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E\"/>
    </mc:Choice>
  </mc:AlternateContent>
  <xr:revisionPtr revIDLastSave="0" documentId="13_ncr:1_{5C9FD42C-157D-4E6D-94D4-F2963F890FE1}" xr6:coauthVersionLast="47" xr6:coauthVersionMax="47" xr10:uidLastSave="{00000000-0000-0000-0000-000000000000}"/>
  <bookViews>
    <workbookView xWindow="-108" yWindow="-108" windowWidth="23256" windowHeight="12456" xr2:uid="{FD24004E-3BD8-470A-B429-11C43CFD2092}"/>
  </bookViews>
  <sheets>
    <sheet name="Procedures &amp; Inputs" sheetId="13" r:id="rId1"/>
    <sheet name="E-6b (1)" sheetId="6" r:id="rId2"/>
    <sheet name="E-6b (2-4)_12CP &amp; 25" sheetId="9" r:id="rId3"/>
    <sheet name="E-6b (5-7)_12CP &amp; 1-13" sheetId="7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3" hidden="1">#REF!</definedName>
    <definedName name="_Parse_In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Regression_Int" localSheetId="2" hidden="1">1</definedName>
    <definedName name="_Regression_Int" localSheetId="3" hidden="1">1</definedName>
    <definedName name="_Regression_Int" hidden="1">1</definedName>
    <definedName name="_Sort" localSheetId="2" hidden="1">#REF!</definedName>
    <definedName name="_Sort" localSheetId="3" hidden="1">#REF!</definedName>
    <definedName name="_Sort" hidden="1">#REF!</definedName>
    <definedName name="AS2DocOpenMode" hidden="1">"AS2DocumentBrowse"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paul" localSheetId="2" hidden="1">#REF!</definedName>
    <definedName name="paul" hidden="1">#REF!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_xlnm.Print_Area" localSheetId="1">'E-6b (1)'!$A$1:$N$40</definedName>
    <definedName name="_xlnm.Print_Area" localSheetId="2">'E-6b (2-4)_12CP &amp; 25'!$A$3:$O$75,'E-6b (2-4)_12CP &amp; 25'!$AA$3:$AO$75,'E-6b (2-4)_12CP &amp; 25'!$BA$3:$BO$75</definedName>
    <definedName name="_xlnm.Print_Area" localSheetId="3">'E-6b (5-7)_12CP &amp; 1-13'!$A$3:$O$75,'E-6b (5-7)_12CP &amp; 1-13'!$AA$3:$AO$75,'E-6b (5-7)_12CP &amp; 1-13'!$BA$3:$BO$75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XRefActiveRow" localSheetId="2" hidden="1">#REF!</definedName>
    <definedName name="XRefActiveRow" hidden="1">#REF!</definedName>
    <definedName name="XRefColumnsCount" hidden="1">3</definedName>
    <definedName name="XRefCopy1Row" localSheetId="2" hidden="1">#REF!</definedName>
    <definedName name="XRefCopy1Row" hidden="1">#REF!</definedName>
    <definedName name="XRefCopy2Row" localSheetId="2" hidden="1">#REF!</definedName>
    <definedName name="XRefCopy2Row" hidden="1">#REF!</definedName>
    <definedName name="XRefCopy3Row" localSheetId="2" hidden="1">#REF!</definedName>
    <definedName name="XRefCopy3Row" hidden="1">#REF!</definedName>
    <definedName name="XRefCopyRangeCount" hidden="1">3</definedName>
    <definedName name="XRefPaste1Row" localSheetId="2" hidden="1">#REF!</definedName>
    <definedName name="XRefPaste1Row" hidden="1">#REF!</definedName>
    <definedName name="XRefPaste2Row" localSheetId="2" hidden="1">#REF!</definedName>
    <definedName name="XRefPaste2Row" hidden="1">#REF!</definedName>
    <definedName name="XRefPasteRange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51" i="9" l="1"/>
  <c r="AT51" i="9"/>
  <c r="AU50" i="9"/>
  <c r="AT50" i="9"/>
  <c r="U51" i="9"/>
  <c r="T51" i="9"/>
  <c r="U50" i="9"/>
  <c r="T50" i="9"/>
  <c r="BU51" i="9"/>
  <c r="BT51" i="9"/>
  <c r="BU50" i="9"/>
  <c r="BT50" i="9"/>
  <c r="BM51" i="7"/>
  <c r="BL51" i="7"/>
  <c r="BK51" i="7"/>
  <c r="BJ51" i="7"/>
  <c r="BI51" i="7"/>
  <c r="BH51" i="7"/>
  <c r="BC51" i="7"/>
  <c r="BM50" i="7"/>
  <c r="BL50" i="7"/>
  <c r="BK50" i="7"/>
  <c r="BJ50" i="7"/>
  <c r="BI50" i="7"/>
  <c r="BH50" i="7"/>
  <c r="BC50" i="7"/>
  <c r="AM51" i="7"/>
  <c r="AL51" i="7"/>
  <c r="AK51" i="7"/>
  <c r="AJ51" i="7"/>
  <c r="AI51" i="7"/>
  <c r="AH51" i="7"/>
  <c r="AC51" i="7"/>
  <c r="AM50" i="7"/>
  <c r="AL50" i="7"/>
  <c r="AK50" i="7"/>
  <c r="AJ50" i="7"/>
  <c r="AI50" i="7"/>
  <c r="AH50" i="7"/>
  <c r="AC50" i="7"/>
  <c r="M51" i="7"/>
  <c r="L51" i="7"/>
  <c r="K51" i="7"/>
  <c r="J51" i="7"/>
  <c r="I51" i="7"/>
  <c r="H51" i="7"/>
  <c r="C51" i="7"/>
  <c r="M50" i="7"/>
  <c r="L50" i="7"/>
  <c r="K50" i="7"/>
  <c r="J50" i="7"/>
  <c r="I50" i="7"/>
  <c r="H50" i="7"/>
  <c r="C50" i="7"/>
  <c r="M51" i="9"/>
  <c r="L51" i="9"/>
  <c r="K51" i="9"/>
  <c r="J51" i="9"/>
  <c r="I51" i="9"/>
  <c r="H51" i="9"/>
  <c r="C51" i="9"/>
  <c r="M50" i="9"/>
  <c r="L50" i="9"/>
  <c r="K50" i="9"/>
  <c r="J50" i="9"/>
  <c r="I50" i="9"/>
  <c r="H50" i="9"/>
  <c r="C50" i="9"/>
  <c r="BM51" i="9"/>
  <c r="BL51" i="9"/>
  <c r="BK51" i="9"/>
  <c r="BJ51" i="9"/>
  <c r="BI51" i="9"/>
  <c r="BH51" i="9"/>
  <c r="BC51" i="9"/>
  <c r="BM50" i="9"/>
  <c r="BL50" i="9"/>
  <c r="BK50" i="9"/>
  <c r="BJ50" i="9"/>
  <c r="BI50" i="9"/>
  <c r="BH50" i="9"/>
  <c r="BC50" i="9"/>
  <c r="AC51" i="9"/>
  <c r="AC50" i="9"/>
  <c r="AI51" i="9"/>
  <c r="AJ51" i="9"/>
  <c r="AK51" i="9"/>
  <c r="AL51" i="9"/>
  <c r="AM51" i="9"/>
  <c r="AH51" i="9"/>
  <c r="AI50" i="9"/>
  <c r="AJ50" i="9"/>
  <c r="AK50" i="9"/>
  <c r="AL50" i="9"/>
  <c r="AM50" i="9"/>
  <c r="AH50" i="9"/>
  <c r="BO3" i="7"/>
  <c r="AO3" i="7"/>
  <c r="O3" i="7"/>
  <c r="BO3" i="9"/>
  <c r="N2" i="6"/>
  <c r="BA8" i="9"/>
  <c r="AA8" i="9"/>
  <c r="A8" i="9"/>
  <c r="BC47" i="9"/>
  <c r="AC47" i="9"/>
  <c r="C47" i="9"/>
  <c r="BH47" i="7"/>
  <c r="L214" i="13" l="1"/>
  <c r="K214" i="13"/>
  <c r="H214" i="13"/>
  <c r="F214" i="13"/>
  <c r="D214" i="13"/>
  <c r="BI47" i="7" l="1"/>
  <c r="BT47" i="9"/>
  <c r="BM47" i="9"/>
  <c r="BL47" i="9"/>
  <c r="BK47" i="9"/>
  <c r="AM47" i="9"/>
  <c r="AL47" i="9"/>
  <c r="AK47" i="9"/>
  <c r="AJ47" i="9"/>
  <c r="AI47" i="9"/>
  <c r="U47" i="9"/>
  <c r="T47" i="9"/>
  <c r="L47" i="9"/>
  <c r="K47" i="9"/>
  <c r="M47" i="9" l="1"/>
  <c r="BU47" i="9"/>
  <c r="AT47" i="9"/>
  <c r="AU47" i="9"/>
  <c r="H47" i="9"/>
  <c r="BH47" i="9"/>
  <c r="I47" i="9"/>
  <c r="BI47" i="9"/>
  <c r="J47" i="9"/>
  <c r="BJ47" i="9"/>
  <c r="A26" i="6" l="1"/>
  <c r="A27" i="6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BU34" i="9" l="1"/>
  <c r="BT34" i="9"/>
  <c r="AU34" i="9"/>
  <c r="AT34" i="9"/>
  <c r="U34" i="9"/>
  <c r="T34" i="9"/>
  <c r="BC47" i="7" l="1"/>
  <c r="AC47" i="7"/>
  <c r="C47" i="7"/>
  <c r="BA8" i="7"/>
  <c r="AA8" i="7"/>
  <c r="A8" i="7"/>
  <c r="BM73" i="7"/>
  <c r="BJ73" i="7"/>
  <c r="BI73" i="7"/>
  <c r="BH73" i="7"/>
  <c r="AM73" i="7"/>
  <c r="AJ73" i="7"/>
  <c r="AI73" i="7"/>
  <c r="AH73" i="7"/>
  <c r="M73" i="7"/>
  <c r="J73" i="7"/>
  <c r="I73" i="7"/>
  <c r="H73" i="7"/>
  <c r="BM54" i="7"/>
  <c r="BK54" i="7"/>
  <c r="BJ54" i="7"/>
  <c r="BI54" i="7"/>
  <c r="BH54" i="7"/>
  <c r="AM54" i="7"/>
  <c r="AK54" i="7"/>
  <c r="AJ54" i="7"/>
  <c r="AI54" i="7"/>
  <c r="AH54" i="7"/>
  <c r="M54" i="7"/>
  <c r="K54" i="7"/>
  <c r="J54" i="7"/>
  <c r="I54" i="7"/>
  <c r="H54" i="7"/>
  <c r="BG36" i="7"/>
  <c r="BS36" i="7" s="1"/>
  <c r="G36" i="7"/>
  <c r="S36" i="7" s="1"/>
  <c r="AT34" i="7"/>
  <c r="AM34" i="7"/>
  <c r="AH34" i="7"/>
  <c r="BS28" i="7"/>
  <c r="AS28" i="7"/>
  <c r="S28" i="7"/>
  <c r="BA14" i="7"/>
  <c r="BA15" i="7" s="1"/>
  <c r="BA16" i="7" s="1"/>
  <c r="BA17" i="7" s="1"/>
  <c r="BA18" i="7" s="1"/>
  <c r="BA19" i="7" s="1"/>
  <c r="BA20" i="7" s="1"/>
  <c r="BA21" i="7" s="1"/>
  <c r="BA22" i="7" s="1"/>
  <c r="BA23" i="7" s="1"/>
  <c r="BA24" i="7" s="1"/>
  <c r="BA25" i="7" s="1"/>
  <c r="BA26" i="7" s="1"/>
  <c r="BA27" i="7" s="1"/>
  <c r="BA28" i="7" s="1"/>
  <c r="BA29" i="7" s="1"/>
  <c r="BA30" i="7" s="1"/>
  <c r="BA31" i="7" s="1"/>
  <c r="BA32" i="7" s="1"/>
  <c r="BA33" i="7" s="1"/>
  <c r="BA34" i="7" s="1"/>
  <c r="BA35" i="7" s="1"/>
  <c r="BA36" i="7" s="1"/>
  <c r="BA45" i="7" s="1"/>
  <c r="BA46" i="7" s="1"/>
  <c r="BA47" i="7" s="1"/>
  <c r="BA48" i="7" s="1"/>
  <c r="BA49" i="7" s="1"/>
  <c r="BA50" i="7" s="1"/>
  <c r="BA51" i="7" s="1"/>
  <c r="BA52" i="7" s="1"/>
  <c r="BA53" i="7" s="1"/>
  <c r="BA54" i="7" s="1"/>
  <c r="BA55" i="7" s="1"/>
  <c r="BA56" i="7" s="1"/>
  <c r="BA57" i="7" s="1"/>
  <c r="BA58" i="7" s="1"/>
  <c r="BA59" i="7" s="1"/>
  <c r="BA60" i="7" s="1"/>
  <c r="BA61" i="7" s="1"/>
  <c r="BA62" i="7" s="1"/>
  <c r="BA63" i="7" s="1"/>
  <c r="BA64" i="7" s="1"/>
  <c r="BA65" i="7" s="1"/>
  <c r="BA66" i="7" s="1"/>
  <c r="BA67" i="7" s="1"/>
  <c r="BA68" i="7" s="1"/>
  <c r="BA69" i="7" s="1"/>
  <c r="BA70" i="7" s="1"/>
  <c r="BA71" i="7" s="1"/>
  <c r="BA72" i="7" s="1"/>
  <c r="BA73" i="7" s="1"/>
  <c r="AA14" i="7"/>
  <c r="AA15" i="7" s="1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AA26" i="7" s="1"/>
  <c r="AA27" i="7" s="1"/>
  <c r="AA28" i="7" s="1"/>
  <c r="AA29" i="7" s="1"/>
  <c r="AA30" i="7" s="1"/>
  <c r="AA31" i="7" s="1"/>
  <c r="AA32" i="7" s="1"/>
  <c r="AA33" i="7" s="1"/>
  <c r="AA34" i="7" s="1"/>
  <c r="AA35" i="7" s="1"/>
  <c r="AA36" i="7" s="1"/>
  <c r="AA45" i="7" s="1"/>
  <c r="AA46" i="7" s="1"/>
  <c r="AA47" i="7" s="1"/>
  <c r="AA48" i="7" s="1"/>
  <c r="AA49" i="7" s="1"/>
  <c r="AA50" i="7" s="1"/>
  <c r="AA51" i="7" s="1"/>
  <c r="AA52" i="7" s="1"/>
  <c r="AA53" i="7" s="1"/>
  <c r="AA54" i="7" s="1"/>
  <c r="AA55" i="7" s="1"/>
  <c r="AA56" i="7" s="1"/>
  <c r="AA57" i="7" s="1"/>
  <c r="AA58" i="7" s="1"/>
  <c r="AA59" i="7" s="1"/>
  <c r="AA60" i="7" s="1"/>
  <c r="AA61" i="7" s="1"/>
  <c r="AA62" i="7" s="1"/>
  <c r="AA63" i="7" s="1"/>
  <c r="AA64" i="7" s="1"/>
  <c r="AA65" i="7" s="1"/>
  <c r="AA66" i="7" s="1"/>
  <c r="AA67" i="7" s="1"/>
  <c r="AA68" i="7" s="1"/>
  <c r="AA69" i="7" s="1"/>
  <c r="AA70" i="7" s="1"/>
  <c r="AA71" i="7" s="1"/>
  <c r="AA72" i="7" s="1"/>
  <c r="AA73" i="7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BH9" i="7"/>
  <c r="BI9" i="7" s="1"/>
  <c r="BJ9" i="7" s="1"/>
  <c r="BK9" i="7" s="1"/>
  <c r="BL9" i="7" s="1"/>
  <c r="BM9" i="7" s="1"/>
  <c r="BN9" i="7" s="1"/>
  <c r="BO9" i="7" s="1"/>
  <c r="AH9" i="7"/>
  <c r="AI9" i="7" s="1"/>
  <c r="AJ9" i="7" s="1"/>
  <c r="AK9" i="7" s="1"/>
  <c r="AL9" i="7" s="1"/>
  <c r="AM9" i="7" s="1"/>
  <c r="AN9" i="7" s="1"/>
  <c r="AO9" i="7" s="1"/>
  <c r="H9" i="7"/>
  <c r="I9" i="7" s="1"/>
  <c r="J9" i="7" s="1"/>
  <c r="K9" i="7" s="1"/>
  <c r="L9" i="7" s="1"/>
  <c r="M9" i="7" s="1"/>
  <c r="N9" i="7" s="1"/>
  <c r="O9" i="7" s="1"/>
  <c r="BM7" i="7"/>
  <c r="AM7" i="7"/>
  <c r="M7" i="7"/>
  <c r="BM6" i="7"/>
  <c r="AM6" i="7"/>
  <c r="M6" i="7"/>
  <c r="BA2" i="7"/>
  <c r="AA2" i="7"/>
  <c r="A2" i="7"/>
  <c r="BH34" i="7" l="1"/>
  <c r="AK34" i="7"/>
  <c r="BL34" i="7"/>
  <c r="G35" i="7"/>
  <c r="S35" i="7" s="1"/>
  <c r="AU34" i="7"/>
  <c r="AG35" i="7"/>
  <c r="AS35" i="7" s="1"/>
  <c r="BG33" i="7"/>
  <c r="BS33" i="7" s="1"/>
  <c r="G33" i="7"/>
  <c r="S33" i="7" s="1"/>
  <c r="H34" i="7"/>
  <c r="BG35" i="7"/>
  <c r="BS35" i="7" s="1"/>
  <c r="AG33" i="7"/>
  <c r="AS33" i="7" s="1"/>
  <c r="AL34" i="7"/>
  <c r="AJ34" i="7"/>
  <c r="BG32" i="7"/>
  <c r="BM34" i="7"/>
  <c r="G32" i="7"/>
  <c r="I34" i="7"/>
  <c r="BT34" i="7"/>
  <c r="BU34" i="7"/>
  <c r="M34" i="7"/>
  <c r="T34" i="7"/>
  <c r="U34" i="7"/>
  <c r="K34" i="7"/>
  <c r="BI34" i="7"/>
  <c r="L34" i="7"/>
  <c r="BJ34" i="7"/>
  <c r="BK34" i="7"/>
  <c r="J34" i="7"/>
  <c r="AG32" i="7"/>
  <c r="AG36" i="7"/>
  <c r="AS36" i="7" s="1"/>
  <c r="AG34" i="7" l="1"/>
  <c r="G34" i="7"/>
  <c r="BG34" i="7"/>
  <c r="S34" i="7"/>
  <c r="BS34" i="7"/>
  <c r="AI34" i="7"/>
  <c r="AS34" i="7" l="1"/>
  <c r="BG36" i="9" l="1"/>
  <c r="BS36" i="9" s="1"/>
  <c r="AG36" i="9"/>
  <c r="AS36" i="9" s="1"/>
  <c r="G36" i="9"/>
  <c r="S36" i="9" s="1"/>
  <c r="BM34" i="9"/>
  <c r="BJ34" i="9"/>
  <c r="BI34" i="9"/>
  <c r="AM34" i="9"/>
  <c r="AJ34" i="9"/>
  <c r="AI34" i="9"/>
  <c r="M34" i="9"/>
  <c r="J34" i="9"/>
  <c r="I34" i="9"/>
  <c r="AH34" i="9" l="1"/>
  <c r="BL34" i="9"/>
  <c r="AG35" i="9"/>
  <c r="AS35" i="9" s="1"/>
  <c r="L34" i="9"/>
  <c r="AK34" i="9"/>
  <c r="BK34" i="9"/>
  <c r="BG33" i="9"/>
  <c r="BS33" i="9" s="1"/>
  <c r="AL34" i="9"/>
  <c r="G33" i="9"/>
  <c r="S33" i="9" s="1"/>
  <c r="BG35" i="9"/>
  <c r="BS35" i="9" s="1"/>
  <c r="G35" i="9"/>
  <c r="S35" i="9" s="1"/>
  <c r="K34" i="9"/>
  <c r="AG33" i="9"/>
  <c r="AS33" i="9" s="1"/>
  <c r="G32" i="9"/>
  <c r="BG32" i="9"/>
  <c r="BH34" i="9"/>
  <c r="AG32" i="9"/>
  <c r="H34" i="9"/>
  <c r="AG34" i="9" l="1"/>
  <c r="AS34" i="9" s="1"/>
  <c r="BG34" i="9"/>
  <c r="G34" i="9"/>
  <c r="S34" i="9" s="1"/>
  <c r="BS34" i="9"/>
  <c r="M8" i="6" l="1"/>
  <c r="M7" i="6"/>
  <c r="M6" i="6"/>
  <c r="M5" i="6"/>
  <c r="AM171" i="13" l="1"/>
  <c r="AM170" i="13"/>
  <c r="AM169" i="13"/>
  <c r="AM168" i="13"/>
  <c r="AM167" i="13"/>
  <c r="AM166" i="13"/>
  <c r="AM165" i="13"/>
  <c r="AM164" i="13"/>
  <c r="AM163" i="13"/>
  <c r="AM162" i="13"/>
  <c r="AM161" i="13"/>
  <c r="AM160" i="13"/>
  <c r="AM156" i="13"/>
  <c r="AM155" i="13"/>
  <c r="AM154" i="13"/>
  <c r="AM153" i="13"/>
  <c r="AM152" i="13"/>
  <c r="AM151" i="13"/>
  <c r="AM150" i="13"/>
  <c r="AM149" i="13"/>
  <c r="AM148" i="13"/>
  <c r="AM147" i="13"/>
  <c r="AM146" i="13"/>
  <c r="AM145" i="13"/>
  <c r="AM141" i="13"/>
  <c r="AM140" i="13"/>
  <c r="AM139" i="13"/>
  <c r="AM138" i="13"/>
  <c r="AM137" i="13"/>
  <c r="AM136" i="13"/>
  <c r="AM135" i="13"/>
  <c r="AM134" i="13"/>
  <c r="AM133" i="13"/>
  <c r="AM132" i="13"/>
  <c r="AM131" i="13"/>
  <c r="AM130" i="13"/>
  <c r="AM142" i="13" l="1"/>
  <c r="AM172" i="13"/>
  <c r="AM157" i="13"/>
  <c r="D20" i="6" l="1"/>
  <c r="D21" i="6" l="1"/>
  <c r="D23" i="6" l="1"/>
  <c r="D24" i="6" l="1"/>
  <c r="A25" i="13"/>
  <c r="A179" i="13" s="1"/>
  <c r="D25" i="6" l="1"/>
  <c r="E19" i="6" l="1"/>
  <c r="O3" i="9" s="1"/>
  <c r="E25" i="6"/>
  <c r="E20" i="6"/>
  <c r="AO3" i="9" s="1"/>
  <c r="E21" i="6"/>
  <c r="E23" i="6"/>
  <c r="E24" i="6"/>
  <c r="BS28" i="9" l="1"/>
  <c r="AS28" i="9"/>
  <c r="S28" i="9"/>
  <c r="BA14" i="9"/>
  <c r="BA15" i="9" s="1"/>
  <c r="BA16" i="9" s="1"/>
  <c r="BA17" i="9" s="1"/>
  <c r="BA18" i="9" s="1"/>
  <c r="BA19" i="9" s="1"/>
  <c r="BA20" i="9" s="1"/>
  <c r="BA21" i="9" s="1"/>
  <c r="BA22" i="9" s="1"/>
  <c r="BA23" i="9" s="1"/>
  <c r="BA24" i="9" s="1"/>
  <c r="BA25" i="9" s="1"/>
  <c r="BA26" i="9" s="1"/>
  <c r="BA27" i="9" s="1"/>
  <c r="BA28" i="9" s="1"/>
  <c r="BA29" i="9" s="1"/>
  <c r="BA30" i="9" s="1"/>
  <c r="AA14" i="9"/>
  <c r="AA15" i="9" s="1"/>
  <c r="AA16" i="9" s="1"/>
  <c r="AA17" i="9" s="1"/>
  <c r="AA18" i="9" s="1"/>
  <c r="AA19" i="9" s="1"/>
  <c r="AA20" i="9" s="1"/>
  <c r="AA21" i="9" s="1"/>
  <c r="AA22" i="9" s="1"/>
  <c r="AA23" i="9" s="1"/>
  <c r="AA24" i="9" s="1"/>
  <c r="AA25" i="9" s="1"/>
  <c r="AA26" i="9" s="1"/>
  <c r="AA27" i="9" s="1"/>
  <c r="AA28" i="9" s="1"/>
  <c r="AA29" i="9" s="1"/>
  <c r="AA30" i="9" s="1"/>
  <c r="A14" i="9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BA2" i="9"/>
  <c r="AA2" i="9"/>
  <c r="A2" i="9"/>
  <c r="BA31" i="9" l="1"/>
  <c r="BA32" i="9" s="1"/>
  <c r="BA33" i="9" s="1"/>
  <c r="BA34" i="9" s="1"/>
  <c r="BA35" i="9" s="1"/>
  <c r="BA36" i="9" s="1"/>
  <c r="BA45" i="9" s="1"/>
  <c r="BA46" i="9" s="1"/>
  <c r="BA47" i="9" s="1"/>
  <c r="BA48" i="9" s="1"/>
  <c r="BA49" i="9" s="1"/>
  <c r="BA50" i="9" s="1"/>
  <c r="BA51" i="9" s="1"/>
  <c r="BA52" i="9" s="1"/>
  <c r="BA53" i="9" s="1"/>
  <c r="BA54" i="9" s="1"/>
  <c r="BA55" i="9" s="1"/>
  <c r="BA56" i="9" s="1"/>
  <c r="BA57" i="9" s="1"/>
  <c r="BA58" i="9" s="1"/>
  <c r="BA59" i="9" s="1"/>
  <c r="BA60" i="9" s="1"/>
  <c r="BA61" i="9" s="1"/>
  <c r="BA62" i="9" s="1"/>
  <c r="BA63" i="9" s="1"/>
  <c r="BA64" i="9" s="1"/>
  <c r="BA65" i="9" s="1"/>
  <c r="BA66" i="9" s="1"/>
  <c r="BA67" i="9" s="1"/>
  <c r="BA68" i="9" s="1"/>
  <c r="BA69" i="9" s="1"/>
  <c r="BA70" i="9" s="1"/>
  <c r="BA71" i="9" s="1"/>
  <c r="BA72" i="9" s="1"/>
  <c r="BA73" i="9" s="1"/>
  <c r="AA31" i="9"/>
  <c r="AA32" i="9" s="1"/>
  <c r="AA33" i="9" s="1"/>
  <c r="AA34" i="9" s="1"/>
  <c r="AA35" i="9" s="1"/>
  <c r="AA36" i="9" s="1"/>
  <c r="AA45" i="9" s="1"/>
  <c r="AA46" i="9" s="1"/>
  <c r="AA47" i="9" s="1"/>
  <c r="AA48" i="9" s="1"/>
  <c r="AA49" i="9" s="1"/>
  <c r="AA50" i="9" s="1"/>
  <c r="AA51" i="9" s="1"/>
  <c r="AA52" i="9" s="1"/>
  <c r="AA53" i="9" s="1"/>
  <c r="AA54" i="9" s="1"/>
  <c r="AA55" i="9" s="1"/>
  <c r="AA56" i="9" s="1"/>
  <c r="AA57" i="9" s="1"/>
  <c r="AA58" i="9" s="1"/>
  <c r="AA59" i="9" s="1"/>
  <c r="AA60" i="9" s="1"/>
  <c r="AA61" i="9" s="1"/>
  <c r="AA62" i="9" s="1"/>
  <c r="AA63" i="9" s="1"/>
  <c r="AA64" i="9" s="1"/>
  <c r="AA65" i="9" s="1"/>
  <c r="AA66" i="9" s="1"/>
  <c r="AA67" i="9" s="1"/>
  <c r="AA68" i="9" s="1"/>
  <c r="AA69" i="9" s="1"/>
  <c r="AA70" i="9" s="1"/>
  <c r="AA71" i="9" s="1"/>
  <c r="AA72" i="9" s="1"/>
  <c r="AA73" i="9" s="1"/>
  <c r="BM7" i="9" l="1"/>
  <c r="AM7" i="9"/>
  <c r="M7" i="9"/>
  <c r="BM6" i="9"/>
  <c r="AM6" i="9"/>
  <c r="M6" i="9"/>
  <c r="K216" i="13" l="1"/>
  <c r="S185" i="13"/>
  <c r="A193" i="13"/>
  <c r="A212" i="13" s="1"/>
  <c r="BM73" i="9"/>
  <c r="BJ73" i="9"/>
  <c r="BI73" i="9"/>
  <c r="BH73" i="9"/>
  <c r="AM73" i="9"/>
  <c r="AJ73" i="9"/>
  <c r="AI73" i="9"/>
  <c r="AH73" i="9"/>
  <c r="M73" i="9"/>
  <c r="J73" i="9"/>
  <c r="I73" i="9"/>
  <c r="H73" i="9"/>
  <c r="BM54" i="9"/>
  <c r="BK54" i="9"/>
  <c r="BJ54" i="9"/>
  <c r="BI54" i="9"/>
  <c r="BH54" i="9"/>
  <c r="AM54" i="9"/>
  <c r="AK54" i="9"/>
  <c r="AJ54" i="9"/>
  <c r="AI54" i="9"/>
  <c r="AH54" i="9"/>
  <c r="M54" i="9"/>
  <c r="K54" i="9"/>
  <c r="J54" i="9"/>
  <c r="I54" i="9"/>
  <c r="H54" i="9"/>
  <c r="BH9" i="9"/>
  <c r="BI9" i="9" s="1"/>
  <c r="BJ9" i="9" s="1"/>
  <c r="BK9" i="9" s="1"/>
  <c r="BL9" i="9" s="1"/>
  <c r="BM9" i="9" s="1"/>
  <c r="BN9" i="9" s="1"/>
  <c r="BO9" i="9" s="1"/>
  <c r="AH9" i="9"/>
  <c r="AI9" i="9" s="1"/>
  <c r="AJ9" i="9" s="1"/>
  <c r="AK9" i="9" s="1"/>
  <c r="AL9" i="9" s="1"/>
  <c r="AM9" i="9" s="1"/>
  <c r="AN9" i="9" s="1"/>
  <c r="AO9" i="9" s="1"/>
  <c r="H9" i="9"/>
  <c r="I9" i="9" s="1"/>
  <c r="J9" i="9" s="1"/>
  <c r="K9" i="9" s="1"/>
  <c r="L9" i="9" s="1"/>
  <c r="M9" i="9" s="1"/>
  <c r="N9" i="9" s="1"/>
  <c r="O9" i="9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S186" i="13" l="1"/>
  <c r="T186" i="13" s="1"/>
  <c r="U186" i="13" s="1"/>
  <c r="L216" i="13"/>
  <c r="S184" i="13"/>
  <c r="T185" i="13" s="1"/>
  <c r="U185" i="13" s="1"/>
  <c r="Z186" i="13" l="1"/>
  <c r="Z185" i="13" l="1"/>
  <c r="W185" i="13"/>
  <c r="X185" i="13" s="1"/>
  <c r="W186" i="13"/>
  <c r="X186" i="13" s="1"/>
  <c r="D210" i="13" l="1"/>
  <c r="E210" i="13"/>
  <c r="F210" i="13"/>
  <c r="G46" i="7" l="1"/>
  <c r="S46" i="7" s="1"/>
  <c r="G46" i="9"/>
  <c r="S46" i="9" s="1"/>
  <c r="AG46" i="7"/>
  <c r="AS46" i="7" s="1"/>
  <c r="AG46" i="9"/>
  <c r="AS46" i="9" s="1"/>
  <c r="BG46" i="7"/>
  <c r="BS46" i="7" s="1"/>
  <c r="BG46" i="9"/>
  <c r="BS46" i="9" s="1"/>
  <c r="AG45" i="9" l="1"/>
  <c r="AS45" i="9" s="1"/>
  <c r="AG45" i="7"/>
  <c r="AS45" i="7" s="1"/>
  <c r="AK47" i="7"/>
  <c r="AM47" i="7"/>
  <c r="AT47" i="7"/>
  <c r="AU47" i="7"/>
  <c r="AI47" i="7"/>
  <c r="H47" i="7"/>
  <c r="AL47" i="7"/>
  <c r="AJ47" i="7"/>
  <c r="G45" i="7" l="1"/>
  <c r="S45" i="7" s="1"/>
  <c r="BG45" i="7"/>
  <c r="BS45" i="7" s="1"/>
  <c r="BK47" i="7"/>
  <c r="M47" i="7"/>
  <c r="AH47" i="7"/>
  <c r="L47" i="7"/>
  <c r="T47" i="7"/>
  <c r="I47" i="7"/>
  <c r="G45" i="9"/>
  <c r="S45" i="9" s="1"/>
  <c r="BM47" i="7"/>
  <c r="BL47" i="7"/>
  <c r="U47" i="7"/>
  <c r="AH47" i="9"/>
  <c r="AG47" i="9" s="1"/>
  <c r="AS47" i="9" s="1"/>
  <c r="BT47" i="7"/>
  <c r="J47" i="7"/>
  <c r="K47" i="7"/>
  <c r="BJ47" i="7"/>
  <c r="BG45" i="9"/>
  <c r="BS45" i="9" s="1"/>
  <c r="BU47" i="7"/>
  <c r="G47" i="9" l="1"/>
  <c r="S47" i="9" s="1"/>
  <c r="BG47" i="7"/>
  <c r="BS47" i="7" s="1"/>
  <c r="BG47" i="9"/>
  <c r="BS47" i="9" s="1"/>
  <c r="AG47" i="7"/>
  <c r="AS47" i="7" s="1"/>
  <c r="G47" i="7"/>
  <c r="S47" i="7" s="1"/>
  <c r="P184" i="13" l="1"/>
  <c r="P186" i="13" l="1"/>
  <c r="P185" i="13" l="1"/>
  <c r="BU16" i="9" l="1"/>
  <c r="BT16" i="9"/>
  <c r="BH16" i="9"/>
  <c r="BI16" i="9"/>
  <c r="BN16" i="9"/>
  <c r="BO16" i="9"/>
  <c r="BM16" i="9"/>
  <c r="BJ16" i="9"/>
  <c r="BK16" i="9"/>
  <c r="BL16" i="9" l="1"/>
  <c r="BH18" i="9" l="1"/>
  <c r="BJ18" i="9"/>
  <c r="BO18" i="9"/>
  <c r="BT18" i="9"/>
  <c r="BJ63" i="9" l="1"/>
  <c r="BH63" i="9"/>
  <c r="BO20" i="9"/>
  <c r="BM20" i="9"/>
  <c r="BT63" i="9"/>
  <c r="BT70" i="9"/>
  <c r="BI22" i="9"/>
  <c r="BN20" i="9"/>
  <c r="BI19" i="9"/>
  <c r="BI64" i="9" s="1"/>
  <c r="BT19" i="9"/>
  <c r="BO22" i="9"/>
  <c r="BT22" i="9"/>
  <c r="BU19" i="9"/>
  <c r="BK22" i="9"/>
  <c r="BU22" i="9"/>
  <c r="BM22" i="9"/>
  <c r="BJ20" i="9"/>
  <c r="BK20" i="9"/>
  <c r="BN22" i="9"/>
  <c r="BH20" i="9"/>
  <c r="BJ22" i="9"/>
  <c r="BI20" i="9"/>
  <c r="BH22" i="9"/>
  <c r="BL22" i="9" l="1"/>
  <c r="BK21" i="9"/>
  <c r="BL19" i="9"/>
  <c r="BT64" i="9"/>
  <c r="BT71" i="9"/>
  <c r="BJ21" i="9"/>
  <c r="BJ65" i="9" s="1"/>
  <c r="BM21" i="9"/>
  <c r="BM65" i="9" s="1"/>
  <c r="BU64" i="9"/>
  <c r="BU71" i="9"/>
  <c r="BT21" i="9"/>
  <c r="BI21" i="9"/>
  <c r="BI65" i="9" s="1"/>
  <c r="BU21" i="9"/>
  <c r="BU65" i="9" s="1"/>
  <c r="BH21" i="9"/>
  <c r="BH65" i="9" s="1"/>
  <c r="BN21" i="9"/>
  <c r="P72" i="13"/>
  <c r="BL21" i="9" l="1"/>
  <c r="BO23" i="9"/>
  <c r="BH23" i="9"/>
  <c r="BH52" i="9" s="1"/>
  <c r="BT23" i="9"/>
  <c r="BT52" i="9" s="1"/>
  <c r="BU23" i="9"/>
  <c r="BU52" i="9" s="1"/>
  <c r="BL64" i="9"/>
  <c r="BL71" i="9"/>
  <c r="BL72" i="9"/>
  <c r="BL65" i="9"/>
  <c r="BK65" i="9"/>
  <c r="BK72" i="9"/>
  <c r="BN23" i="9"/>
  <c r="BL23" i="9" l="1"/>
  <c r="BL52" i="9" s="1"/>
  <c r="BT24" i="9"/>
  <c r="BT53" i="9" s="1"/>
  <c r="BI24" i="9"/>
  <c r="BI53" i="9" s="1"/>
  <c r="BM24" i="9"/>
  <c r="BM53" i="9" s="1"/>
  <c r="BK24" i="9"/>
  <c r="BK53" i="9" s="1"/>
  <c r="BT25" i="9" l="1"/>
  <c r="BO25" i="9"/>
  <c r="BH25" i="9"/>
  <c r="BN26" i="9" l="1"/>
  <c r="BT54" i="9"/>
  <c r="BI26" i="9" l="1"/>
  <c r="BO21" i="9"/>
  <c r="BJ26" i="9"/>
  <c r="BU26" i="9"/>
  <c r="BO17" i="9" l="1"/>
  <c r="BK17" i="9"/>
  <c r="BT27" i="9"/>
  <c r="AA60" i="13"/>
  <c r="BG16" i="9"/>
  <c r="BU17" i="9"/>
  <c r="BM17" i="9"/>
  <c r="BI17" i="9"/>
  <c r="BU58" i="9" l="1"/>
  <c r="BU59" i="9" s="1"/>
  <c r="BM58" i="9"/>
  <c r="BM59" i="9" s="1"/>
  <c r="AA61" i="13"/>
  <c r="BG17" i="9"/>
  <c r="BJ17" i="9"/>
  <c r="BH17" i="9"/>
  <c r="BS16" i="9"/>
  <c r="BG14" i="9"/>
  <c r="BN17" i="9"/>
  <c r="BT17" i="9"/>
  <c r="BT55" i="9"/>
  <c r="BK58" i="9"/>
  <c r="BK59" i="9" s="1"/>
  <c r="BI58" i="9"/>
  <c r="BI59" i="9" s="1"/>
  <c r="BM18" i="9" l="1"/>
  <c r="BG15" i="9"/>
  <c r="BT14" i="9"/>
  <c r="BM14" i="9"/>
  <c r="BJ14" i="9"/>
  <c r="BN14" i="9"/>
  <c r="BN15" i="9" s="1"/>
  <c r="BL14" i="9"/>
  <c r="BU14" i="9"/>
  <c r="BI14" i="9"/>
  <c r="BK14" i="9"/>
  <c r="BH14" i="9"/>
  <c r="BH58" i="9"/>
  <c r="BH59" i="9" s="1"/>
  <c r="BJ58" i="9"/>
  <c r="BJ59" i="9" s="1"/>
  <c r="BI18" i="9"/>
  <c r="BN18" i="9"/>
  <c r="BU18" i="9"/>
  <c r="BM19" i="9"/>
  <c r="BM64" i="9" s="1"/>
  <c r="BJ19" i="9"/>
  <c r="BT58" i="9"/>
  <c r="BT59" i="9" s="1"/>
  <c r="BL17" i="9"/>
  <c r="AA62" i="13"/>
  <c r="BG18" i="9"/>
  <c r="BK18" i="9"/>
  <c r="BJ64" i="9" l="1"/>
  <c r="BL18" i="9"/>
  <c r="BI63" i="9"/>
  <c r="BM63" i="9"/>
  <c r="BS18" i="9"/>
  <c r="BN19" i="9"/>
  <c r="BK19" i="9"/>
  <c r="BG19" i="9"/>
  <c r="AA63" i="13"/>
  <c r="BH61" i="9"/>
  <c r="BO14" i="9"/>
  <c r="BO15" i="9" s="1"/>
  <c r="BH15" i="9"/>
  <c r="BH62" i="9" s="1"/>
  <c r="BK68" i="9"/>
  <c r="BK61" i="9"/>
  <c r="BK15" i="9"/>
  <c r="BU63" i="9"/>
  <c r="BU70" i="9"/>
  <c r="BI61" i="9"/>
  <c r="BI15" i="9"/>
  <c r="BI62" i="9" s="1"/>
  <c r="BU61" i="9"/>
  <c r="BU68" i="9"/>
  <c r="BU15" i="9"/>
  <c r="BK63" i="9"/>
  <c r="BK70" i="9"/>
  <c r="BL68" i="9"/>
  <c r="BL61" i="9"/>
  <c r="BL15" i="9"/>
  <c r="BJ24" i="9"/>
  <c r="BJ53" i="9" s="1"/>
  <c r="BJ61" i="9"/>
  <c r="BJ15" i="9"/>
  <c r="BJ62" i="9" s="1"/>
  <c r="BM61" i="9"/>
  <c r="BM15" i="9"/>
  <c r="BM62" i="9" s="1"/>
  <c r="BT61" i="9"/>
  <c r="BT68" i="9"/>
  <c r="BT15" i="9"/>
  <c r="BS17" i="9"/>
  <c r="BL58" i="9"/>
  <c r="BL59" i="9" s="1"/>
  <c r="BH19" i="9"/>
  <c r="BO19" i="9"/>
  <c r="BJ66" i="9" l="1"/>
  <c r="BI66" i="9"/>
  <c r="BM66" i="9"/>
  <c r="BL63" i="9"/>
  <c r="BL70" i="9"/>
  <c r="BH64" i="9"/>
  <c r="BH66" i="9" s="1"/>
  <c r="BS14" i="9"/>
  <c r="BK62" i="9"/>
  <c r="BK69" i="9"/>
  <c r="AA66" i="13"/>
  <c r="BG22" i="9"/>
  <c r="BS22" i="9" s="1"/>
  <c r="BU20" i="9"/>
  <c r="BU24" i="9"/>
  <c r="BJ23" i="9"/>
  <c r="BJ52" i="9" s="1"/>
  <c r="BL62" i="9"/>
  <c r="BL69" i="9"/>
  <c r="BS19" i="9"/>
  <c r="BG20" i="9"/>
  <c r="AA64" i="13"/>
  <c r="BK64" i="9"/>
  <c r="BK71" i="9"/>
  <c r="BI23" i="9"/>
  <c r="BI52" i="9" s="1"/>
  <c r="BS15" i="9"/>
  <c r="BT20" i="9"/>
  <c r="BT56" i="9" s="1"/>
  <c r="BT69" i="9"/>
  <c r="BT73" i="9" s="1"/>
  <c r="BT62" i="9"/>
  <c r="BT66" i="9" s="1"/>
  <c r="BG21" i="9"/>
  <c r="BS21" i="9" s="1"/>
  <c r="AA65" i="13"/>
  <c r="BU69" i="9"/>
  <c r="BU73" i="9" s="1"/>
  <c r="BU62" i="9"/>
  <c r="BU66" i="9" s="1"/>
  <c r="BK73" i="9" l="1"/>
  <c r="BL73" i="9"/>
  <c r="BL24" i="9"/>
  <c r="BL53" i="9" s="1"/>
  <c r="BU53" i="9"/>
  <c r="BK66" i="9"/>
  <c r="BL66" i="9"/>
  <c r="BL20" i="9"/>
  <c r="BK23" i="9"/>
  <c r="BK52" i="9" s="1"/>
  <c r="AA67" i="13"/>
  <c r="BG23" i="9"/>
  <c r="BH26" i="9"/>
  <c r="BM23" i="9"/>
  <c r="BM52" i="9" s="1"/>
  <c r="BJ25" i="9"/>
  <c r="BM25" i="9"/>
  <c r="BS23" i="9" l="1"/>
  <c r="BS20" i="9"/>
  <c r="BU25" i="9"/>
  <c r="BH24" i="9"/>
  <c r="BH53" i="9" s="1"/>
  <c r="BK26" i="9"/>
  <c r="AA68" i="13"/>
  <c r="BG24" i="9"/>
  <c r="BN24" i="9"/>
  <c r="BO24" i="9"/>
  <c r="BI25" i="9"/>
  <c r="BN25" i="9"/>
  <c r="BS24" i="9" l="1"/>
  <c r="BU54" i="9"/>
  <c r="BL25" i="9"/>
  <c r="BK25" i="9"/>
  <c r="BG25" i="9"/>
  <c r="AA69" i="13"/>
  <c r="BO26" i="9"/>
  <c r="BT26" i="9"/>
  <c r="BM26" i="9"/>
  <c r="V73" i="13"/>
  <c r="BS25" i="9" l="1"/>
  <c r="BL26" i="9"/>
  <c r="BT29" i="9"/>
  <c r="BL54" i="9"/>
  <c r="BK27" i="9"/>
  <c r="BO27" i="9"/>
  <c r="BO29" i="9" s="1"/>
  <c r="BM27" i="9"/>
  <c r="AA70" i="13"/>
  <c r="AC70" i="13"/>
  <c r="BG26" i="9"/>
  <c r="BS26" i="9" s="1"/>
  <c r="BU27" i="9"/>
  <c r="BH27" i="9"/>
  <c r="BH55" i="9" s="1"/>
  <c r="BH56" i="9" s="1"/>
  <c r="BI27" i="9"/>
  <c r="BI55" i="9" s="1"/>
  <c r="BI56" i="9" s="1"/>
  <c r="BN27" i="9"/>
  <c r="BN29" i="9" s="1"/>
  <c r="BJ27" i="9"/>
  <c r="BJ55" i="9" s="1"/>
  <c r="BJ56" i="9" s="1"/>
  <c r="X73" i="13"/>
  <c r="R73" i="13"/>
  <c r="Y73" i="13"/>
  <c r="S73" i="13"/>
  <c r="U73" i="13"/>
  <c r="T73" i="13"/>
  <c r="W73" i="13"/>
  <c r="BK29" i="9" l="1"/>
  <c r="BK55" i="9"/>
  <c r="BK56" i="9" s="1"/>
  <c r="BM55" i="9"/>
  <c r="BM56" i="9" s="1"/>
  <c r="BU55" i="9"/>
  <c r="BU56" i="9" s="1"/>
  <c r="BL27" i="9"/>
  <c r="BL55" i="9" s="1"/>
  <c r="BL56" i="9" s="1"/>
  <c r="BU29" i="9"/>
  <c r="BJ29" i="9"/>
  <c r="BI29" i="9"/>
  <c r="BH29" i="9"/>
  <c r="BM29" i="9"/>
  <c r="BG27" i="9"/>
  <c r="AA71" i="13"/>
  <c r="BS27" i="9" l="1"/>
  <c r="BG29" i="9"/>
  <c r="BL29" i="9"/>
  <c r="BS29" i="9" s="1"/>
  <c r="AA72" i="13"/>
  <c r="Q73" i="13"/>
  <c r="AL64" i="13" l="1"/>
  <c r="AF64" i="13"/>
  <c r="AJ66" i="13"/>
  <c r="AE64" i="13"/>
  <c r="AH64" i="13"/>
  <c r="AL66" i="13"/>
  <c r="AK66" i="13"/>
  <c r="AH66" i="13"/>
  <c r="AG64" i="13"/>
  <c r="AG66" i="13"/>
  <c r="AI64" i="13"/>
  <c r="AF66" i="13"/>
  <c r="AK64" i="13"/>
  <c r="AI66" i="13"/>
  <c r="AJ64" i="13"/>
  <c r="AD64" i="13"/>
  <c r="AE66" i="13"/>
  <c r="AE70" i="13" l="1"/>
  <c r="AH69" i="13"/>
  <c r="AD62" i="13"/>
  <c r="AJ62" i="13"/>
  <c r="AG65" i="13" l="1"/>
  <c r="AJ70" i="13"/>
  <c r="AD67" i="13"/>
  <c r="AF62" i="13"/>
  <c r="AJ65" i="13"/>
  <c r="AI68" i="13"/>
  <c r="AF63" i="13"/>
  <c r="AK63" i="13"/>
  <c r="AE62" i="13"/>
  <c r="AK67" i="13"/>
  <c r="AK69" i="13"/>
  <c r="AF67" i="13"/>
  <c r="AH65" i="13"/>
  <c r="AF69" i="13"/>
  <c r="AK70" i="13"/>
  <c r="AJ69" i="13"/>
  <c r="AG69" i="13"/>
  <c r="AE67" i="13"/>
  <c r="AH63" i="13"/>
  <c r="AF70" i="13"/>
  <c r="AJ67" i="13"/>
  <c r="AG62" i="13"/>
  <c r="AK65" i="13"/>
  <c r="AL70" i="13"/>
  <c r="AL62" i="13"/>
  <c r="AH70" i="13"/>
  <c r="AF65" i="13"/>
  <c r="AE68" i="13"/>
  <c r="AF68" i="13"/>
  <c r="AG68" i="13"/>
  <c r="AG71" i="13"/>
  <c r="AK68" i="13"/>
  <c r="AG63" i="13"/>
  <c r="AL71" i="13"/>
  <c r="AI62" i="13"/>
  <c r="AI69" i="13"/>
  <c r="AI70" i="13"/>
  <c r="AL63" i="13"/>
  <c r="AL67" i="13"/>
  <c r="AE69" i="13"/>
  <c r="AE63" i="13"/>
  <c r="AL65" i="13"/>
  <c r="AH62" i="13"/>
  <c r="AI65" i="13"/>
  <c r="AJ63" i="13"/>
  <c r="AE65" i="13"/>
  <c r="AG67" i="13"/>
  <c r="AH67" i="13"/>
  <c r="AI63" i="13"/>
  <c r="AK62" i="13"/>
  <c r="AJ68" i="13"/>
  <c r="AL68" i="13"/>
  <c r="AD63" i="13"/>
  <c r="AD65" i="13"/>
  <c r="AG70" i="13"/>
  <c r="AI67" i="13"/>
  <c r="AL69" i="13"/>
  <c r="AH68" i="13"/>
  <c r="AI71" i="13" l="1"/>
  <c r="AK71" i="13"/>
  <c r="AF71" i="13"/>
  <c r="AE71" i="13"/>
  <c r="AH71" i="13"/>
  <c r="AD71" i="13"/>
  <c r="AJ71" i="13"/>
  <c r="P64" i="13" l="1"/>
  <c r="AM64" i="13" s="1"/>
  <c r="AC64" i="13"/>
  <c r="P69" i="13"/>
  <c r="AM69" i="13" s="1"/>
  <c r="AC69" i="13"/>
  <c r="AD69" i="13"/>
  <c r="P62" i="13"/>
  <c r="AM62" i="13" s="1"/>
  <c r="AC62" i="13"/>
  <c r="P68" i="13"/>
  <c r="AM68" i="13" s="1"/>
  <c r="AC68" i="13"/>
  <c r="P65" i="13"/>
  <c r="AM65" i="13" s="1"/>
  <c r="AC65" i="13"/>
  <c r="P66" i="13"/>
  <c r="AM66" i="13" s="1"/>
  <c r="AC66" i="13"/>
  <c r="AC61" i="13"/>
  <c r="P63" i="13"/>
  <c r="AM63" i="13" s="1"/>
  <c r="AC63" i="13"/>
  <c r="P67" i="13"/>
  <c r="AM67" i="13" s="1"/>
  <c r="AC67" i="13"/>
  <c r="AD68" i="13"/>
  <c r="AD66" i="13"/>
  <c r="AC60" i="13"/>
  <c r="P60" i="13" l="1"/>
  <c r="AM60" i="13" s="1"/>
  <c r="AK60" i="13"/>
  <c r="AG60" i="13"/>
  <c r="AF60" i="13"/>
  <c r="AH60" i="13"/>
  <c r="AI60" i="13"/>
  <c r="AL60" i="13"/>
  <c r="AE60" i="13"/>
  <c r="AD60" i="13"/>
  <c r="AJ60" i="13"/>
  <c r="P70" i="13"/>
  <c r="AM70" i="13" s="1"/>
  <c r="AD70" i="13"/>
  <c r="F73" i="13"/>
  <c r="P71" i="13"/>
  <c r="AM71" i="13" s="1"/>
  <c r="AC71" i="13"/>
  <c r="AC72" i="13" s="1"/>
  <c r="N73" i="13" l="1"/>
  <c r="J73" i="13"/>
  <c r="L73" i="13"/>
  <c r="AG61" i="13" l="1"/>
  <c r="AG72" i="13" s="1"/>
  <c r="AL61" i="13"/>
  <c r="AL72" i="13" s="1"/>
  <c r="AK61" i="13"/>
  <c r="AK72" i="13" s="1"/>
  <c r="AI61" i="13"/>
  <c r="AI72" i="13" s="1"/>
  <c r="K73" i="13"/>
  <c r="G73" i="13"/>
  <c r="I73" i="13"/>
  <c r="M73" i="13"/>
  <c r="H73" i="13"/>
  <c r="AH61" i="13" l="1"/>
  <c r="AH72" i="13" s="1"/>
  <c r="AE61" i="13"/>
  <c r="AE72" i="13" s="1"/>
  <c r="AJ61" i="13"/>
  <c r="AJ72" i="13" s="1"/>
  <c r="AF61" i="13"/>
  <c r="AF72" i="13" s="1"/>
  <c r="AD61" i="13"/>
  <c r="AD72" i="13" s="1"/>
  <c r="P61" i="13"/>
  <c r="AM61" i="13" s="1"/>
  <c r="AM72" i="13" s="1"/>
  <c r="H16" i="9" l="1"/>
  <c r="N16" i="9"/>
  <c r="O16" i="9"/>
  <c r="J16" i="9"/>
  <c r="M16" i="9"/>
  <c r="K16" i="9"/>
  <c r="I16" i="9"/>
  <c r="U16" i="9"/>
  <c r="T16" i="9"/>
  <c r="U17" i="9" l="1"/>
  <c r="H17" i="9"/>
  <c r="I17" i="9"/>
  <c r="J17" i="9"/>
  <c r="L16" i="9"/>
  <c r="N17" i="9"/>
  <c r="K18" i="9" l="1"/>
  <c r="H58" i="9"/>
  <c r="H59" i="9" s="1"/>
  <c r="O18" i="9"/>
  <c r="M18" i="9"/>
  <c r="U58" i="9"/>
  <c r="U59" i="9" s="1"/>
  <c r="N18" i="9"/>
  <c r="J58" i="9"/>
  <c r="J59" i="9" s="1"/>
  <c r="T18" i="9"/>
  <c r="I58" i="9"/>
  <c r="I59" i="9" s="1"/>
  <c r="M63" i="9" l="1"/>
  <c r="O22" i="9"/>
  <c r="N20" i="9"/>
  <c r="M22" i="9"/>
  <c r="I20" i="9"/>
  <c r="T20" i="9"/>
  <c r="T19" i="9"/>
  <c r="H22" i="9"/>
  <c r="M20" i="9"/>
  <c r="N22" i="9"/>
  <c r="H20" i="9"/>
  <c r="T70" i="9"/>
  <c r="T63" i="9"/>
  <c r="K22" i="9"/>
  <c r="J22" i="9"/>
  <c r="U22" i="9"/>
  <c r="U19" i="9"/>
  <c r="T22" i="9"/>
  <c r="I22" i="9"/>
  <c r="O20" i="9"/>
  <c r="K19" i="9"/>
  <c r="J20" i="9"/>
  <c r="J19" i="9"/>
  <c r="J64" i="9" s="1"/>
  <c r="K70" i="9"/>
  <c r="K63" i="9"/>
  <c r="I21" i="9" l="1"/>
  <c r="I65" i="9" s="1"/>
  <c r="K64" i="9"/>
  <c r="K71" i="9"/>
  <c r="T71" i="9"/>
  <c r="T64" i="9"/>
  <c r="T21" i="9"/>
  <c r="U21" i="9"/>
  <c r="J21" i="9"/>
  <c r="J65" i="9" s="1"/>
  <c r="K21" i="9"/>
  <c r="N21" i="9"/>
  <c r="U71" i="9"/>
  <c r="L19" i="9"/>
  <c r="U64" i="9"/>
  <c r="M21" i="9"/>
  <c r="M65" i="9" s="1"/>
  <c r="H21" i="9"/>
  <c r="H65" i="9" s="1"/>
  <c r="L22" i="9"/>
  <c r="H23" i="9" l="1"/>
  <c r="T23" i="9"/>
  <c r="T52" i="9" s="1"/>
  <c r="M23" i="9"/>
  <c r="L21" i="9"/>
  <c r="U65" i="9"/>
  <c r="O23" i="9"/>
  <c r="L71" i="9"/>
  <c r="L64" i="9"/>
  <c r="K23" i="9"/>
  <c r="K52" i="9" s="1"/>
  <c r="U23" i="9"/>
  <c r="K65" i="9"/>
  <c r="K72" i="9"/>
  <c r="I23" i="9"/>
  <c r="I52" i="9" l="1"/>
  <c r="M52" i="9"/>
  <c r="H52" i="9"/>
  <c r="M24" i="9"/>
  <c r="M53" i="9" s="1"/>
  <c r="L72" i="9"/>
  <c r="L65" i="9"/>
  <c r="J24" i="9"/>
  <c r="J53" i="9" s="1"/>
  <c r="L23" i="9"/>
  <c r="L52" i="9" s="1"/>
  <c r="U52" i="9"/>
  <c r="I24" i="9"/>
  <c r="I53" i="9" s="1"/>
  <c r="N24" i="9"/>
  <c r="K24" i="9"/>
  <c r="K53" i="9" s="1"/>
  <c r="P42" i="13"/>
  <c r="O25" i="9" l="1"/>
  <c r="H25" i="9"/>
  <c r="N25" i="9"/>
  <c r="J25" i="9"/>
  <c r="T25" i="9"/>
  <c r="T54" i="9" s="1"/>
  <c r="K25" i="9"/>
  <c r="U25" i="9"/>
  <c r="L25" i="9" l="1"/>
  <c r="L54" i="9" s="1"/>
  <c r="U54" i="9"/>
  <c r="N26" i="9"/>
  <c r="U26" i="9" l="1"/>
  <c r="M26" i="9"/>
  <c r="O26" i="9"/>
  <c r="T26" i="9"/>
  <c r="L26" i="9" s="1"/>
  <c r="O21" i="9"/>
  <c r="I26" i="9"/>
  <c r="J26" i="9"/>
  <c r="O17" i="9" l="1"/>
  <c r="O27" i="9"/>
  <c r="H27" i="9"/>
  <c r="H55" i="9" s="1"/>
  <c r="G16" i="9"/>
  <c r="AA30" i="13"/>
  <c r="M17" i="9"/>
  <c r="M58" i="9" l="1"/>
  <c r="M59" i="9" s="1"/>
  <c r="I18" i="9"/>
  <c r="G14" i="9"/>
  <c r="G15" i="9" s="1"/>
  <c r="S16" i="9"/>
  <c r="K17" i="9"/>
  <c r="T17" i="9"/>
  <c r="H18" i="9"/>
  <c r="G17" i="9"/>
  <c r="AA31" i="13"/>
  <c r="H63" i="9" l="1"/>
  <c r="I63" i="9"/>
  <c r="J18" i="9"/>
  <c r="T58" i="9"/>
  <c r="T59" i="9" s="1"/>
  <c r="L17" i="9"/>
  <c r="K58" i="9"/>
  <c r="K59" i="9" s="1"/>
  <c r="AA32" i="13"/>
  <c r="G18" i="9"/>
  <c r="M14" i="9"/>
  <c r="J14" i="9"/>
  <c r="U14" i="9"/>
  <c r="K14" i="9"/>
  <c r="L14" i="9"/>
  <c r="H14" i="9"/>
  <c r="I14" i="9"/>
  <c r="T14" i="9"/>
  <c r="N14" i="9"/>
  <c r="N15" i="9" s="1"/>
  <c r="U18" i="9"/>
  <c r="J63" i="9" l="1"/>
  <c r="S17" i="9"/>
  <c r="I61" i="9"/>
  <c r="I15" i="9"/>
  <c r="I62" i="9" s="1"/>
  <c r="O14" i="9"/>
  <c r="O15" i="9" s="1"/>
  <c r="H61" i="9"/>
  <c r="H15" i="9"/>
  <c r="O19" i="9"/>
  <c r="L61" i="9"/>
  <c r="L68" i="9"/>
  <c r="L15" i="9"/>
  <c r="I19" i="9"/>
  <c r="K61" i="9"/>
  <c r="K68" i="9"/>
  <c r="K15" i="9"/>
  <c r="U68" i="9"/>
  <c r="U61" i="9"/>
  <c r="U15" i="9"/>
  <c r="J61" i="9"/>
  <c r="J15" i="9"/>
  <c r="J62" i="9" s="1"/>
  <c r="M61" i="9"/>
  <c r="M15" i="9"/>
  <c r="M62" i="9" s="1"/>
  <c r="M19" i="9"/>
  <c r="N19" i="9"/>
  <c r="L58" i="9"/>
  <c r="L59" i="9" s="1"/>
  <c r="L18" i="9"/>
  <c r="U70" i="9"/>
  <c r="U63" i="9"/>
  <c r="S14" i="9"/>
  <c r="H19" i="9"/>
  <c r="G19" i="9"/>
  <c r="AA33" i="13"/>
  <c r="T61" i="9"/>
  <c r="T68" i="9"/>
  <c r="T15" i="9"/>
  <c r="I64" i="9" l="1"/>
  <c r="I66" i="9" s="1"/>
  <c r="H64" i="9"/>
  <c r="M64" i="9"/>
  <c r="M66" i="9" s="1"/>
  <c r="J66" i="9"/>
  <c r="S18" i="9"/>
  <c r="G21" i="9"/>
  <c r="S21" i="9" s="1"/>
  <c r="AA35" i="13"/>
  <c r="U62" i="9"/>
  <c r="U66" i="9" s="1"/>
  <c r="U69" i="9"/>
  <c r="U73" i="9" s="1"/>
  <c r="K69" i="9"/>
  <c r="K73" i="9" s="1"/>
  <c r="K62" i="9"/>
  <c r="K66" i="9" s="1"/>
  <c r="U20" i="9"/>
  <c r="L70" i="9"/>
  <c r="L63" i="9"/>
  <c r="L69" i="9"/>
  <c r="L62" i="9"/>
  <c r="K20" i="9"/>
  <c r="T69" i="9"/>
  <c r="T73" i="9" s="1"/>
  <c r="T62" i="9"/>
  <c r="T66" i="9" s="1"/>
  <c r="H62" i="9"/>
  <c r="H66" i="9" s="1"/>
  <c r="S15" i="9"/>
  <c r="AA34" i="13"/>
  <c r="G20" i="9"/>
  <c r="G22" i="9"/>
  <c r="S22" i="9" s="1"/>
  <c r="AA36" i="13"/>
  <c r="S19" i="9"/>
  <c r="L66" i="9" l="1"/>
  <c r="L73" i="9"/>
  <c r="J23" i="9"/>
  <c r="N23" i="9"/>
  <c r="AA37" i="13"/>
  <c r="G23" i="9"/>
  <c r="S23" i="9" s="1"/>
  <c r="L20" i="9"/>
  <c r="H24" i="9"/>
  <c r="T24" i="9"/>
  <c r="T53" i="9" l="1"/>
  <c r="H53" i="9"/>
  <c r="H56" i="9" s="1"/>
  <c r="J52" i="9"/>
  <c r="S20" i="9"/>
  <c r="O24" i="9"/>
  <c r="O29" i="9" s="1"/>
  <c r="U24" i="9"/>
  <c r="G24" i="9"/>
  <c r="AA38" i="13"/>
  <c r="K26" i="9"/>
  <c r="M25" i="9"/>
  <c r="I25" i="9"/>
  <c r="G25" i="9" l="1"/>
  <c r="S25" i="9" s="1"/>
  <c r="AA39" i="13"/>
  <c r="H26" i="9"/>
  <c r="H29" i="9" s="1"/>
  <c r="U53" i="9"/>
  <c r="L24" i="9"/>
  <c r="R43" i="13"/>
  <c r="L53" i="9" l="1"/>
  <c r="S24" i="9"/>
  <c r="K27" i="9"/>
  <c r="I27" i="9"/>
  <c r="M27" i="9"/>
  <c r="J27" i="9"/>
  <c r="AA40" i="13"/>
  <c r="AC40" i="13"/>
  <c r="G26" i="9"/>
  <c r="S26" i="9" s="1"/>
  <c r="N27" i="9"/>
  <c r="N29" i="9" s="1"/>
  <c r="U27" i="9"/>
  <c r="U29" i="9" s="1"/>
  <c r="T27" i="9"/>
  <c r="X43" i="13"/>
  <c r="U43" i="13"/>
  <c r="Y43" i="13"/>
  <c r="V43" i="13"/>
  <c r="W43" i="13"/>
  <c r="T43" i="13"/>
  <c r="S43" i="13"/>
  <c r="T55" i="9" l="1"/>
  <c r="T56" i="9" s="1"/>
  <c r="T29" i="9"/>
  <c r="J55" i="9"/>
  <c r="J56" i="9" s="1"/>
  <c r="J29" i="9"/>
  <c r="M55" i="9"/>
  <c r="M56" i="9" s="1"/>
  <c r="M29" i="9"/>
  <c r="I55" i="9"/>
  <c r="I56" i="9" s="1"/>
  <c r="I29" i="9"/>
  <c r="K55" i="9"/>
  <c r="K56" i="9" s="1"/>
  <c r="K29" i="9"/>
  <c r="L27" i="9"/>
  <c r="U55" i="9"/>
  <c r="U56" i="9" s="1"/>
  <c r="AA41" i="13"/>
  <c r="G27" i="9"/>
  <c r="S27" i="9" l="1"/>
  <c r="G29" i="9"/>
  <c r="L55" i="9"/>
  <c r="L56" i="9" s="1"/>
  <c r="L29" i="9"/>
  <c r="S29" i="9"/>
  <c r="AA42" i="13"/>
  <c r="Q43" i="13"/>
  <c r="AL36" i="13" l="1"/>
  <c r="AJ34" i="13"/>
  <c r="AD36" i="13"/>
  <c r="AJ36" i="13"/>
  <c r="AH36" i="13"/>
  <c r="AD34" i="13"/>
  <c r="AI36" i="13"/>
  <c r="AF36" i="13"/>
  <c r="AG36" i="13"/>
  <c r="AF34" i="13"/>
  <c r="AG34" i="13"/>
  <c r="AH34" i="13"/>
  <c r="AI34" i="13"/>
  <c r="AL34" i="13"/>
  <c r="AE36" i="13"/>
  <c r="AE34" i="13"/>
  <c r="AL32" i="13" l="1"/>
  <c r="AE39" i="13"/>
  <c r="AD39" i="13"/>
  <c r="AK34" i="13"/>
  <c r="AH33" i="13"/>
  <c r="AJ33" i="13"/>
  <c r="AK32" i="13"/>
  <c r="AK36" i="13"/>
  <c r="AJ39" i="13"/>
  <c r="AJ37" i="13"/>
  <c r="AG33" i="13" l="1"/>
  <c r="AI35" i="13"/>
  <c r="AH37" i="13"/>
  <c r="AE33" i="13"/>
  <c r="AD38" i="13"/>
  <c r="AD35" i="13"/>
  <c r="AH32" i="13"/>
  <c r="AL35" i="13"/>
  <c r="AF38" i="13"/>
  <c r="AF37" i="13"/>
  <c r="AG35" i="13"/>
  <c r="AJ38" i="13"/>
  <c r="AJ40" i="13"/>
  <c r="AE35" i="13"/>
  <c r="AG40" i="13"/>
  <c r="AE38" i="13"/>
  <c r="AL33" i="13"/>
  <c r="AG37" i="13"/>
  <c r="AJ32" i="13"/>
  <c r="AG39" i="13"/>
  <c r="AH35" i="13"/>
  <c r="AE40" i="13"/>
  <c r="AH40" i="13"/>
  <c r="AF33" i="13"/>
  <c r="AL39" i="13"/>
  <c r="AF32" i="13"/>
  <c r="AE37" i="13"/>
  <c r="AL37" i="13"/>
  <c r="AG32" i="13"/>
  <c r="AI40" i="13"/>
  <c r="AH39" i="13"/>
  <c r="AI41" i="13"/>
  <c r="AI32" i="13"/>
  <c r="AF40" i="13"/>
  <c r="AG38" i="13"/>
  <c r="AD32" i="13"/>
  <c r="AF39" i="13"/>
  <c r="AI37" i="13"/>
  <c r="AD37" i="13"/>
  <c r="AI33" i="13"/>
  <c r="AD33" i="13"/>
  <c r="AL40" i="13"/>
  <c r="AI39" i="13"/>
  <c r="AL38" i="13"/>
  <c r="AI38" i="13"/>
  <c r="AH38" i="13"/>
  <c r="AE32" i="13"/>
  <c r="AF35" i="13"/>
  <c r="AJ35" i="13"/>
  <c r="AK37" i="13" l="1"/>
  <c r="AK39" i="13"/>
  <c r="AK40" i="13"/>
  <c r="AK33" i="13"/>
  <c r="AK35" i="13"/>
  <c r="AK38" i="13"/>
  <c r="AK41" i="13" l="1"/>
  <c r="AH41" i="13"/>
  <c r="AG41" i="13"/>
  <c r="AE41" i="13"/>
  <c r="AF41" i="13"/>
  <c r="AJ41" i="13"/>
  <c r="AL41" i="13"/>
  <c r="AC31" i="13" l="1"/>
  <c r="P35" i="13"/>
  <c r="AM35" i="13" s="1"/>
  <c r="AC35" i="13"/>
  <c r="P36" i="13"/>
  <c r="AM36" i="13" s="1"/>
  <c r="AC36" i="13"/>
  <c r="AC30" i="13"/>
  <c r="P38" i="13"/>
  <c r="AM38" i="13" s="1"/>
  <c r="AC38" i="13"/>
  <c r="P39" i="13"/>
  <c r="AM39" i="13" s="1"/>
  <c r="AC39" i="13"/>
  <c r="P37" i="13"/>
  <c r="AM37" i="13" s="1"/>
  <c r="AC37" i="13"/>
  <c r="P32" i="13"/>
  <c r="AM32" i="13" s="1"/>
  <c r="AC32" i="13"/>
  <c r="P33" i="13"/>
  <c r="AM33" i="13" s="1"/>
  <c r="AC33" i="13"/>
  <c r="P34" i="13"/>
  <c r="AM34" i="13" s="1"/>
  <c r="AC34" i="13"/>
  <c r="AG30" i="13" l="1"/>
  <c r="AE30" i="13"/>
  <c r="AH30" i="13"/>
  <c r="AD30" i="13"/>
  <c r="AJ30" i="13"/>
  <c r="AF30" i="13"/>
  <c r="P40" i="13"/>
  <c r="AM40" i="13" s="1"/>
  <c r="AD40" i="13"/>
  <c r="AL30" i="13"/>
  <c r="F43" i="13"/>
  <c r="AC41" i="13"/>
  <c r="AC42" i="13" s="1"/>
  <c r="AI30" i="13"/>
  <c r="P30" i="13"/>
  <c r="AM30" i="13" s="1"/>
  <c r="AK30" i="13" l="1"/>
  <c r="I43" i="13"/>
  <c r="K43" i="13"/>
  <c r="H43" i="13"/>
  <c r="L43" i="13"/>
  <c r="M43" i="13"/>
  <c r="J43" i="13"/>
  <c r="G43" i="13" l="1"/>
  <c r="AE31" i="13"/>
  <c r="AE42" i="13" s="1"/>
  <c r="AH31" i="13"/>
  <c r="AH42" i="13" s="1"/>
  <c r="AI31" i="13"/>
  <c r="AI42" i="13" s="1"/>
  <c r="AD41" i="13"/>
  <c r="P41" i="13"/>
  <c r="AM41" i="13" s="1"/>
  <c r="AL31" i="13"/>
  <c r="AL42" i="13" s="1"/>
  <c r="AF31" i="13"/>
  <c r="AF42" i="13" s="1"/>
  <c r="AJ31" i="13"/>
  <c r="AJ42" i="13" s="1"/>
  <c r="AD31" i="13"/>
  <c r="AG31" i="13"/>
  <c r="AG42" i="13" s="1"/>
  <c r="N43" i="13"/>
  <c r="AD42" i="13" l="1"/>
  <c r="P31" i="13"/>
  <c r="AM31" i="13" s="1"/>
  <c r="AM42" i="13" s="1"/>
  <c r="AK31" i="13"/>
  <c r="AK42" i="13" s="1"/>
  <c r="AU17" i="7" l="1"/>
  <c r="AU58" i="7" s="1"/>
  <c r="AU59" i="7" s="1"/>
  <c r="AN17" i="7"/>
  <c r="AI17" i="7"/>
  <c r="AJ17" i="7"/>
  <c r="AO18" i="7" l="1"/>
  <c r="AK18" i="7"/>
  <c r="AK19" i="7"/>
  <c r="AU20" i="7"/>
  <c r="AU50" i="7" s="1"/>
  <c r="AH18" i="7"/>
  <c r="AH63" i="7" s="1"/>
  <c r="AI18" i="7"/>
  <c r="AI63" i="7" s="1"/>
  <c r="AU22" i="7"/>
  <c r="AU51" i="7" s="1"/>
  <c r="AH22" i="7"/>
  <c r="AT18" i="7"/>
  <c r="AJ58" i="7"/>
  <c r="AJ59" i="7" s="1"/>
  <c r="AI58" i="7"/>
  <c r="AI59" i="7" s="1"/>
  <c r="AN22" i="7"/>
  <c r="AM18" i="7"/>
  <c r="AM63" i="7" s="1"/>
  <c r="AH19" i="7" l="1"/>
  <c r="AH64" i="7" s="1"/>
  <c r="AT70" i="7"/>
  <c r="AT63" i="7"/>
  <c r="AI22" i="7"/>
  <c r="AJ19" i="7"/>
  <c r="AJ64" i="7" s="1"/>
  <c r="AU19" i="7"/>
  <c r="AO20" i="7"/>
  <c r="AM20" i="7"/>
  <c r="AO22" i="7"/>
  <c r="AM22" i="7"/>
  <c r="AT20" i="7"/>
  <c r="AJ22" i="7"/>
  <c r="AK71" i="7"/>
  <c r="AK64" i="7"/>
  <c r="AK22" i="7"/>
  <c r="AH21" i="7"/>
  <c r="AH65" i="7" s="1"/>
  <c r="AK21" i="7"/>
  <c r="AN19" i="7"/>
  <c r="AK63" i="7"/>
  <c r="AK70" i="7"/>
  <c r="AI20" i="7"/>
  <c r="AT22" i="7"/>
  <c r="AT23" i="7" l="1"/>
  <c r="AL20" i="7"/>
  <c r="AT50" i="7"/>
  <c r="AN21" i="7"/>
  <c r="AL22" i="7"/>
  <c r="AT51" i="7"/>
  <c r="AU21" i="7"/>
  <c r="AU65" i="7" s="1"/>
  <c r="AT21" i="7"/>
  <c r="AU71" i="7"/>
  <c r="AU64" i="7"/>
  <c r="AH23" i="7"/>
  <c r="AH52" i="7" s="1"/>
  <c r="AI21" i="7"/>
  <c r="AI65" i="7" s="1"/>
  <c r="AK65" i="7"/>
  <c r="AK72" i="7"/>
  <c r="AK23" i="7"/>
  <c r="AK52" i="7" s="1"/>
  <c r="AJ21" i="7"/>
  <c r="AJ65" i="7" s="1"/>
  <c r="AM21" i="7"/>
  <c r="AM65" i="7" s="1"/>
  <c r="AL21" i="7" l="1"/>
  <c r="AO23" i="7"/>
  <c r="AL65" i="7"/>
  <c r="AL72" i="7"/>
  <c r="AJ23" i="7"/>
  <c r="AJ52" i="7" s="1"/>
  <c r="AN23" i="7"/>
  <c r="AT52" i="7"/>
  <c r="AO24" i="7" l="1"/>
  <c r="AI24" i="7"/>
  <c r="AI53" i="7" s="1"/>
  <c r="AI25" i="7"/>
  <c r="AT25" i="7"/>
  <c r="AJ25" i="7"/>
  <c r="AU24" i="7"/>
  <c r="AU53" i="7" s="1"/>
  <c r="AH24" i="7"/>
  <c r="AH53" i="7" s="1"/>
  <c r="AN24" i="7"/>
  <c r="AM24" i="7"/>
  <c r="AM53" i="7" s="1"/>
  <c r="AM25" i="7"/>
  <c r="AN25" i="7" l="1"/>
  <c r="AH25" i="7"/>
  <c r="AT54" i="7"/>
  <c r="AK25" i="7"/>
  <c r="AJ26" i="7" l="1"/>
  <c r="AO26" i="7"/>
  <c r="AT27" i="7"/>
  <c r="AN26" i="7"/>
  <c r="AK26" i="7"/>
  <c r="AU26" i="7"/>
  <c r="AM27" i="7" l="1"/>
  <c r="AM55" i="7" s="1"/>
  <c r="AT55" i="7"/>
  <c r="AO21" i="7"/>
  <c r="AI27" i="7" l="1"/>
  <c r="AI55" i="7" s="1"/>
  <c r="AM17" i="7"/>
  <c r="AO17" i="7"/>
  <c r="AG16" i="7"/>
  <c r="AA95" i="13"/>
  <c r="AG17" i="7" l="1"/>
  <c r="AA96" i="13"/>
  <c r="AH17" i="7"/>
  <c r="AN16" i="7"/>
  <c r="AI16" i="7"/>
  <c r="AU16" i="7"/>
  <c r="AG14" i="7"/>
  <c r="AM16" i="7"/>
  <c r="AT16" i="7"/>
  <c r="AH16" i="7"/>
  <c r="AL16" i="7"/>
  <c r="AJ16" i="7"/>
  <c r="AK16" i="7"/>
  <c r="AO16" i="7"/>
  <c r="AU18" i="7"/>
  <c r="AM58" i="7"/>
  <c r="AM59" i="7" s="1"/>
  <c r="AK17" i="7"/>
  <c r="AT17" i="7"/>
  <c r="AS16" i="7" l="1"/>
  <c r="AA97" i="13"/>
  <c r="AG18" i="7"/>
  <c r="AL18" i="7"/>
  <c r="AU63" i="7"/>
  <c r="AU70" i="7"/>
  <c r="AN18" i="7"/>
  <c r="AG15" i="7"/>
  <c r="AH14" i="7"/>
  <c r="AH15" i="7" s="1"/>
  <c r="AH62" i="7" s="1"/>
  <c r="AT14" i="7"/>
  <c r="AM14" i="7"/>
  <c r="AM61" i="7" s="1"/>
  <c r="AK14" i="7"/>
  <c r="AU14" i="7"/>
  <c r="AN14" i="7"/>
  <c r="AN15" i="7" s="1"/>
  <c r="AI14" i="7"/>
  <c r="AI61" i="7" s="1"/>
  <c r="AL14" i="7"/>
  <c r="AL15" i="7" s="1"/>
  <c r="AJ14" i="7"/>
  <c r="AJ61" i="7" s="1"/>
  <c r="AJ18" i="7"/>
  <c r="AJ63" i="7" s="1"/>
  <c r="AT58" i="7"/>
  <c r="AT59" i="7" s="1"/>
  <c r="AL17" i="7"/>
  <c r="AH58" i="7"/>
  <c r="AH59" i="7" s="1"/>
  <c r="AK58" i="7"/>
  <c r="AK59" i="7" s="1"/>
  <c r="AI15" i="7" l="1"/>
  <c r="AI62" i="7" s="1"/>
  <c r="AS17" i="7"/>
  <c r="AS18" i="7"/>
  <c r="AM15" i="7"/>
  <c r="AM62" i="7" s="1"/>
  <c r="AL69" i="7"/>
  <c r="AL62" i="7"/>
  <c r="AL58" i="7"/>
  <c r="AL59" i="7" s="1"/>
  <c r="AT19" i="7"/>
  <c r="AI19" i="7"/>
  <c r="AL68" i="7"/>
  <c r="AL61" i="7"/>
  <c r="AJ15" i="7"/>
  <c r="AJ62" i="7" s="1"/>
  <c r="AJ66" i="7" s="1"/>
  <c r="AM19" i="7"/>
  <c r="AU15" i="7"/>
  <c r="AU61" i="7"/>
  <c r="AU68" i="7"/>
  <c r="AK15" i="7"/>
  <c r="AK68" i="7"/>
  <c r="AK61" i="7"/>
  <c r="AT15" i="7"/>
  <c r="AT68" i="7"/>
  <c r="AT61" i="7"/>
  <c r="AL70" i="7"/>
  <c r="AL63" i="7"/>
  <c r="AA98" i="13"/>
  <c r="AG19" i="7"/>
  <c r="AH61" i="7"/>
  <c r="AH66" i="7" s="1"/>
  <c r="AO14" i="7"/>
  <c r="AO15" i="7" s="1"/>
  <c r="AK20" i="7"/>
  <c r="AO19" i="7"/>
  <c r="AM64" i="7" l="1"/>
  <c r="AM66" i="7" s="1"/>
  <c r="AS15" i="7"/>
  <c r="AI64" i="7"/>
  <c r="AI66" i="7" s="1"/>
  <c r="AS14" i="7"/>
  <c r="AT69" i="7"/>
  <c r="AT62" i="7"/>
  <c r="AA101" i="13"/>
  <c r="AG22" i="7"/>
  <c r="AS22" i="7" s="1"/>
  <c r="AK62" i="7"/>
  <c r="AK66" i="7" s="1"/>
  <c r="AK69" i="7"/>
  <c r="AK73" i="7" s="1"/>
  <c r="AU62" i="7"/>
  <c r="AU66" i="7" s="1"/>
  <c r="AU69" i="7"/>
  <c r="AU73" i="7" s="1"/>
  <c r="AJ20" i="7"/>
  <c r="AA99" i="13"/>
  <c r="AG20" i="7"/>
  <c r="AU23" i="7"/>
  <c r="AG21" i="7"/>
  <c r="AS21" i="7" s="1"/>
  <c r="AA100" i="13"/>
  <c r="AT64" i="7"/>
  <c r="AL19" i="7"/>
  <c r="AS19" i="7" s="1"/>
  <c r="AT71" i="7"/>
  <c r="AN20" i="7"/>
  <c r="AH20" i="7"/>
  <c r="AT73" i="7" l="1"/>
  <c r="AT66" i="7"/>
  <c r="AU52" i="7"/>
  <c r="AL23" i="7"/>
  <c r="AS20" i="7"/>
  <c r="AI23" i="7"/>
  <c r="AK24" i="7"/>
  <c r="AG23" i="7"/>
  <c r="AA102" i="13"/>
  <c r="AM23" i="7"/>
  <c r="AL64" i="7"/>
  <c r="AL66" i="7" s="1"/>
  <c r="AL71" i="7"/>
  <c r="AL73" i="7" s="1"/>
  <c r="AT24" i="7"/>
  <c r="AS23" i="7" l="1"/>
  <c r="AK53" i="7"/>
  <c r="AI52" i="7"/>
  <c r="AI56" i="7" s="1"/>
  <c r="AL52" i="7"/>
  <c r="AM52" i="7"/>
  <c r="AM56" i="7" s="1"/>
  <c r="AL24" i="7"/>
  <c r="AT53" i="7"/>
  <c r="AT56" i="7" s="1"/>
  <c r="AJ24" i="7"/>
  <c r="AA103" i="13"/>
  <c r="AG24" i="7"/>
  <c r="AU25" i="7"/>
  <c r="AH26" i="7"/>
  <c r="AO25" i="7"/>
  <c r="AS24" i="7" l="1"/>
  <c r="AU54" i="7"/>
  <c r="AL25" i="7"/>
  <c r="AL54" i="7" s="1"/>
  <c r="AJ53" i="7"/>
  <c r="AL53" i="7"/>
  <c r="AM26" i="7"/>
  <c r="AM29" i="7" s="1"/>
  <c r="AA104" i="13"/>
  <c r="AG25" i="7"/>
  <c r="AS25" i="7" s="1"/>
  <c r="AT26" i="7"/>
  <c r="AI26" i="7"/>
  <c r="AI29" i="7" s="1"/>
  <c r="X108" i="13"/>
  <c r="S108" i="13"/>
  <c r="V108" i="13"/>
  <c r="AL26" i="7" l="1"/>
  <c r="AT29" i="7"/>
  <c r="AH27" i="7"/>
  <c r="AN27" i="7"/>
  <c r="AN29" i="7" s="1"/>
  <c r="AU27" i="7"/>
  <c r="AJ27" i="7"/>
  <c r="AO27" i="7"/>
  <c r="AO29" i="7" s="1"/>
  <c r="AK27" i="7"/>
  <c r="AA105" i="13"/>
  <c r="AG26" i="7"/>
  <c r="AS26" i="7" s="1"/>
  <c r="Y108" i="13"/>
  <c r="T108" i="13"/>
  <c r="U108" i="13"/>
  <c r="R108" i="13"/>
  <c r="W108" i="13"/>
  <c r="AK55" i="7" l="1"/>
  <c r="AK56" i="7" s="1"/>
  <c r="AK29" i="7"/>
  <c r="AJ55" i="7"/>
  <c r="AJ56" i="7" s="1"/>
  <c r="AJ29" i="7"/>
  <c r="AU55" i="7"/>
  <c r="AU56" i="7" s="1"/>
  <c r="AL27" i="7"/>
  <c r="AL29" i="7" s="1"/>
  <c r="AU29" i="7"/>
  <c r="AH55" i="7"/>
  <c r="AH56" i="7" s="1"/>
  <c r="AH29" i="7"/>
  <c r="AG27" i="7"/>
  <c r="AA106" i="13"/>
  <c r="AS27" i="7" l="1"/>
  <c r="AG29" i="7"/>
  <c r="AS29" i="7"/>
  <c r="AL55" i="7"/>
  <c r="AL56" i="7" s="1"/>
  <c r="Q108" i="13"/>
  <c r="AA107" i="13"/>
  <c r="AC95" i="13" l="1"/>
  <c r="AC101" i="13" l="1"/>
  <c r="AC97" i="13"/>
  <c r="AC99" i="13" l="1"/>
  <c r="AH101" i="13" l="1"/>
  <c r="AL96" i="13" l="1"/>
  <c r="AJ95" i="13"/>
  <c r="AH100" i="13" l="1"/>
  <c r="AG104" i="13"/>
  <c r="AI96" i="13"/>
  <c r="AF101" i="13"/>
  <c r="AJ96" i="13" l="1"/>
  <c r="AG102" i="13"/>
  <c r="AJ97" i="13"/>
  <c r="AJ100" i="13"/>
  <c r="AJ102" i="13"/>
  <c r="AF98" i="13" l="1"/>
  <c r="AI106" i="13" l="1"/>
  <c r="AG105" i="13"/>
  <c r="AK104" i="13"/>
  <c r="AF105" i="13"/>
  <c r="AG106" i="13"/>
  <c r="AJ98" i="13" l="1"/>
  <c r="AL106" i="13"/>
  <c r="AK105" i="13" l="1"/>
  <c r="AH105" i="13" l="1"/>
  <c r="AK106" i="13"/>
  <c r="AJ105" i="13"/>
  <c r="AE105" i="13"/>
  <c r="AD105" i="13" l="1"/>
  <c r="AI105" i="13" l="1"/>
  <c r="AC100" i="13" l="1"/>
  <c r="AC104" i="13"/>
  <c r="AC106" i="13"/>
  <c r="AC102" i="13"/>
  <c r="AC98" i="13"/>
  <c r="AD97" i="13"/>
  <c r="AJ106" i="13"/>
  <c r="AL101" i="13" l="1"/>
  <c r="AG99" i="13"/>
  <c r="AK99" i="13"/>
  <c r="AJ103" i="13"/>
  <c r="AG101" i="13"/>
  <c r="AG97" i="13" l="1"/>
  <c r="AH102" i="13"/>
  <c r="AK101" i="13"/>
  <c r="AE101" i="13"/>
  <c r="AI103" i="13"/>
  <c r="AH103" i="13"/>
  <c r="AE99" i="13"/>
  <c r="AE103" i="13"/>
  <c r="AL99" i="13"/>
  <c r="AI99" i="13"/>
  <c r="AI104" i="13" l="1"/>
  <c r="AG103" i="13"/>
  <c r="AF102" i="13"/>
  <c r="AF106" i="13"/>
  <c r="AK96" i="13"/>
  <c r="AJ101" i="13"/>
  <c r="AL97" i="13"/>
  <c r="AF99" i="13"/>
  <c r="AL100" i="13"/>
  <c r="AL104" i="13"/>
  <c r="AL103" i="13"/>
  <c r="AF103" i="13" l="1"/>
  <c r="AE104" i="13"/>
  <c r="AH97" i="13"/>
  <c r="AG100" i="13"/>
  <c r="AJ104" i="13"/>
  <c r="AH98" i="13"/>
  <c r="AK100" i="13"/>
  <c r="AH106" i="13"/>
  <c r="AI97" i="13"/>
  <c r="AH99" i="13"/>
  <c r="AK98" i="13"/>
  <c r="AG98" i="13"/>
  <c r="AI100" i="13"/>
  <c r="AK102" i="13"/>
  <c r="AE98" i="13"/>
  <c r="AF100" i="13"/>
  <c r="AE102" i="13"/>
  <c r="AK103" i="13"/>
  <c r="AL98" i="13"/>
  <c r="AH104" i="13"/>
  <c r="AI102" i="13"/>
  <c r="AF96" i="13" l="1"/>
  <c r="AG96" i="13"/>
  <c r="AE95" i="13"/>
  <c r="AK97" i="13"/>
  <c r="AC105" i="13"/>
  <c r="AL102" i="13"/>
  <c r="AE106" i="13" l="1"/>
  <c r="AH95" i="13" l="1"/>
  <c r="AD95" i="13" l="1"/>
  <c r="AE97" i="13"/>
  <c r="AD104" i="13"/>
  <c r="AC103" i="13"/>
  <c r="AD101" i="13"/>
  <c r="AD100" i="13"/>
  <c r="AL95" i="13" l="1"/>
  <c r="AI95" i="13"/>
  <c r="P95" i="13" l="1"/>
  <c r="AM95" i="13" s="1"/>
  <c r="AK95" i="13"/>
  <c r="AK107" i="13" s="1"/>
  <c r="N108" i="13"/>
  <c r="P104" i="13"/>
  <c r="AM104" i="13" s="1"/>
  <c r="AF104" i="13"/>
  <c r="M108" i="13"/>
  <c r="AJ99" i="13"/>
  <c r="AJ107" i="13" s="1"/>
  <c r="K108" i="13"/>
  <c r="AH96" i="13"/>
  <c r="AH107" i="13" s="1"/>
  <c r="P107" i="13"/>
  <c r="P101" i="13"/>
  <c r="AM101" i="13" s="1"/>
  <c r="AI101" i="13"/>
  <c r="AG95" i="13"/>
  <c r="AG107" i="13" s="1"/>
  <c r="J108" i="13"/>
  <c r="AF95" i="13"/>
  <c r="I108" i="13"/>
  <c r="F108" i="13"/>
  <c r="H108" i="13" l="1"/>
  <c r="AD98" i="13"/>
  <c r="AD102" i="13"/>
  <c r="P102" i="13"/>
  <c r="AM102" i="13" s="1"/>
  <c r="AD99" i="13"/>
  <c r="P99" i="13"/>
  <c r="AM99" i="13" s="1"/>
  <c r="AD103" i="13"/>
  <c r="P103" i="13"/>
  <c r="AM103" i="13" s="1"/>
  <c r="P96" i="13"/>
  <c r="AM96" i="13" s="1"/>
  <c r="AC96" i="13"/>
  <c r="AC107" i="13" s="1"/>
  <c r="AD96" i="13"/>
  <c r="P97" i="13"/>
  <c r="AM97" i="13" s="1"/>
  <c r="AF97" i="13"/>
  <c r="AF107" i="13" s="1"/>
  <c r="P105" i="13"/>
  <c r="AM105" i="13" s="1"/>
  <c r="AL105" i="13"/>
  <c r="AL107" i="13" s="1"/>
  <c r="AE96" i="13"/>
  <c r="P100" i="13"/>
  <c r="AM100" i="13" s="1"/>
  <c r="AE100" i="13"/>
  <c r="P98" i="13"/>
  <c r="AM98" i="13" s="1"/>
  <c r="AE107" i="13" l="1"/>
  <c r="L108" i="13"/>
  <c r="AI98" i="13"/>
  <c r="AI107" i="13" s="1"/>
  <c r="G108" i="13" l="1"/>
  <c r="AD106" i="13"/>
  <c r="AD107" i="13" s="1"/>
  <c r="P106" i="13"/>
  <c r="AM106" i="13" s="1"/>
  <c r="AM107" i="13" s="1"/>
  <c r="T130" i="13" l="1"/>
  <c r="Y130" i="13"/>
  <c r="W130" i="13"/>
  <c r="V130" i="13"/>
  <c r="R130" i="13"/>
  <c r="U130" i="13"/>
  <c r="X130" i="13"/>
  <c r="Z130" i="13"/>
  <c r="I17" i="7"/>
  <c r="S131" i="13"/>
  <c r="U17" i="7"/>
  <c r="U58" i="7" s="1"/>
  <c r="U59" i="7" s="1"/>
  <c r="W131" i="13"/>
  <c r="K18" i="7" l="1"/>
  <c r="U132" i="13"/>
  <c r="I58" i="7"/>
  <c r="I59" i="7" s="1"/>
  <c r="T17" i="7"/>
  <c r="V131" i="13"/>
  <c r="I18" i="7"/>
  <c r="I63" i="7" s="1"/>
  <c r="S132" i="13"/>
  <c r="H17" i="7"/>
  <c r="R131" i="13"/>
  <c r="S130" i="13"/>
  <c r="N17" i="7"/>
  <c r="Y131" i="13"/>
  <c r="M17" i="7"/>
  <c r="X131" i="13"/>
  <c r="T22" i="7" l="1"/>
  <c r="V136" i="13"/>
  <c r="H58" i="7"/>
  <c r="H59" i="7" s="1"/>
  <c r="I22" i="7"/>
  <c r="S136" i="13"/>
  <c r="M19" i="7"/>
  <c r="M64" i="7" s="1"/>
  <c r="X133" i="13"/>
  <c r="J19" i="7"/>
  <c r="J64" i="7" s="1"/>
  <c r="T133" i="13"/>
  <c r="J18" i="7"/>
  <c r="J63" i="7" s="1"/>
  <c r="T132" i="13"/>
  <c r="O18" i="7"/>
  <c r="Z132" i="13"/>
  <c r="T19" i="7"/>
  <c r="V133" i="13"/>
  <c r="M58" i="7"/>
  <c r="M59" i="7" s="1"/>
  <c r="L17" i="7"/>
  <c r="T58" i="7"/>
  <c r="T59" i="7" s="1"/>
  <c r="U22" i="7"/>
  <c r="U51" i="7" s="1"/>
  <c r="W136" i="13"/>
  <c r="J22" i="7"/>
  <c r="T136" i="13"/>
  <c r="N22" i="7"/>
  <c r="Y136" i="13"/>
  <c r="K63" i="7"/>
  <c r="K70" i="7"/>
  <c r="T20" i="7" l="1"/>
  <c r="V134" i="13"/>
  <c r="K21" i="7"/>
  <c r="U135" i="13"/>
  <c r="U19" i="7"/>
  <c r="L19" i="7" s="1"/>
  <c r="W133" i="13"/>
  <c r="H19" i="7"/>
  <c r="H64" i="7" s="1"/>
  <c r="R133" i="13"/>
  <c r="K22" i="7"/>
  <c r="U136" i="13"/>
  <c r="I20" i="7"/>
  <c r="S134" i="13"/>
  <c r="N21" i="7"/>
  <c r="Y135" i="13"/>
  <c r="O20" i="7"/>
  <c r="Z134" i="13"/>
  <c r="L58" i="7"/>
  <c r="L59" i="7" s="1"/>
  <c r="H22" i="7"/>
  <c r="R136" i="13"/>
  <c r="J21" i="7"/>
  <c r="J65" i="7" s="1"/>
  <c r="T135" i="13"/>
  <c r="N19" i="7"/>
  <c r="Y133" i="13"/>
  <c r="M22" i="7"/>
  <c r="X136" i="13"/>
  <c r="K20" i="7"/>
  <c r="U134" i="13"/>
  <c r="O22" i="7"/>
  <c r="Z136" i="13"/>
  <c r="T71" i="7"/>
  <c r="T64" i="7"/>
  <c r="M21" i="7"/>
  <c r="M65" i="7" s="1"/>
  <c r="X135" i="13"/>
  <c r="L22" i="7"/>
  <c r="T51" i="7"/>
  <c r="T21" i="7" l="1"/>
  <c r="V135" i="13"/>
  <c r="H23" i="7"/>
  <c r="H52" i="7" s="1"/>
  <c r="R137" i="13"/>
  <c r="M23" i="7"/>
  <c r="M52" i="7" s="1"/>
  <c r="X137" i="13"/>
  <c r="I21" i="7"/>
  <c r="I65" i="7" s="1"/>
  <c r="S135" i="13"/>
  <c r="H21" i="7"/>
  <c r="H65" i="7" s="1"/>
  <c r="R135" i="13"/>
  <c r="I23" i="7"/>
  <c r="I52" i="7" s="1"/>
  <c r="S137" i="13"/>
  <c r="L71" i="7"/>
  <c r="L64" i="7"/>
  <c r="N23" i="7"/>
  <c r="Y137" i="13"/>
  <c r="U64" i="7"/>
  <c r="U71" i="7"/>
  <c r="O23" i="7"/>
  <c r="Z137" i="13"/>
  <c r="K72" i="7"/>
  <c r="K65" i="7"/>
  <c r="U23" i="7"/>
  <c r="U52" i="7" s="1"/>
  <c r="W137" i="13"/>
  <c r="U21" i="7"/>
  <c r="U65" i="7" s="1"/>
  <c r="W135" i="13"/>
  <c r="T50" i="7"/>
  <c r="L21" i="7" l="1"/>
  <c r="J23" i="7"/>
  <c r="J52" i="7" s="1"/>
  <c r="T137" i="13"/>
  <c r="K23" i="7"/>
  <c r="U137" i="13"/>
  <c r="T23" i="7"/>
  <c r="V137" i="13"/>
  <c r="N24" i="7"/>
  <c r="Y138" i="13"/>
  <c r="L65" i="7"/>
  <c r="L72" i="7"/>
  <c r="K52" i="7" l="1"/>
  <c r="O24" i="7"/>
  <c r="Z138" i="13"/>
  <c r="M24" i="7"/>
  <c r="M53" i="7" s="1"/>
  <c r="X138" i="13"/>
  <c r="H25" i="7"/>
  <c r="R139" i="13"/>
  <c r="G17" i="7"/>
  <c r="Q131" i="13"/>
  <c r="T25" i="7"/>
  <c r="V139" i="13"/>
  <c r="O25" i="7"/>
  <c r="Z139" i="13"/>
  <c r="L23" i="7"/>
  <c r="L52" i="7" s="1"/>
  <c r="T52" i="7"/>
  <c r="U24" i="7"/>
  <c r="U53" i="7" s="1"/>
  <c r="W138" i="13"/>
  <c r="K24" i="7"/>
  <c r="K53" i="7" s="1"/>
  <c r="U138" i="13"/>
  <c r="I24" i="7" l="1"/>
  <c r="S138" i="13"/>
  <c r="P92" i="13"/>
  <c r="T54" i="7"/>
  <c r="M26" i="7"/>
  <c r="X140" i="13"/>
  <c r="J25" i="7"/>
  <c r="T139" i="13"/>
  <c r="K25" i="7"/>
  <c r="U139" i="13"/>
  <c r="I53" i="7" l="1"/>
  <c r="N27" i="7"/>
  <c r="Y141" i="13"/>
  <c r="U26" i="7"/>
  <c r="W140" i="13"/>
  <c r="J26" i="7"/>
  <c r="T140" i="13"/>
  <c r="N26" i="7"/>
  <c r="Y140" i="13"/>
  <c r="T27" i="7"/>
  <c r="V141" i="13"/>
  <c r="U27" i="7"/>
  <c r="U55" i="7" s="1"/>
  <c r="W141" i="13"/>
  <c r="H27" i="7"/>
  <c r="H55" i="7" s="1"/>
  <c r="R141" i="13"/>
  <c r="O21" i="7" l="1"/>
  <c r="Z135" i="13"/>
  <c r="H26" i="7"/>
  <c r="R140" i="13"/>
  <c r="L27" i="7"/>
  <c r="L55" i="7" s="1"/>
  <c r="T55" i="7"/>
  <c r="I26" i="7"/>
  <c r="S140" i="13"/>
  <c r="G16" i="7" l="1"/>
  <c r="AA80" i="13"/>
  <c r="Q130" i="13"/>
  <c r="M18" i="7"/>
  <c r="M63" i="7" s="1"/>
  <c r="X132" i="13"/>
  <c r="F140" i="13"/>
  <c r="O17" i="7"/>
  <c r="Z131" i="13"/>
  <c r="I19" i="7"/>
  <c r="I64" i="7" s="1"/>
  <c r="S133" i="13"/>
  <c r="AA81" i="13"/>
  <c r="K17" i="7" l="1"/>
  <c r="U131" i="13"/>
  <c r="J17" i="7"/>
  <c r="T131" i="13"/>
  <c r="G14" i="7"/>
  <c r="G15" i="7" s="1"/>
  <c r="O16" i="7"/>
  <c r="H16" i="7"/>
  <c r="U16" i="7"/>
  <c r="I16" i="7"/>
  <c r="K16" i="7"/>
  <c r="N16" i="7"/>
  <c r="L16" i="7"/>
  <c r="M16" i="7"/>
  <c r="J16" i="7"/>
  <c r="T16" i="7"/>
  <c r="S16" i="7" l="1"/>
  <c r="U18" i="7"/>
  <c r="W132" i="13"/>
  <c r="H18" i="7"/>
  <c r="H63" i="7" s="1"/>
  <c r="R132" i="13"/>
  <c r="N18" i="7"/>
  <c r="Y132" i="13"/>
  <c r="N14" i="7"/>
  <c r="N15" i="7" s="1"/>
  <c r="U14" i="7"/>
  <c r="U15" i="7" s="1"/>
  <c r="H14" i="7"/>
  <c r="K14" i="7"/>
  <c r="K15" i="7" s="1"/>
  <c r="T14" i="7"/>
  <c r="M14" i="7"/>
  <c r="M61" i="7" s="1"/>
  <c r="J14" i="7"/>
  <c r="J61" i="7" s="1"/>
  <c r="I14" i="7"/>
  <c r="I61" i="7" s="1"/>
  <c r="L14" i="7"/>
  <c r="S17" i="7"/>
  <c r="J58" i="7"/>
  <c r="J59" i="7" s="1"/>
  <c r="AA82" i="13"/>
  <c r="G18" i="7"/>
  <c r="Q132" i="13"/>
  <c r="T18" i="7"/>
  <c r="V132" i="13"/>
  <c r="K58" i="7"/>
  <c r="K59" i="7" s="1"/>
  <c r="I15" i="7" l="1"/>
  <c r="I62" i="7" s="1"/>
  <c r="I66" i="7" s="1"/>
  <c r="U62" i="7"/>
  <c r="U69" i="7"/>
  <c r="G19" i="7"/>
  <c r="AA83" i="13"/>
  <c r="Q133" i="13"/>
  <c r="L61" i="7"/>
  <c r="L68" i="7"/>
  <c r="T15" i="7"/>
  <c r="T61" i="7"/>
  <c r="T68" i="7"/>
  <c r="K62" i="7"/>
  <c r="K69" i="7"/>
  <c r="H15" i="7"/>
  <c r="H62" i="7" s="1"/>
  <c r="H61" i="7"/>
  <c r="O14" i="7"/>
  <c r="O15" i="7" s="1"/>
  <c r="U68" i="7"/>
  <c r="U61" i="7"/>
  <c r="U70" i="7"/>
  <c r="U63" i="7"/>
  <c r="O19" i="7"/>
  <c r="Z133" i="13"/>
  <c r="L15" i="7"/>
  <c r="K61" i="7"/>
  <c r="K68" i="7"/>
  <c r="T70" i="7"/>
  <c r="T63" i="7"/>
  <c r="L18" i="7"/>
  <c r="S18" i="7" s="1"/>
  <c r="M15" i="7"/>
  <c r="M62" i="7" s="1"/>
  <c r="M66" i="7" s="1"/>
  <c r="K19" i="7"/>
  <c r="U133" i="13"/>
  <c r="J15" i="7"/>
  <c r="J62" i="7" s="1"/>
  <c r="J66" i="7" s="1"/>
  <c r="I25" i="7"/>
  <c r="S139" i="13"/>
  <c r="H66" i="7" l="1"/>
  <c r="S19" i="7"/>
  <c r="S14" i="7"/>
  <c r="S15" i="7"/>
  <c r="G22" i="7"/>
  <c r="S22" i="7" s="1"/>
  <c r="AA86" i="13"/>
  <c r="Q136" i="13"/>
  <c r="K64" i="7"/>
  <c r="K66" i="7" s="1"/>
  <c r="K71" i="7"/>
  <c r="K73" i="7" s="1"/>
  <c r="N20" i="7"/>
  <c r="Y134" i="13"/>
  <c r="AA85" i="13"/>
  <c r="G21" i="7"/>
  <c r="S21" i="7" s="1"/>
  <c r="Q135" i="13"/>
  <c r="L70" i="7"/>
  <c r="L63" i="7"/>
  <c r="J20" i="7"/>
  <c r="T134" i="13"/>
  <c r="T69" i="7"/>
  <c r="T73" i="7" s="1"/>
  <c r="T62" i="7"/>
  <c r="T66" i="7" s="1"/>
  <c r="L69" i="7"/>
  <c r="L62" i="7"/>
  <c r="M20" i="7"/>
  <c r="X134" i="13"/>
  <c r="H20" i="7"/>
  <c r="R134" i="13"/>
  <c r="AA84" i="13"/>
  <c r="G20" i="7"/>
  <c r="Q134" i="13"/>
  <c r="U20" i="7"/>
  <c r="W134" i="13"/>
  <c r="U73" i="7"/>
  <c r="U66" i="7"/>
  <c r="L66" i="7" l="1"/>
  <c r="L73" i="7"/>
  <c r="U50" i="7"/>
  <c r="L20" i="7"/>
  <c r="S20" i="7" s="1"/>
  <c r="G23" i="7"/>
  <c r="S23" i="7" s="1"/>
  <c r="AA87" i="13"/>
  <c r="Q137" i="13"/>
  <c r="T24" i="7"/>
  <c r="V138" i="13"/>
  <c r="J24" i="7" l="1"/>
  <c r="T138" i="13"/>
  <c r="H24" i="7"/>
  <c r="R138" i="13"/>
  <c r="R142" i="13" s="1"/>
  <c r="R143" i="13" s="1"/>
  <c r="U25" i="7"/>
  <c r="W139" i="13"/>
  <c r="W142" i="13" s="1"/>
  <c r="W143" i="13" s="1"/>
  <c r="AA88" i="13"/>
  <c r="G24" i="7"/>
  <c r="Q138" i="13"/>
  <c r="L24" i="7"/>
  <c r="L53" i="7" s="1"/>
  <c r="T53" i="7"/>
  <c r="T56" i="7" s="1"/>
  <c r="M25" i="7"/>
  <c r="X139" i="13"/>
  <c r="O26" i="7"/>
  <c r="Z140" i="13"/>
  <c r="K26" i="7"/>
  <c r="U140" i="13"/>
  <c r="N25" i="7"/>
  <c r="N29" i="7" s="1"/>
  <c r="Y139" i="13"/>
  <c r="Y142" i="13" s="1"/>
  <c r="Y143" i="13" s="1"/>
  <c r="Y93" i="13"/>
  <c r="R93" i="13"/>
  <c r="W93" i="13"/>
  <c r="H53" i="7" l="1"/>
  <c r="H56" i="7" s="1"/>
  <c r="H29" i="7"/>
  <c r="J53" i="7"/>
  <c r="U54" i="7"/>
  <c r="U56" i="7" s="1"/>
  <c r="L25" i="7"/>
  <c r="L54" i="7" s="1"/>
  <c r="L56" i="7" s="1"/>
  <c r="U29" i="7"/>
  <c r="S24" i="7"/>
  <c r="T26" i="7"/>
  <c r="V140" i="13"/>
  <c r="V142" i="13" s="1"/>
  <c r="V143" i="13" s="1"/>
  <c r="G25" i="7"/>
  <c r="AA89" i="13"/>
  <c r="Q139" i="13"/>
  <c r="V93" i="13"/>
  <c r="S25" i="7" l="1"/>
  <c r="L26" i="7"/>
  <c r="L29" i="7" s="1"/>
  <c r="T29" i="7"/>
  <c r="G26" i="7"/>
  <c r="S26" i="7" s="1"/>
  <c r="AC90" i="13"/>
  <c r="AA90" i="13"/>
  <c r="Q140" i="13"/>
  <c r="AC140" i="13" s="1"/>
  <c r="O27" i="7"/>
  <c r="O29" i="7" s="1"/>
  <c r="Z141" i="13"/>
  <c r="Z142" i="13" s="1"/>
  <c r="K27" i="7"/>
  <c r="U141" i="13"/>
  <c r="U142" i="13" s="1"/>
  <c r="U143" i="13" s="1"/>
  <c r="I27" i="7"/>
  <c r="S141" i="13"/>
  <c r="S142" i="13" s="1"/>
  <c r="S143" i="13" s="1"/>
  <c r="M27" i="7"/>
  <c r="X141" i="13"/>
  <c r="X142" i="13" s="1"/>
  <c r="X143" i="13" s="1"/>
  <c r="J27" i="7"/>
  <c r="T141" i="13"/>
  <c r="T142" i="13" s="1"/>
  <c r="T143" i="13" s="1"/>
  <c r="S93" i="13"/>
  <c r="T93" i="13"/>
  <c r="U93" i="13"/>
  <c r="X93" i="13"/>
  <c r="M55" i="7" l="1"/>
  <c r="M56" i="7" s="1"/>
  <c r="M29" i="7"/>
  <c r="K55" i="7"/>
  <c r="K56" i="7" s="1"/>
  <c r="K29" i="7"/>
  <c r="I55" i="7"/>
  <c r="I56" i="7" s="1"/>
  <c r="I29" i="7"/>
  <c r="J55" i="7"/>
  <c r="J56" i="7" s="1"/>
  <c r="J29" i="7"/>
  <c r="AA91" i="13"/>
  <c r="G27" i="7"/>
  <c r="Q141" i="13"/>
  <c r="Q142" i="13" s="1"/>
  <c r="Q143" i="13" s="1"/>
  <c r="S27" i="7" l="1"/>
  <c r="G29" i="7"/>
  <c r="S29" i="7"/>
  <c r="Q93" i="13"/>
  <c r="AA92" i="13"/>
  <c r="N134" i="13" l="1"/>
  <c r="AK134" i="13" s="1"/>
  <c r="AK84" i="13"/>
  <c r="N136" i="13"/>
  <c r="AK136" i="13" s="1"/>
  <c r="AK86" i="13"/>
  <c r="H136" i="13" l="1"/>
  <c r="AE136" i="13" s="1"/>
  <c r="AE86" i="13"/>
  <c r="M136" i="13"/>
  <c r="AJ136" i="13" s="1"/>
  <c r="AJ86" i="13"/>
  <c r="H134" i="13"/>
  <c r="AE134" i="13" s="1"/>
  <c r="AE84" i="13"/>
  <c r="K134" i="13"/>
  <c r="AH134" i="13" s="1"/>
  <c r="AH84" i="13"/>
  <c r="G136" i="13"/>
  <c r="AD136" i="13" s="1"/>
  <c r="AD86" i="13"/>
  <c r="G134" i="13"/>
  <c r="AD134" i="13" s="1"/>
  <c r="AD84" i="13"/>
  <c r="O134" i="13"/>
  <c r="AL134" i="13" s="1"/>
  <c r="AL84" i="13"/>
  <c r="J134" i="13"/>
  <c r="AG134" i="13" s="1"/>
  <c r="AG84" i="13"/>
  <c r="J136" i="13"/>
  <c r="AG136" i="13" s="1"/>
  <c r="AG86" i="13"/>
  <c r="L136" i="13"/>
  <c r="AI136" i="13" s="1"/>
  <c r="AI86" i="13"/>
  <c r="I134" i="13"/>
  <c r="AF134" i="13" s="1"/>
  <c r="AF84" i="13"/>
  <c r="I136" i="13"/>
  <c r="AF136" i="13" s="1"/>
  <c r="AF86" i="13"/>
  <c r="M134" i="13"/>
  <c r="AJ134" i="13" s="1"/>
  <c r="AJ84" i="13"/>
  <c r="O136" i="13"/>
  <c r="AL136" i="13" s="1"/>
  <c r="AL86" i="13"/>
  <c r="L134" i="13"/>
  <c r="AI134" i="13" s="1"/>
  <c r="AI84" i="13"/>
  <c r="K136" i="13" l="1"/>
  <c r="AH136" i="13" s="1"/>
  <c r="AH86" i="13"/>
  <c r="N137" i="13"/>
  <c r="AK137" i="13" s="1"/>
  <c r="AK87" i="13"/>
  <c r="N138" i="13"/>
  <c r="AK138" i="13" s="1"/>
  <c r="AK88" i="13"/>
  <c r="N135" i="13"/>
  <c r="AK135" i="13" s="1"/>
  <c r="AK85" i="13"/>
  <c r="N133" i="13"/>
  <c r="AK133" i="13" s="1"/>
  <c r="AK83" i="13"/>
  <c r="L135" i="13" l="1"/>
  <c r="AI135" i="13" s="1"/>
  <c r="AI85" i="13"/>
  <c r="H132" i="13"/>
  <c r="AE132" i="13" s="1"/>
  <c r="AE82" i="13"/>
  <c r="N139" i="13"/>
  <c r="AK139" i="13" s="1"/>
  <c r="AK89" i="13"/>
  <c r="I137" i="13"/>
  <c r="AF137" i="13" s="1"/>
  <c r="AF87" i="13"/>
  <c r="H140" i="13"/>
  <c r="AE140" i="13" s="1"/>
  <c r="AE90" i="13"/>
  <c r="M137" i="13"/>
  <c r="AJ137" i="13" s="1"/>
  <c r="AJ87" i="13"/>
  <c r="K133" i="13"/>
  <c r="AH133" i="13" s="1"/>
  <c r="AH83" i="13"/>
  <c r="M140" i="13"/>
  <c r="AJ140" i="13" s="1"/>
  <c r="AJ90" i="13"/>
  <c r="G138" i="13"/>
  <c r="AD138" i="13" s="1"/>
  <c r="AD88" i="13"/>
  <c r="G139" i="13"/>
  <c r="AD139" i="13" s="1"/>
  <c r="AD89" i="13"/>
  <c r="I133" i="13"/>
  <c r="AF133" i="13" s="1"/>
  <c r="AF83" i="13"/>
  <c r="K132" i="13"/>
  <c r="AH132" i="13" s="1"/>
  <c r="AH82" i="13"/>
  <c r="K135" i="13"/>
  <c r="AH135" i="13" s="1"/>
  <c r="AH85" i="13"/>
  <c r="G135" i="13"/>
  <c r="AD135" i="13" s="1"/>
  <c r="AD85" i="13"/>
  <c r="J140" i="13"/>
  <c r="AG140" i="13" s="1"/>
  <c r="AG90" i="13"/>
  <c r="M139" i="13"/>
  <c r="AJ139" i="13" s="1"/>
  <c r="AJ89" i="13"/>
  <c r="I135" i="13"/>
  <c r="AF135" i="13" s="1"/>
  <c r="AF85" i="13"/>
  <c r="I139" i="13"/>
  <c r="AF139" i="13" s="1"/>
  <c r="AF89" i="13"/>
  <c r="J137" i="13"/>
  <c r="AG137" i="13" s="1"/>
  <c r="AG87" i="13"/>
  <c r="L139" i="13"/>
  <c r="AI139" i="13" s="1"/>
  <c r="AI89" i="13"/>
  <c r="J133" i="13"/>
  <c r="AG133" i="13" s="1"/>
  <c r="AG83" i="13"/>
  <c r="N140" i="13"/>
  <c r="AK140" i="13" s="1"/>
  <c r="AK90" i="13"/>
  <c r="M133" i="13"/>
  <c r="AJ133" i="13" s="1"/>
  <c r="AJ83" i="13"/>
  <c r="G137" i="13"/>
  <c r="AD137" i="13" s="1"/>
  <c r="AD87" i="13"/>
  <c r="I140" i="13"/>
  <c r="AF140" i="13" s="1"/>
  <c r="AF90" i="13"/>
  <c r="K140" i="13"/>
  <c r="AH140" i="13" s="1"/>
  <c r="AH90" i="13"/>
  <c r="O132" i="13"/>
  <c r="AL132" i="13" s="1"/>
  <c r="AL82" i="13"/>
  <c r="H139" i="13"/>
  <c r="AE139" i="13" s="1"/>
  <c r="AE89" i="13"/>
  <c r="H138" i="13"/>
  <c r="AE138" i="13" s="1"/>
  <c r="AE88" i="13"/>
  <c r="K138" i="13"/>
  <c r="AH138" i="13" s="1"/>
  <c r="AH88" i="13"/>
  <c r="H133" i="13"/>
  <c r="AE133" i="13" s="1"/>
  <c r="AE83" i="13"/>
  <c r="O135" i="13"/>
  <c r="AL135" i="13" s="1"/>
  <c r="AL85" i="13"/>
  <c r="O137" i="13"/>
  <c r="AL137" i="13" s="1"/>
  <c r="AL87" i="13"/>
  <c r="L132" i="13" l="1"/>
  <c r="AI132" i="13" s="1"/>
  <c r="AI82" i="13"/>
  <c r="J139" i="13"/>
  <c r="AG139" i="13" s="1"/>
  <c r="AG89" i="13"/>
  <c r="H141" i="13"/>
  <c r="AE141" i="13" s="1"/>
  <c r="AE91" i="13"/>
  <c r="M132" i="13"/>
  <c r="AJ132" i="13" s="1"/>
  <c r="AJ82" i="13"/>
  <c r="L138" i="13"/>
  <c r="AI138" i="13" s="1"/>
  <c r="AI88" i="13"/>
  <c r="N131" i="13"/>
  <c r="AK131" i="13" s="1"/>
  <c r="AK81" i="13"/>
  <c r="K139" i="13"/>
  <c r="AH139" i="13" s="1"/>
  <c r="AH89" i="13"/>
  <c r="N141" i="13"/>
  <c r="AK141" i="13" s="1"/>
  <c r="AK91" i="13"/>
  <c r="I138" i="13"/>
  <c r="AF138" i="13" s="1"/>
  <c r="AF88" i="13"/>
  <c r="N132" i="13"/>
  <c r="AK132" i="13" s="1"/>
  <c r="AK82" i="13"/>
  <c r="G132" i="13"/>
  <c r="AD132" i="13" s="1"/>
  <c r="AD82" i="13"/>
  <c r="J138" i="13"/>
  <c r="AG138" i="13" s="1"/>
  <c r="AG88" i="13"/>
  <c r="H135" i="13"/>
  <c r="AE135" i="13" s="1"/>
  <c r="AE85" i="13"/>
  <c r="L137" i="13"/>
  <c r="AI137" i="13" s="1"/>
  <c r="AI87" i="13"/>
  <c r="O133" i="13"/>
  <c r="AL133" i="13" s="1"/>
  <c r="AL83" i="13"/>
  <c r="I132" i="13"/>
  <c r="AF132" i="13" s="1"/>
  <c r="AF82" i="13"/>
  <c r="J135" i="13"/>
  <c r="AG135" i="13" s="1"/>
  <c r="AG85" i="13"/>
  <c r="L140" i="13"/>
  <c r="AI140" i="13" s="1"/>
  <c r="AI90" i="13"/>
  <c r="O141" i="13"/>
  <c r="AL141" i="13" s="1"/>
  <c r="AL91" i="13"/>
  <c r="O138" i="13"/>
  <c r="AL138" i="13" s="1"/>
  <c r="AL88" i="13"/>
  <c r="G133" i="13"/>
  <c r="AD133" i="13" s="1"/>
  <c r="AD83" i="13"/>
  <c r="M141" i="13"/>
  <c r="AJ141" i="13" s="1"/>
  <c r="AJ91" i="13"/>
  <c r="M135" i="13"/>
  <c r="AJ135" i="13" s="1"/>
  <c r="AJ85" i="13"/>
  <c r="J132" i="13"/>
  <c r="AG132" i="13" s="1"/>
  <c r="AG82" i="13"/>
  <c r="J141" i="13"/>
  <c r="AG141" i="13" s="1"/>
  <c r="AG91" i="13"/>
  <c r="L133" i="13"/>
  <c r="AI133" i="13" s="1"/>
  <c r="AI83" i="13"/>
  <c r="G141" i="13"/>
  <c r="AD141" i="13" s="1"/>
  <c r="AD91" i="13"/>
  <c r="O139" i="13"/>
  <c r="AL139" i="13" s="1"/>
  <c r="AL89" i="13"/>
  <c r="O131" i="13"/>
  <c r="AL131" i="13" s="1"/>
  <c r="AL81" i="13"/>
  <c r="K137" i="13"/>
  <c r="AH137" i="13" s="1"/>
  <c r="AH87" i="13"/>
  <c r="K141" i="13"/>
  <c r="AH141" i="13" s="1"/>
  <c r="AH91" i="13"/>
  <c r="O140" i="13"/>
  <c r="AL140" i="13" s="1"/>
  <c r="AL90" i="13"/>
  <c r="I141" i="13"/>
  <c r="AF141" i="13" s="1"/>
  <c r="AF91" i="13"/>
  <c r="H137" i="13"/>
  <c r="AE137" i="13" s="1"/>
  <c r="AE87" i="13"/>
  <c r="M138" i="13"/>
  <c r="AJ138" i="13" s="1"/>
  <c r="AJ88" i="13"/>
  <c r="K131" i="13" l="1"/>
  <c r="AH131" i="13" s="1"/>
  <c r="AH81" i="13"/>
  <c r="I131" i="13"/>
  <c r="AF131" i="13" s="1"/>
  <c r="AF81" i="13"/>
  <c r="J131" i="13"/>
  <c r="AG131" i="13" s="1"/>
  <c r="AG81" i="13"/>
  <c r="H131" i="13"/>
  <c r="AE131" i="13" s="1"/>
  <c r="AE81" i="13"/>
  <c r="M131" i="13"/>
  <c r="AJ131" i="13" s="1"/>
  <c r="AJ81" i="13"/>
  <c r="L141" i="13"/>
  <c r="AI141" i="13" s="1"/>
  <c r="AI91" i="13"/>
  <c r="P86" i="13" l="1"/>
  <c r="AM86" i="13" s="1"/>
  <c r="F136" i="13"/>
  <c r="AC136" i="13" s="1"/>
  <c r="AC86" i="13"/>
  <c r="P85" i="13"/>
  <c r="AM85" i="13" s="1"/>
  <c r="F135" i="13"/>
  <c r="AC135" i="13" s="1"/>
  <c r="AC85" i="13"/>
  <c r="F131" i="13"/>
  <c r="AC131" i="13" s="1"/>
  <c r="AC81" i="13"/>
  <c r="P82" i="13"/>
  <c r="AM82" i="13" s="1"/>
  <c r="F132" i="13"/>
  <c r="AC132" i="13" s="1"/>
  <c r="AC82" i="13"/>
  <c r="P88" i="13"/>
  <c r="AM88" i="13" s="1"/>
  <c r="F138" i="13"/>
  <c r="AC138" i="13" s="1"/>
  <c r="AC88" i="13"/>
  <c r="F130" i="13"/>
  <c r="AC80" i="13"/>
  <c r="P89" i="13"/>
  <c r="AM89" i="13" s="1"/>
  <c r="F139" i="13"/>
  <c r="AC139" i="13" s="1"/>
  <c r="AC89" i="13"/>
  <c r="N130" i="13"/>
  <c r="AK80" i="13"/>
  <c r="AK92" i="13" s="1"/>
  <c r="N93" i="13"/>
  <c r="P83" i="13"/>
  <c r="AM83" i="13" s="1"/>
  <c r="F133" i="13"/>
  <c r="AC133" i="13" s="1"/>
  <c r="AC83" i="13"/>
  <c r="P87" i="13"/>
  <c r="AM87" i="13" s="1"/>
  <c r="F137" i="13"/>
  <c r="AC137" i="13" s="1"/>
  <c r="AC87" i="13"/>
  <c r="P84" i="13"/>
  <c r="AM84" i="13" s="1"/>
  <c r="F134" i="13"/>
  <c r="AC134" i="13" s="1"/>
  <c r="AC84" i="13"/>
  <c r="F93" i="13"/>
  <c r="I130" i="13" l="1"/>
  <c r="I93" i="13"/>
  <c r="AF80" i="13"/>
  <c r="AF92" i="13" s="1"/>
  <c r="M130" i="13"/>
  <c r="AJ80" i="13"/>
  <c r="AJ92" i="13" s="1"/>
  <c r="M93" i="13"/>
  <c r="K130" i="13"/>
  <c r="AH80" i="13"/>
  <c r="AH92" i="13" s="1"/>
  <c r="K93" i="13"/>
  <c r="G140" i="13"/>
  <c r="AD140" i="13" s="1"/>
  <c r="AD90" i="13"/>
  <c r="P90" i="13"/>
  <c r="AM90" i="13" s="1"/>
  <c r="N142" i="13"/>
  <c r="AK130" i="13"/>
  <c r="AK142" i="13" s="1"/>
  <c r="G130" i="13"/>
  <c r="AD80" i="13"/>
  <c r="L130" i="13"/>
  <c r="AI80" i="13"/>
  <c r="O130" i="13"/>
  <c r="AL80" i="13"/>
  <c r="AL92" i="13" s="1"/>
  <c r="J130" i="13"/>
  <c r="AG80" i="13"/>
  <c r="AG92" i="13" s="1"/>
  <c r="J93" i="13"/>
  <c r="H130" i="13"/>
  <c r="H93" i="13"/>
  <c r="AE80" i="13"/>
  <c r="AE92" i="13" s="1"/>
  <c r="P91" i="13"/>
  <c r="AM91" i="13" s="1"/>
  <c r="F141" i="13"/>
  <c r="AC141" i="13" s="1"/>
  <c r="AC91" i="13"/>
  <c r="AC92" i="13" s="1"/>
  <c r="AC130" i="13"/>
  <c r="P80" i="13"/>
  <c r="AM80" i="13" s="1"/>
  <c r="AC142" i="13" l="1"/>
  <c r="F142" i="13"/>
  <c r="AI130" i="13"/>
  <c r="AD130" i="13"/>
  <c r="G93" i="13"/>
  <c r="G131" i="13"/>
  <c r="AD131" i="13" s="1"/>
  <c r="AD81" i="13"/>
  <c r="AD92" i="13" s="1"/>
  <c r="K142" i="13"/>
  <c r="AH130" i="13"/>
  <c r="AH142" i="13" s="1"/>
  <c r="H142" i="13"/>
  <c r="AE130" i="13"/>
  <c r="AE142" i="13" s="1"/>
  <c r="M142" i="13"/>
  <c r="AJ130" i="13"/>
  <c r="AJ142" i="13" s="1"/>
  <c r="J142" i="13"/>
  <c r="AG130" i="13"/>
  <c r="AG142" i="13" s="1"/>
  <c r="O142" i="13"/>
  <c r="AL130" i="13"/>
  <c r="AL142" i="13" s="1"/>
  <c r="I142" i="13"/>
  <c r="AF130" i="13"/>
  <c r="AF142" i="13" s="1"/>
  <c r="P81" i="13"/>
  <c r="AM81" i="13" s="1"/>
  <c r="AM92" i="13" s="1"/>
  <c r="AD142" i="13" l="1"/>
  <c r="G142" i="13"/>
  <c r="L93" i="13"/>
  <c r="L131" i="13"/>
  <c r="AI81" i="13"/>
  <c r="AI92" i="13" s="1"/>
  <c r="AI131" i="13" l="1"/>
  <c r="AI142" i="13" s="1"/>
  <c r="L142" i="13"/>
  <c r="W160" i="13" l="1"/>
  <c r="V160" i="13"/>
  <c r="Y160" i="13"/>
  <c r="T160" i="13"/>
  <c r="X160" i="13"/>
  <c r="S160" i="13"/>
  <c r="U160" i="13"/>
  <c r="Z160" i="13"/>
  <c r="R162" i="13" l="1"/>
  <c r="BH18" i="7"/>
  <c r="BH63" i="7" s="1"/>
  <c r="BT18" i="7"/>
  <c r="V162" i="13"/>
  <c r="T162" i="13"/>
  <c r="BJ18" i="7"/>
  <c r="BJ63" i="7" s="1"/>
  <c r="BO18" i="7"/>
  <c r="Z162" i="13"/>
  <c r="BH20" i="7" l="1"/>
  <c r="R164" i="13"/>
  <c r="BI20" i="7"/>
  <c r="S164" i="13"/>
  <c r="T166" i="13"/>
  <c r="BJ22" i="7"/>
  <c r="R166" i="13"/>
  <c r="BH22" i="7"/>
  <c r="BK20" i="7"/>
  <c r="U164" i="13"/>
  <c r="BM22" i="7"/>
  <c r="X166" i="13"/>
  <c r="BJ20" i="7"/>
  <c r="T164" i="13"/>
  <c r="BO20" i="7"/>
  <c r="Z164" i="13"/>
  <c r="BN22" i="7"/>
  <c r="Y166" i="13"/>
  <c r="X164" i="13"/>
  <c r="BM20" i="7"/>
  <c r="BN20" i="7"/>
  <c r="Y164" i="13"/>
  <c r="S163" i="13"/>
  <c r="BI19" i="7"/>
  <c r="BI64" i="7" s="1"/>
  <c r="S166" i="13"/>
  <c r="BI22" i="7"/>
  <c r="BO22" i="7"/>
  <c r="Z166" i="13"/>
  <c r="BT19" i="7"/>
  <c r="V163" i="13"/>
  <c r="BK22" i="7"/>
  <c r="U166" i="13"/>
  <c r="V166" i="13"/>
  <c r="BT22" i="7"/>
  <c r="BT70" i="7"/>
  <c r="BT63" i="7"/>
  <c r="BU22" i="7"/>
  <c r="BU51" i="7" s="1"/>
  <c r="W166" i="13"/>
  <c r="W163" i="13"/>
  <c r="BU19" i="7"/>
  <c r="BU64" i="7" l="1"/>
  <c r="BU71" i="7"/>
  <c r="BN21" i="7"/>
  <c r="Y165" i="13"/>
  <c r="BK21" i="7"/>
  <c r="U165" i="13"/>
  <c r="BJ21" i="7"/>
  <c r="BJ65" i="7" s="1"/>
  <c r="T165" i="13"/>
  <c r="BT51" i="7"/>
  <c r="BL22" i="7"/>
  <c r="BM21" i="7"/>
  <c r="BM65" i="7" s="1"/>
  <c r="X165" i="13"/>
  <c r="BT21" i="7"/>
  <c r="V165" i="13"/>
  <c r="BL19" i="7"/>
  <c r="BT64" i="7"/>
  <c r="BT71" i="7"/>
  <c r="BI21" i="7"/>
  <c r="BI65" i="7" s="1"/>
  <c r="S165" i="13"/>
  <c r="BU21" i="7"/>
  <c r="BU65" i="7" s="1"/>
  <c r="W165" i="13"/>
  <c r="BH21" i="7"/>
  <c r="BH65" i="7" s="1"/>
  <c r="R165" i="13"/>
  <c r="P122" i="13"/>
  <c r="BL21" i="7" l="1"/>
  <c r="BN23" i="7"/>
  <c r="Y167" i="13"/>
  <c r="BO23" i="7"/>
  <c r="Z167" i="13"/>
  <c r="BH23" i="7"/>
  <c r="R167" i="13"/>
  <c r="BU23" i="7"/>
  <c r="BU52" i="7" s="1"/>
  <c r="W167" i="13"/>
  <c r="BL64" i="7"/>
  <c r="BL71" i="7"/>
  <c r="BK72" i="7"/>
  <c r="BK65" i="7"/>
  <c r="BT23" i="7"/>
  <c r="V167" i="13"/>
  <c r="BL72" i="7"/>
  <c r="BL65" i="7"/>
  <c r="BH52" i="7" l="1"/>
  <c r="BI24" i="7"/>
  <c r="BI53" i="7" s="1"/>
  <c r="S168" i="13"/>
  <c r="V168" i="13"/>
  <c r="BT24" i="7"/>
  <c r="BK24" i="7"/>
  <c r="BK53" i="7" s="1"/>
  <c r="U168" i="13"/>
  <c r="BM24" i="7"/>
  <c r="BM53" i="7" s="1"/>
  <c r="X168" i="13"/>
  <c r="BT52" i="7"/>
  <c r="BL23" i="7"/>
  <c r="BL52" i="7" s="1"/>
  <c r="BH25" i="7" l="1"/>
  <c r="R169" i="13"/>
  <c r="BT53" i="7"/>
  <c r="BO25" i="7"/>
  <c r="Z169" i="13"/>
  <c r="BT25" i="7"/>
  <c r="V169" i="13"/>
  <c r="BT54" i="7" l="1"/>
  <c r="BN26" i="7"/>
  <c r="Y170" i="13"/>
  <c r="BJ26" i="7" l="1"/>
  <c r="T170" i="13"/>
  <c r="BI26" i="7"/>
  <c r="S170" i="13"/>
  <c r="W170" i="13"/>
  <c r="BU26" i="7"/>
  <c r="Z165" i="13"/>
  <c r="BO21" i="7"/>
  <c r="BT27" i="7" l="1"/>
  <c r="V171" i="13"/>
  <c r="BK17" i="7"/>
  <c r="U161" i="13"/>
  <c r="BG16" i="7"/>
  <c r="AA110" i="13"/>
  <c r="Q160" i="13"/>
  <c r="R160" i="13"/>
  <c r="F170" i="13"/>
  <c r="BM17" i="7"/>
  <c r="X161" i="13"/>
  <c r="BU17" i="7"/>
  <c r="BU58" i="7" s="1"/>
  <c r="BU59" i="7" s="1"/>
  <c r="W161" i="13"/>
  <c r="S161" i="13"/>
  <c r="BI17" i="7"/>
  <c r="BO17" i="7"/>
  <c r="Z161" i="13"/>
  <c r="BN17" i="7" l="1"/>
  <c r="Y161" i="13"/>
  <c r="BJ17" i="7"/>
  <c r="T161" i="13"/>
  <c r="BT17" i="7"/>
  <c r="V161" i="13"/>
  <c r="BM58" i="7"/>
  <c r="BM59" i="7" s="1"/>
  <c r="BH17" i="7"/>
  <c r="R161" i="13"/>
  <c r="BH16" i="7"/>
  <c r="BO16" i="7"/>
  <c r="BJ16" i="7"/>
  <c r="BI16" i="7"/>
  <c r="BU16" i="7"/>
  <c r="BK16" i="7"/>
  <c r="BG14" i="7"/>
  <c r="BM16" i="7"/>
  <c r="BT16" i="7"/>
  <c r="BN16" i="7"/>
  <c r="BL16" i="7"/>
  <c r="AA111" i="13"/>
  <c r="BG17" i="7"/>
  <c r="Q161" i="13"/>
  <c r="BK58" i="7"/>
  <c r="BK59" i="7" s="1"/>
  <c r="BI58" i="7"/>
  <c r="BI59" i="7" s="1"/>
  <c r="BT55" i="7"/>
  <c r="BS16" i="7" l="1"/>
  <c r="BM19" i="7"/>
  <c r="BM64" i="7" s="1"/>
  <c r="X163" i="13"/>
  <c r="BN18" i="7"/>
  <c r="Y162" i="13"/>
  <c r="BU18" i="7"/>
  <c r="W162" i="13"/>
  <c r="BJ19" i="7"/>
  <c r="BJ64" i="7" s="1"/>
  <c r="T163" i="13"/>
  <c r="AA112" i="13"/>
  <c r="BG18" i="7"/>
  <c r="Q162" i="13"/>
  <c r="BH58" i="7"/>
  <c r="BH59" i="7" s="1"/>
  <c r="U162" i="13"/>
  <c r="BK18" i="7"/>
  <c r="BI18" i="7"/>
  <c r="BI63" i="7" s="1"/>
  <c r="S162" i="13"/>
  <c r="X162" i="13"/>
  <c r="BM18" i="7"/>
  <c r="BM63" i="7" s="1"/>
  <c r="BT58" i="7"/>
  <c r="BT59" i="7" s="1"/>
  <c r="BL17" i="7"/>
  <c r="BS17" i="7" s="1"/>
  <c r="BJ58" i="7"/>
  <c r="BJ59" i="7" s="1"/>
  <c r="BG15" i="7"/>
  <c r="BN14" i="7"/>
  <c r="BN15" i="7" s="1"/>
  <c r="BM14" i="7"/>
  <c r="BM61" i="7" s="1"/>
  <c r="BT14" i="7"/>
  <c r="BU14" i="7"/>
  <c r="BH14" i="7"/>
  <c r="BI14" i="7"/>
  <c r="BI61" i="7" s="1"/>
  <c r="BK14" i="7"/>
  <c r="BL14" i="7"/>
  <c r="BJ14" i="7"/>
  <c r="BJ61" i="7" s="1"/>
  <c r="BJ15" i="7" l="1"/>
  <c r="BJ62" i="7" s="1"/>
  <c r="BJ66" i="7" s="1"/>
  <c r="BI15" i="7"/>
  <c r="BI62" i="7" s="1"/>
  <c r="BI66" i="7" s="1"/>
  <c r="BL68" i="7"/>
  <c r="BL61" i="7"/>
  <c r="BL15" i="7"/>
  <c r="BK68" i="7"/>
  <c r="BK61" i="7"/>
  <c r="BG19" i="7"/>
  <c r="AA113" i="13"/>
  <c r="Q163" i="13"/>
  <c r="BO14" i="7"/>
  <c r="BO15" i="7" s="1"/>
  <c r="BH61" i="7"/>
  <c r="BU61" i="7"/>
  <c r="BU68" i="7"/>
  <c r="BT68" i="7"/>
  <c r="BT61" i="7"/>
  <c r="BH15" i="7"/>
  <c r="BH62" i="7" s="1"/>
  <c r="U163" i="13"/>
  <c r="BK19" i="7"/>
  <c r="BJ24" i="7"/>
  <c r="BJ53" i="7" s="1"/>
  <c r="T168" i="13"/>
  <c r="BL18" i="7"/>
  <c r="BU70" i="7"/>
  <c r="BU63" i="7"/>
  <c r="BM15" i="7"/>
  <c r="BM62" i="7" s="1"/>
  <c r="BM66" i="7" s="1"/>
  <c r="BK70" i="7"/>
  <c r="BK63" i="7"/>
  <c r="Y163" i="13"/>
  <c r="BN19" i="7"/>
  <c r="BU15" i="7"/>
  <c r="BK15" i="7"/>
  <c r="BT15" i="7"/>
  <c r="BL58" i="7"/>
  <c r="BL59" i="7" s="1"/>
  <c r="R163" i="13"/>
  <c r="BH19" i="7"/>
  <c r="Z163" i="13"/>
  <c r="BO19" i="7"/>
  <c r="BS14" i="7" l="1"/>
  <c r="BH64" i="7"/>
  <c r="BH66" i="7" s="1"/>
  <c r="BS18" i="7"/>
  <c r="BS15" i="7"/>
  <c r="BU24" i="7"/>
  <c r="W168" i="13"/>
  <c r="BK64" i="7"/>
  <c r="BK71" i="7"/>
  <c r="W164" i="13"/>
  <c r="BU20" i="7"/>
  <c r="BJ23" i="7"/>
  <c r="T167" i="13"/>
  <c r="BG20" i="7"/>
  <c r="Q164" i="13"/>
  <c r="AA114" i="13"/>
  <c r="BL70" i="7"/>
  <c r="BL63" i="7"/>
  <c r="BT20" i="7"/>
  <c r="V164" i="13"/>
  <c r="S167" i="13"/>
  <c r="BI23" i="7"/>
  <c r="BS19" i="7"/>
  <c r="BT69" i="7"/>
  <c r="BT73" i="7" s="1"/>
  <c r="BT62" i="7"/>
  <c r="BT66" i="7" s="1"/>
  <c r="BK69" i="7"/>
  <c r="BK62" i="7"/>
  <c r="BL62" i="7"/>
  <c r="BL69" i="7"/>
  <c r="AA116" i="13"/>
  <c r="Q166" i="13"/>
  <c r="BG22" i="7"/>
  <c r="BS22" i="7" s="1"/>
  <c r="BU62" i="7"/>
  <c r="BU66" i="7" s="1"/>
  <c r="BU69" i="7"/>
  <c r="BU73" i="7" s="1"/>
  <c r="BG21" i="7"/>
  <c r="BS21" i="7" s="1"/>
  <c r="AA115" i="13"/>
  <c r="Q165" i="13"/>
  <c r="BL66" i="7" l="1"/>
  <c r="BL73" i="7"/>
  <c r="BK73" i="7"/>
  <c r="BK66" i="7"/>
  <c r="BJ52" i="7"/>
  <c r="BU50" i="7"/>
  <c r="BU53" i="7"/>
  <c r="BL24" i="7"/>
  <c r="BL53" i="7" s="1"/>
  <c r="BI52" i="7"/>
  <c r="BJ25" i="7"/>
  <c r="T169" i="13"/>
  <c r="Q167" i="13"/>
  <c r="BG23" i="7"/>
  <c r="AA117" i="13"/>
  <c r="BL20" i="7"/>
  <c r="BT50" i="7"/>
  <c r="BT56" i="7" s="1"/>
  <c r="BH26" i="7"/>
  <c r="R170" i="13"/>
  <c r="X169" i="13"/>
  <c r="BM25" i="7"/>
  <c r="BK23" i="7"/>
  <c r="U167" i="13"/>
  <c r="BM23" i="7"/>
  <c r="X167" i="13"/>
  <c r="BS23" i="7" l="1"/>
  <c r="BM52" i="7"/>
  <c r="BK52" i="7"/>
  <c r="BO24" i="7"/>
  <c r="Z168" i="13"/>
  <c r="W169" i="13"/>
  <c r="BU25" i="7"/>
  <c r="R168" i="13"/>
  <c r="BH24" i="7"/>
  <c r="AA118" i="13"/>
  <c r="BG24" i="7"/>
  <c r="Q168" i="13"/>
  <c r="BK26" i="7"/>
  <c r="U170" i="13"/>
  <c r="Y168" i="13"/>
  <c r="BN24" i="7"/>
  <c r="BS20" i="7"/>
  <c r="Y169" i="13"/>
  <c r="BN25" i="7"/>
  <c r="S169" i="13"/>
  <c r="BI25" i="7"/>
  <c r="BH53" i="7" l="1"/>
  <c r="BU54" i="7"/>
  <c r="BL25" i="7"/>
  <c r="BS24" i="7"/>
  <c r="BO26" i="7"/>
  <c r="Z170" i="13"/>
  <c r="BM26" i="7"/>
  <c r="X170" i="13"/>
  <c r="BT26" i="7"/>
  <c r="V170" i="13"/>
  <c r="V172" i="13" s="1"/>
  <c r="AA119" i="13"/>
  <c r="Q169" i="13"/>
  <c r="BG25" i="7"/>
  <c r="U169" i="13"/>
  <c r="BK25" i="7"/>
  <c r="V123" i="13"/>
  <c r="BS25" i="7" l="1"/>
  <c r="BL26" i="7"/>
  <c r="BT29" i="7"/>
  <c r="BL54" i="7"/>
  <c r="BH27" i="7"/>
  <c r="R171" i="13"/>
  <c r="R172" i="13" s="1"/>
  <c r="BJ27" i="7"/>
  <c r="T171" i="13"/>
  <c r="T172" i="13" s="1"/>
  <c r="BG26" i="7"/>
  <c r="BS26" i="7" s="1"/>
  <c r="AA120" i="13"/>
  <c r="AC120" i="13"/>
  <c r="Q170" i="13"/>
  <c r="AC170" i="13" s="1"/>
  <c r="S171" i="13"/>
  <c r="S172" i="13" s="1"/>
  <c r="BI27" i="7"/>
  <c r="BU27" i="7"/>
  <c r="W171" i="13"/>
  <c r="W172" i="13" s="1"/>
  <c r="BK27" i="7"/>
  <c r="U171" i="13"/>
  <c r="U172" i="13" s="1"/>
  <c r="BO27" i="7"/>
  <c r="BO29" i="7" s="1"/>
  <c r="Z171" i="13"/>
  <c r="Z172" i="13" s="1"/>
  <c r="BM27" i="7"/>
  <c r="X171" i="13"/>
  <c r="X172" i="13" s="1"/>
  <c r="Y171" i="13"/>
  <c r="Y172" i="13" s="1"/>
  <c r="BN27" i="7"/>
  <c r="BN29" i="7" s="1"/>
  <c r="X123" i="13"/>
  <c r="R123" i="13"/>
  <c r="Y123" i="13"/>
  <c r="S123" i="13"/>
  <c r="U123" i="13"/>
  <c r="T123" i="13"/>
  <c r="W123" i="13"/>
  <c r="BJ55" i="7" l="1"/>
  <c r="BJ56" i="7" s="1"/>
  <c r="BJ29" i="7"/>
  <c r="BH55" i="7"/>
  <c r="BH56" i="7" s="1"/>
  <c r="BH29" i="7"/>
  <c r="BM55" i="7"/>
  <c r="BM56" i="7" s="1"/>
  <c r="BU55" i="7"/>
  <c r="BU56" i="7" s="1"/>
  <c r="BL27" i="7"/>
  <c r="BU29" i="7"/>
  <c r="BI55" i="7"/>
  <c r="BI56" i="7" s="1"/>
  <c r="BI29" i="7"/>
  <c r="BM29" i="7"/>
  <c r="BG27" i="7"/>
  <c r="AA121" i="13"/>
  <c r="Q171" i="13"/>
  <c r="Q172" i="13" s="1"/>
  <c r="AB173" i="13" s="1"/>
  <c r="BK29" i="7"/>
  <c r="BK55" i="7"/>
  <c r="BK56" i="7" s="1"/>
  <c r="BL55" i="7" l="1"/>
  <c r="BL56" i="7" s="1"/>
  <c r="BL29" i="7"/>
  <c r="BS27" i="7"/>
  <c r="BG29" i="7"/>
  <c r="BS29" i="7" s="1"/>
  <c r="Q123" i="13"/>
  <c r="AA122" i="13"/>
  <c r="I164" i="13" l="1"/>
  <c r="AF164" i="13" s="1"/>
  <c r="AF114" i="13"/>
  <c r="H164" i="13"/>
  <c r="AE164" i="13" s="1"/>
  <c r="AE114" i="13"/>
  <c r="H166" i="13"/>
  <c r="AE166" i="13" s="1"/>
  <c r="AE116" i="13"/>
  <c r="K164" i="13"/>
  <c r="AH164" i="13" s="1"/>
  <c r="AH114" i="13"/>
  <c r="O164" i="13"/>
  <c r="AL164" i="13" s="1"/>
  <c r="AL114" i="13"/>
  <c r="M166" i="13"/>
  <c r="AJ166" i="13" s="1"/>
  <c r="AJ116" i="13"/>
  <c r="K166" i="13"/>
  <c r="AH166" i="13" s="1"/>
  <c r="AH116" i="13"/>
  <c r="I166" i="13"/>
  <c r="AF166" i="13" s="1"/>
  <c r="AF116" i="13"/>
  <c r="N166" i="13"/>
  <c r="AK166" i="13" s="1"/>
  <c r="AK116" i="13"/>
  <c r="N164" i="13"/>
  <c r="AK164" i="13" s="1"/>
  <c r="AK114" i="13"/>
  <c r="O166" i="13"/>
  <c r="AL166" i="13" s="1"/>
  <c r="AL116" i="13"/>
  <c r="G164" i="13"/>
  <c r="AD164" i="13" s="1"/>
  <c r="AD114" i="13"/>
  <c r="J166" i="13"/>
  <c r="AG166" i="13" s="1"/>
  <c r="AG116" i="13"/>
  <c r="L166" i="13"/>
  <c r="AI166" i="13" s="1"/>
  <c r="AI116" i="13"/>
  <c r="J164" i="13"/>
  <c r="AG164" i="13" s="1"/>
  <c r="AG114" i="13"/>
  <c r="L164" i="13"/>
  <c r="AI164" i="13" s="1"/>
  <c r="AI114" i="13"/>
  <c r="M164" i="13"/>
  <c r="AJ164" i="13" s="1"/>
  <c r="AJ114" i="13"/>
  <c r="H170" i="13" l="1"/>
  <c r="AE170" i="13" s="1"/>
  <c r="AE120" i="13"/>
  <c r="K169" i="13"/>
  <c r="AH169" i="13" s="1"/>
  <c r="AH119" i="13"/>
  <c r="M162" i="13"/>
  <c r="AJ162" i="13" s="1"/>
  <c r="AJ112" i="13"/>
  <c r="G162" i="13"/>
  <c r="AD162" i="13" s="1"/>
  <c r="AD112" i="13"/>
  <c r="J168" i="13" l="1"/>
  <c r="AG168" i="13" s="1"/>
  <c r="AG118" i="13"/>
  <c r="M170" i="13"/>
  <c r="AJ170" i="13" s="1"/>
  <c r="AJ120" i="13"/>
  <c r="M169" i="13"/>
  <c r="AJ169" i="13" s="1"/>
  <c r="AJ119" i="13"/>
  <c r="N169" i="13"/>
  <c r="AK169" i="13" s="1"/>
  <c r="AK119" i="13"/>
  <c r="I167" i="13"/>
  <c r="AF167" i="13" s="1"/>
  <c r="AF117" i="13"/>
  <c r="K165" i="13"/>
  <c r="AH165" i="13" s="1"/>
  <c r="AH115" i="13"/>
  <c r="K162" i="13"/>
  <c r="AH162" i="13" s="1"/>
  <c r="AH112" i="13"/>
  <c r="J165" i="13"/>
  <c r="AG165" i="13" s="1"/>
  <c r="AG115" i="13"/>
  <c r="O163" i="13"/>
  <c r="AL163" i="13" s="1"/>
  <c r="AL113" i="13"/>
  <c r="J169" i="13"/>
  <c r="AG169" i="13" s="1"/>
  <c r="AG119" i="13"/>
  <c r="N170" i="13"/>
  <c r="AK170" i="13" s="1"/>
  <c r="AK120" i="13"/>
  <c r="I165" i="13"/>
  <c r="AF165" i="13" s="1"/>
  <c r="AF115" i="13"/>
  <c r="H167" i="13"/>
  <c r="AE167" i="13" s="1"/>
  <c r="AE117" i="13"/>
  <c r="K163" i="13"/>
  <c r="AH163" i="13" s="1"/>
  <c r="AH113" i="13"/>
  <c r="I170" i="13"/>
  <c r="AF170" i="13" s="1"/>
  <c r="AF120" i="13"/>
  <c r="J162" i="13"/>
  <c r="AG162" i="13" s="1"/>
  <c r="AG112" i="13"/>
  <c r="N165" i="13"/>
  <c r="AK165" i="13" s="1"/>
  <c r="AK115" i="13"/>
  <c r="O170" i="13"/>
  <c r="AL170" i="13" s="1"/>
  <c r="AL120" i="13"/>
  <c r="O162" i="13"/>
  <c r="AL162" i="13" s="1"/>
  <c r="AL112" i="13"/>
  <c r="K170" i="13"/>
  <c r="AH170" i="13" s="1"/>
  <c r="AH120" i="13"/>
  <c r="N168" i="13"/>
  <c r="AK168" i="13" s="1"/>
  <c r="AK118" i="13"/>
  <c r="L163" i="13"/>
  <c r="AI163" i="13" s="1"/>
  <c r="AI113" i="13"/>
  <c r="L165" i="13"/>
  <c r="AI165" i="13" s="1"/>
  <c r="AI115" i="13"/>
  <c r="N162" i="13"/>
  <c r="AK162" i="13" s="1"/>
  <c r="AK112" i="13"/>
  <c r="M163" i="13"/>
  <c r="AJ163" i="13" s="1"/>
  <c r="AJ113" i="13"/>
  <c r="L169" i="13"/>
  <c r="AI169" i="13" s="1"/>
  <c r="AI119" i="13"/>
  <c r="L170" i="13"/>
  <c r="AI170" i="13" s="1"/>
  <c r="AI120" i="13"/>
  <c r="G167" i="13"/>
  <c r="AD167" i="13" s="1"/>
  <c r="AD117" i="13"/>
  <c r="H169" i="13"/>
  <c r="AE169" i="13" s="1"/>
  <c r="AE119" i="13"/>
  <c r="H163" i="13"/>
  <c r="AE163" i="13" s="1"/>
  <c r="AE113" i="13"/>
  <c r="O165" i="13"/>
  <c r="AL165" i="13" s="1"/>
  <c r="AL115" i="13"/>
  <c r="J163" i="13"/>
  <c r="AG163" i="13" s="1"/>
  <c r="AG113" i="13"/>
  <c r="L162" i="13"/>
  <c r="AI162" i="13" s="1"/>
  <c r="AI112" i="13"/>
  <c r="M168" i="13"/>
  <c r="AJ168" i="13" s="1"/>
  <c r="AJ118" i="13"/>
  <c r="J167" i="13"/>
  <c r="AG167" i="13" s="1"/>
  <c r="AG117" i="13"/>
  <c r="K167" i="13"/>
  <c r="AH167" i="13" s="1"/>
  <c r="AH117" i="13"/>
  <c r="O171" i="13"/>
  <c r="AL171" i="13" s="1"/>
  <c r="AL121" i="13"/>
  <c r="O168" i="13"/>
  <c r="AL168" i="13" s="1"/>
  <c r="AL118" i="13"/>
  <c r="L167" i="13"/>
  <c r="AI167" i="13" s="1"/>
  <c r="AI117" i="13"/>
  <c r="G163" i="13"/>
  <c r="AD163" i="13" s="1"/>
  <c r="AD113" i="13"/>
  <c r="H168" i="13"/>
  <c r="AE168" i="13" s="1"/>
  <c r="AE118" i="13"/>
  <c r="J171" i="13"/>
  <c r="AG171" i="13" s="1"/>
  <c r="AG121" i="13"/>
  <c r="I162" i="13"/>
  <c r="AF162" i="13" s="1"/>
  <c r="AF112" i="13"/>
  <c r="O167" i="13"/>
  <c r="AL167" i="13" s="1"/>
  <c r="AL117" i="13"/>
  <c r="K168" i="13"/>
  <c r="AH168" i="13" s="1"/>
  <c r="AH118" i="13"/>
  <c r="M165" i="13"/>
  <c r="AJ165" i="13" s="1"/>
  <c r="AJ115" i="13"/>
  <c r="L168" i="13"/>
  <c r="AI168" i="13" s="1"/>
  <c r="AI118" i="13"/>
  <c r="H165" i="13"/>
  <c r="AE165" i="13" s="1"/>
  <c r="AE115" i="13"/>
  <c r="J170" i="13"/>
  <c r="AG170" i="13" s="1"/>
  <c r="AG120" i="13"/>
  <c r="M167" i="13"/>
  <c r="AJ167" i="13" s="1"/>
  <c r="AJ117" i="13"/>
  <c r="I163" i="13"/>
  <c r="AF163" i="13" s="1"/>
  <c r="AF113" i="13"/>
  <c r="N163" i="13"/>
  <c r="AK163" i="13" s="1"/>
  <c r="AK113" i="13"/>
  <c r="I168" i="13"/>
  <c r="AF168" i="13" s="1"/>
  <c r="AF118" i="13"/>
  <c r="G165" i="13"/>
  <c r="AD165" i="13" s="1"/>
  <c r="AD115" i="13"/>
  <c r="O169" i="13"/>
  <c r="AL169" i="13" s="1"/>
  <c r="AL119" i="13"/>
  <c r="I169" i="13"/>
  <c r="AF169" i="13" s="1"/>
  <c r="AF119" i="13"/>
  <c r="H162" i="13"/>
  <c r="AE162" i="13" s="1"/>
  <c r="AE112" i="13"/>
  <c r="N167" i="13"/>
  <c r="AK167" i="13" s="1"/>
  <c r="AK117" i="13"/>
  <c r="G171" i="13" l="1"/>
  <c r="AD171" i="13" s="1"/>
  <c r="AD121" i="13"/>
  <c r="M171" i="13"/>
  <c r="AJ171" i="13" s="1"/>
  <c r="AJ121" i="13"/>
  <c r="N171" i="13"/>
  <c r="AK171" i="13" s="1"/>
  <c r="AK121" i="13"/>
  <c r="H171" i="13"/>
  <c r="AE171" i="13" s="1"/>
  <c r="AE121" i="13"/>
  <c r="I171" i="13"/>
  <c r="AF171" i="13" s="1"/>
  <c r="AF121" i="13"/>
  <c r="K171" i="13"/>
  <c r="AH171" i="13" s="1"/>
  <c r="AH121" i="13"/>
  <c r="L171" i="13"/>
  <c r="AI171" i="13" s="1"/>
  <c r="AI121" i="13"/>
  <c r="P114" i="13" l="1"/>
  <c r="AM114" i="13" s="1"/>
  <c r="F164" i="13"/>
  <c r="AC164" i="13" s="1"/>
  <c r="AC114" i="13"/>
  <c r="F160" i="13"/>
  <c r="AC110" i="13"/>
  <c r="P112" i="13"/>
  <c r="AM112" i="13" s="1"/>
  <c r="F162" i="13"/>
  <c r="AC162" i="13" s="1"/>
  <c r="AC112" i="13"/>
  <c r="P118" i="13"/>
  <c r="AM118" i="13" s="1"/>
  <c r="F168" i="13"/>
  <c r="AC168" i="13" s="1"/>
  <c r="AC118" i="13"/>
  <c r="P115" i="13"/>
  <c r="AM115" i="13" s="1"/>
  <c r="F165" i="13"/>
  <c r="AC165" i="13" s="1"/>
  <c r="AC115" i="13"/>
  <c r="F169" i="13"/>
  <c r="AC169" i="13" s="1"/>
  <c r="P119" i="13"/>
  <c r="AM119" i="13" s="1"/>
  <c r="AC119" i="13"/>
  <c r="F161" i="13"/>
  <c r="AC161" i="13" s="1"/>
  <c r="AC111" i="13"/>
  <c r="P113" i="13"/>
  <c r="AM113" i="13" s="1"/>
  <c r="F163" i="13"/>
  <c r="AC163" i="13" s="1"/>
  <c r="AC113" i="13"/>
  <c r="G169" i="13"/>
  <c r="AD169" i="13" s="1"/>
  <c r="AD119" i="13"/>
  <c r="P116" i="13"/>
  <c r="AM116" i="13" s="1"/>
  <c r="F166" i="13"/>
  <c r="AC166" i="13" s="1"/>
  <c r="AC116" i="13"/>
  <c r="P117" i="13"/>
  <c r="AM117" i="13" s="1"/>
  <c r="F167" i="13"/>
  <c r="AC167" i="13" s="1"/>
  <c r="AC117" i="13"/>
  <c r="G168" i="13"/>
  <c r="AD168" i="13" s="1"/>
  <c r="AD118" i="13"/>
  <c r="G166" i="13"/>
  <c r="AD166" i="13" s="1"/>
  <c r="AD116" i="13"/>
  <c r="P110" i="13" l="1"/>
  <c r="AM110" i="13" s="1"/>
  <c r="L160" i="13"/>
  <c r="AI110" i="13"/>
  <c r="J160" i="13"/>
  <c r="AG110" i="13"/>
  <c r="N160" i="13"/>
  <c r="AK110" i="13"/>
  <c r="I160" i="13"/>
  <c r="AF110" i="13"/>
  <c r="M160" i="13"/>
  <c r="AJ110" i="13"/>
  <c r="K160" i="13"/>
  <c r="AH110" i="13"/>
  <c r="O160" i="13"/>
  <c r="AL110" i="13"/>
  <c r="AC160" i="13"/>
  <c r="G160" i="13"/>
  <c r="AD110" i="13"/>
  <c r="H160" i="13"/>
  <c r="AE110" i="13"/>
  <c r="F123" i="13"/>
  <c r="P121" i="13"/>
  <c r="AM121" i="13" s="1"/>
  <c r="F171" i="13"/>
  <c r="AC171" i="13" s="1"/>
  <c r="AC121" i="13"/>
  <c r="AC122" i="13" s="1"/>
  <c r="G170" i="13"/>
  <c r="AD170" i="13" s="1"/>
  <c r="P120" i="13"/>
  <c r="AM120" i="13" s="1"/>
  <c r="AD120" i="13"/>
  <c r="AC172" i="13" l="1"/>
  <c r="F172" i="13"/>
  <c r="AL160" i="13"/>
  <c r="AE160" i="13"/>
  <c r="AH160" i="13"/>
  <c r="AD160" i="13"/>
  <c r="AJ160" i="13"/>
  <c r="AF160" i="13"/>
  <c r="AK160" i="13"/>
  <c r="AG160" i="13"/>
  <c r="AI160" i="13"/>
  <c r="L123" i="13" l="1"/>
  <c r="L161" i="13"/>
  <c r="AI111" i="13"/>
  <c r="AI122" i="13" s="1"/>
  <c r="J123" i="13"/>
  <c r="J161" i="13"/>
  <c r="AG111" i="13"/>
  <c r="AG122" i="13" s="1"/>
  <c r="O161" i="13"/>
  <c r="AL111" i="13"/>
  <c r="AL122" i="13" s="1"/>
  <c r="N123" i="13"/>
  <c r="N161" i="13"/>
  <c r="AK111" i="13"/>
  <c r="AK122" i="13" s="1"/>
  <c r="AL161" i="13" l="1"/>
  <c r="AL172" i="13" s="1"/>
  <c r="O172" i="13"/>
  <c r="AG161" i="13"/>
  <c r="AG172" i="13" s="1"/>
  <c r="J172" i="13"/>
  <c r="AK161" i="13"/>
  <c r="AK172" i="13" s="1"/>
  <c r="N172" i="13"/>
  <c r="AI161" i="13"/>
  <c r="AI172" i="13" s="1"/>
  <c r="L172" i="13"/>
  <c r="M123" i="13"/>
  <c r="M161" i="13"/>
  <c r="AJ111" i="13"/>
  <c r="AJ122" i="13" s="1"/>
  <c r="G123" i="13"/>
  <c r="G161" i="13"/>
  <c r="AD111" i="13"/>
  <c r="AD122" i="13" s="1"/>
  <c r="P111" i="13"/>
  <c r="AM111" i="13" s="1"/>
  <c r="AM122" i="13" s="1"/>
  <c r="K123" i="13"/>
  <c r="K161" i="13"/>
  <c r="AH111" i="13"/>
  <c r="AH122" i="13" s="1"/>
  <c r="I123" i="13"/>
  <c r="I161" i="13"/>
  <c r="AF111" i="13"/>
  <c r="AF122" i="13" s="1"/>
  <c r="H123" i="13"/>
  <c r="H161" i="13"/>
  <c r="AE111" i="13"/>
  <c r="AE122" i="13" s="1"/>
  <c r="AE161" i="13" l="1"/>
  <c r="AE172" i="13" s="1"/>
  <c r="H172" i="13"/>
  <c r="AD161" i="13"/>
  <c r="AD172" i="13" s="1"/>
  <c r="G172" i="13"/>
  <c r="AF161" i="13"/>
  <c r="AF172" i="13" s="1"/>
  <c r="I172" i="13"/>
  <c r="AH161" i="13"/>
  <c r="AH172" i="13" s="1"/>
  <c r="K172" i="13"/>
  <c r="AJ161" i="13"/>
  <c r="AJ172" i="13" s="1"/>
  <c r="M172" i="13"/>
  <c r="AT16" i="9" l="1"/>
  <c r="V145" i="13"/>
  <c r="Y145" i="13"/>
  <c r="AN16" i="9"/>
  <c r="AM16" i="9"/>
  <c r="X145" i="13"/>
  <c r="U145" i="13"/>
  <c r="AK16" i="9"/>
  <c r="R145" i="13"/>
  <c r="AH16" i="9"/>
  <c r="AJ16" i="9"/>
  <c r="T145" i="13"/>
  <c r="S145" i="13"/>
  <c r="AI16" i="9"/>
  <c r="W145" i="13"/>
  <c r="AU16" i="9"/>
  <c r="AO16" i="9"/>
  <c r="Z145" i="13"/>
  <c r="AJ17" i="9" l="1"/>
  <c r="T146" i="13"/>
  <c r="AN17" i="9"/>
  <c r="Y146" i="13"/>
  <c r="W146" i="13"/>
  <c r="AU17" i="9"/>
  <c r="AL16" i="9"/>
  <c r="V147" i="13" l="1"/>
  <c r="AT18" i="9"/>
  <c r="AM18" i="9"/>
  <c r="X147" i="13"/>
  <c r="Z147" i="13"/>
  <c r="AO18" i="9"/>
  <c r="AK18" i="9"/>
  <c r="U147" i="13"/>
  <c r="AI18" i="9"/>
  <c r="S147" i="13"/>
  <c r="AU58" i="9"/>
  <c r="AU59" i="9" s="1"/>
  <c r="AH18" i="9"/>
  <c r="R147" i="13"/>
  <c r="AJ58" i="9"/>
  <c r="AJ59" i="9" s="1"/>
  <c r="AH63" i="9" l="1"/>
  <c r="AI63" i="9"/>
  <c r="AM63" i="9"/>
  <c r="AJ20" i="9"/>
  <c r="T149" i="13"/>
  <c r="AN19" i="9"/>
  <c r="Y148" i="13"/>
  <c r="AJ22" i="9"/>
  <c r="T151" i="13"/>
  <c r="AM19" i="9"/>
  <c r="AM64" i="9" s="1"/>
  <c r="X148" i="13"/>
  <c r="AK63" i="9"/>
  <c r="AK70" i="9"/>
  <c r="AT20" i="9"/>
  <c r="V149" i="13"/>
  <c r="AN22" i="9"/>
  <c r="Y151" i="13"/>
  <c r="AH22" i="9"/>
  <c r="R151" i="13"/>
  <c r="AM22" i="9"/>
  <c r="X151" i="13"/>
  <c r="R149" i="13"/>
  <c r="AH20" i="9"/>
  <c r="AI22" i="9"/>
  <c r="S151" i="13"/>
  <c r="AK20" i="9"/>
  <c r="U149" i="13"/>
  <c r="AN20" i="9"/>
  <c r="Y149" i="13"/>
  <c r="S148" i="13"/>
  <c r="AI19" i="9"/>
  <c r="AI64" i="9" s="1"/>
  <c r="V151" i="13"/>
  <c r="AT22" i="9"/>
  <c r="W151" i="13"/>
  <c r="AU22" i="9"/>
  <c r="W148" i="13"/>
  <c r="AU19" i="9"/>
  <c r="Z151" i="13"/>
  <c r="AO22" i="9"/>
  <c r="U151" i="13"/>
  <c r="AK22" i="9"/>
  <c r="AO20" i="9"/>
  <c r="Z149" i="13"/>
  <c r="AJ19" i="9"/>
  <c r="AJ64" i="9" s="1"/>
  <c r="T148" i="13"/>
  <c r="AT70" i="9"/>
  <c r="AT63" i="9"/>
  <c r="AI20" i="9"/>
  <c r="S149" i="13"/>
  <c r="AK21" i="9" l="1"/>
  <c r="U150" i="13"/>
  <c r="AH21" i="9"/>
  <c r="AH65" i="9" s="1"/>
  <c r="R150" i="13"/>
  <c r="AN21" i="9"/>
  <c r="Y150" i="13"/>
  <c r="AU71" i="9"/>
  <c r="AU64" i="9"/>
  <c r="AU21" i="9"/>
  <c r="W150" i="13"/>
  <c r="AL22" i="9"/>
  <c r="AI21" i="9"/>
  <c r="AI65" i="9" s="1"/>
  <c r="S150" i="13"/>
  <c r="AT21" i="9"/>
  <c r="V150" i="13"/>
  <c r="X150" i="13"/>
  <c r="AM21" i="9"/>
  <c r="AM65" i="9" s="1"/>
  <c r="AJ21" i="9"/>
  <c r="AJ65" i="9" s="1"/>
  <c r="T150" i="13"/>
  <c r="AU23" i="9" l="1"/>
  <c r="W152" i="13"/>
  <c r="AU65" i="9"/>
  <c r="AL21" i="9"/>
  <c r="AT23" i="9"/>
  <c r="AT52" i="9" s="1"/>
  <c r="V152" i="13"/>
  <c r="Z152" i="13"/>
  <c r="AO23" i="9"/>
  <c r="AM23" i="9"/>
  <c r="AM52" i="9" s="1"/>
  <c r="X152" i="13"/>
  <c r="AK72" i="9"/>
  <c r="AK65" i="9"/>
  <c r="R153" i="13" l="1"/>
  <c r="AH24" i="9"/>
  <c r="AH53" i="9" s="1"/>
  <c r="AI24" i="9"/>
  <c r="AI53" i="9" s="1"/>
  <c r="S153" i="13"/>
  <c r="AK24" i="9"/>
  <c r="AK53" i="9" s="1"/>
  <c r="U153" i="13"/>
  <c r="AN24" i="9"/>
  <c r="Y153" i="13"/>
  <c r="T153" i="13"/>
  <c r="AJ24" i="9"/>
  <c r="AJ53" i="9" s="1"/>
  <c r="AL72" i="9"/>
  <c r="AL65" i="9"/>
  <c r="Z153" i="13"/>
  <c r="AO24" i="9"/>
  <c r="AU52" i="9"/>
  <c r="AL23" i="9"/>
  <c r="AL52" i="9" s="1"/>
  <c r="P57" i="13"/>
  <c r="AM25" i="9" l="1"/>
  <c r="X154" i="13"/>
  <c r="Y154" i="13"/>
  <c r="AN25" i="9"/>
  <c r="V154" i="13"/>
  <c r="AT25" i="9"/>
  <c r="AT54" i="9" s="1"/>
  <c r="AJ25" i="9"/>
  <c r="T154" i="13"/>
  <c r="AU25" i="9"/>
  <c r="W154" i="13"/>
  <c r="R154" i="13"/>
  <c r="AH25" i="9"/>
  <c r="AI25" i="9"/>
  <c r="S154" i="13"/>
  <c r="AU54" i="9" l="1"/>
  <c r="AL25" i="9"/>
  <c r="AL54" i="9" s="1"/>
  <c r="AK27" i="9" l="1"/>
  <c r="AK55" i="9" s="1"/>
  <c r="U156" i="13"/>
  <c r="AM26" i="9"/>
  <c r="X155" i="13"/>
  <c r="U155" i="13"/>
  <c r="AK26" i="9"/>
  <c r="AO26" i="9"/>
  <c r="Z155" i="13"/>
  <c r="AT26" i="9"/>
  <c r="V155" i="13"/>
  <c r="AU26" i="9"/>
  <c r="W155" i="13"/>
  <c r="AO21" i="9"/>
  <c r="Z150" i="13"/>
  <c r="T156" i="13" l="1"/>
  <c r="AJ27" i="9"/>
  <c r="AJ55" i="9" s="1"/>
  <c r="AL26" i="9"/>
  <c r="S156" i="13"/>
  <c r="AI27" i="9"/>
  <c r="AI55" i="9" s="1"/>
  <c r="AO17" i="9"/>
  <c r="Z146" i="13"/>
  <c r="AH27" i="9"/>
  <c r="AH55" i="9" s="1"/>
  <c r="R156" i="13"/>
  <c r="Y156" i="13"/>
  <c r="AN27" i="9"/>
  <c r="AM17" i="9"/>
  <c r="X146" i="13"/>
  <c r="AA45" i="13"/>
  <c r="Q145" i="13"/>
  <c r="AG16" i="9"/>
  <c r="F155" i="13"/>
  <c r="AT27" i="9"/>
  <c r="AT55" i="9" s="1"/>
  <c r="V156" i="13"/>
  <c r="AM58" i="9" l="1"/>
  <c r="AM59" i="9" s="1"/>
  <c r="AG17" i="9"/>
  <c r="Q146" i="13"/>
  <c r="AA46" i="13"/>
  <c r="AH17" i="9"/>
  <c r="R146" i="13"/>
  <c r="AG14" i="9"/>
  <c r="AS16" i="9"/>
  <c r="AK17" i="9"/>
  <c r="U146" i="13"/>
  <c r="AT17" i="9"/>
  <c r="V146" i="13"/>
  <c r="AI17" i="9"/>
  <c r="S146" i="13"/>
  <c r="AI58" i="9" l="1"/>
  <c r="AI59" i="9" s="1"/>
  <c r="AG18" i="9"/>
  <c r="Q147" i="13"/>
  <c r="AA47" i="13"/>
  <c r="AT58" i="9"/>
  <c r="AT59" i="9" s="1"/>
  <c r="AL17" i="9"/>
  <c r="AS17" i="9" s="1"/>
  <c r="AK58" i="9"/>
  <c r="AK59" i="9" s="1"/>
  <c r="AG15" i="9"/>
  <c r="AU14" i="9"/>
  <c r="AT14" i="9"/>
  <c r="AK14" i="9"/>
  <c r="AL14" i="9"/>
  <c r="AN14" i="9"/>
  <c r="AN15" i="9" s="1"/>
  <c r="AJ14" i="9"/>
  <c r="AI14" i="9"/>
  <c r="AH14" i="9"/>
  <c r="AM14" i="9"/>
  <c r="W147" i="13"/>
  <c r="AU18" i="9"/>
  <c r="AH58" i="9"/>
  <c r="AH59" i="9" s="1"/>
  <c r="T147" i="13"/>
  <c r="AJ18" i="9"/>
  <c r="AN18" i="9"/>
  <c r="Y147" i="13"/>
  <c r="AJ63" i="9" l="1"/>
  <c r="AA48" i="13"/>
  <c r="AG19" i="9"/>
  <c r="Q148" i="13"/>
  <c r="AH61" i="9"/>
  <c r="AO14" i="9"/>
  <c r="AO15" i="9" s="1"/>
  <c r="AH15" i="9"/>
  <c r="AH62" i="9" s="1"/>
  <c r="AI61" i="9"/>
  <c r="AI15" i="9"/>
  <c r="AI62" i="9" s="1"/>
  <c r="AJ61" i="9"/>
  <c r="AJ15" i="9"/>
  <c r="AJ62" i="9" s="1"/>
  <c r="AT19" i="9"/>
  <c r="V148" i="13"/>
  <c r="AL68" i="9"/>
  <c r="AL61" i="9"/>
  <c r="AL15" i="9"/>
  <c r="AO19" i="9"/>
  <c r="Z148" i="13"/>
  <c r="AK61" i="9"/>
  <c r="AK68" i="9"/>
  <c r="AK15" i="9"/>
  <c r="AK19" i="9"/>
  <c r="U148" i="13"/>
  <c r="AT61" i="9"/>
  <c r="AT68" i="9"/>
  <c r="AT15" i="9"/>
  <c r="AU68" i="9"/>
  <c r="AU61" i="9"/>
  <c r="AU15" i="9"/>
  <c r="AL58" i="9"/>
  <c r="AL59" i="9" s="1"/>
  <c r="AH19" i="9"/>
  <c r="R148" i="13"/>
  <c r="AU70" i="9"/>
  <c r="AU63" i="9"/>
  <c r="AL18" i="9"/>
  <c r="AM61" i="9"/>
  <c r="AM15" i="9"/>
  <c r="AM62" i="9" s="1"/>
  <c r="AM66" i="9" l="1"/>
  <c r="AJ66" i="9"/>
  <c r="AH64" i="9"/>
  <c r="AI66" i="9"/>
  <c r="AH66" i="9"/>
  <c r="AS14" i="9"/>
  <c r="AS15" i="9"/>
  <c r="AM20" i="9"/>
  <c r="X149" i="13"/>
  <c r="AL69" i="9"/>
  <c r="AL62" i="9"/>
  <c r="AA51" i="13"/>
  <c r="Q151" i="13"/>
  <c r="AG22" i="9"/>
  <c r="AS22" i="9" s="1"/>
  <c r="AU69" i="9"/>
  <c r="AU73" i="9" s="1"/>
  <c r="AU62" i="9"/>
  <c r="AU66" i="9" s="1"/>
  <c r="AT64" i="9"/>
  <c r="AT71" i="9"/>
  <c r="AL19" i="9"/>
  <c r="AS19" i="9" s="1"/>
  <c r="AU20" i="9"/>
  <c r="W149" i="13"/>
  <c r="AT69" i="9"/>
  <c r="AT73" i="9" s="1"/>
  <c r="AT62" i="9"/>
  <c r="AS18" i="9"/>
  <c r="AL63" i="9"/>
  <c r="AL70" i="9"/>
  <c r="AK64" i="9"/>
  <c r="AK71" i="9"/>
  <c r="Q149" i="13"/>
  <c r="AG20" i="9"/>
  <c r="AA49" i="13"/>
  <c r="AK69" i="9"/>
  <c r="AK73" i="9" s="1"/>
  <c r="AK62" i="9"/>
  <c r="Q150" i="13"/>
  <c r="AA50" i="13"/>
  <c r="AG21" i="9"/>
  <c r="AS21" i="9" s="1"/>
  <c r="AT66" i="9" l="1"/>
  <c r="AK66" i="9"/>
  <c r="AK23" i="9"/>
  <c r="U152" i="13"/>
  <c r="AN23" i="9"/>
  <c r="Y152" i="13"/>
  <c r="AL20" i="9"/>
  <c r="AL71" i="9"/>
  <c r="AL73" i="9" s="1"/>
  <c r="AL64" i="9"/>
  <c r="AL66" i="9" s="1"/>
  <c r="AI23" i="9"/>
  <c r="S152" i="13"/>
  <c r="AG23" i="9"/>
  <c r="AA52" i="13"/>
  <c r="Q152" i="13"/>
  <c r="AH23" i="9"/>
  <c r="R152" i="13"/>
  <c r="T152" i="13"/>
  <c r="AJ23" i="9"/>
  <c r="AI52" i="9" l="1"/>
  <c r="AI56" i="9" s="1"/>
  <c r="AK52" i="9"/>
  <c r="AK56" i="9" s="1"/>
  <c r="AJ52" i="9"/>
  <c r="AJ56" i="9" s="1"/>
  <c r="AH52" i="9"/>
  <c r="AH56" i="9" s="1"/>
  <c r="AS23" i="9"/>
  <c r="Z154" i="13"/>
  <c r="AO25" i="9"/>
  <c r="AS20" i="9"/>
  <c r="X153" i="13"/>
  <c r="AM24" i="9"/>
  <c r="AA53" i="13"/>
  <c r="Q153" i="13"/>
  <c r="AG24" i="9"/>
  <c r="AT24" i="9"/>
  <c r="V153" i="13"/>
  <c r="V157" i="13" s="1"/>
  <c r="V158" i="13" s="1"/>
  <c r="W153" i="13"/>
  <c r="AU24" i="9"/>
  <c r="V58" i="13"/>
  <c r="AM53" i="9" l="1"/>
  <c r="AT53" i="9"/>
  <c r="AT56" i="9" s="1"/>
  <c r="AT29" i="9"/>
  <c r="S155" i="13"/>
  <c r="S157" i="13" s="1"/>
  <c r="S158" i="13" s="1"/>
  <c r="AI26" i="9"/>
  <c r="AI29" i="9" s="1"/>
  <c r="AG25" i="9"/>
  <c r="AA54" i="13"/>
  <c r="Q154" i="13"/>
  <c r="AJ26" i="9"/>
  <c r="AJ29" i="9" s="1"/>
  <c r="T155" i="13"/>
  <c r="T157" i="13" s="1"/>
  <c r="T158" i="13" s="1"/>
  <c r="U154" i="13"/>
  <c r="U157" i="13" s="1"/>
  <c r="U158" i="13" s="1"/>
  <c r="AK25" i="9"/>
  <c r="R155" i="13"/>
  <c r="R157" i="13" s="1"/>
  <c r="R158" i="13" s="1"/>
  <c r="AH26" i="9"/>
  <c r="AH29" i="9" s="1"/>
  <c r="AN26" i="9"/>
  <c r="AN29" i="9" s="1"/>
  <c r="Y155" i="13"/>
  <c r="Y157" i="13" s="1"/>
  <c r="Y158" i="13" s="1"/>
  <c r="AU53" i="9"/>
  <c r="AL24" i="9"/>
  <c r="AS24" i="9" s="1"/>
  <c r="U58" i="13"/>
  <c r="R58" i="13"/>
  <c r="Y58" i="13"/>
  <c r="T58" i="13"/>
  <c r="S58" i="13"/>
  <c r="AS25" i="9" l="1"/>
  <c r="AL53" i="9"/>
  <c r="AK29" i="9"/>
  <c r="AU27" i="9"/>
  <c r="W156" i="13"/>
  <c r="W157" i="13" s="1"/>
  <c r="W158" i="13" s="1"/>
  <c r="Z156" i="13"/>
  <c r="Z157" i="13" s="1"/>
  <c r="AO27" i="9"/>
  <c r="AO29" i="9" s="1"/>
  <c r="AM27" i="9"/>
  <c r="X156" i="13"/>
  <c r="X157" i="13" s="1"/>
  <c r="X158" i="13" s="1"/>
  <c r="AC55" i="13"/>
  <c r="AG26" i="9"/>
  <c r="AS26" i="9" s="1"/>
  <c r="Q155" i="13"/>
  <c r="AC155" i="13" s="1"/>
  <c r="AA55" i="13"/>
  <c r="X58" i="13"/>
  <c r="W58" i="13"/>
  <c r="AM55" i="9" l="1"/>
  <c r="AM56" i="9" s="1"/>
  <c r="AM29" i="9"/>
  <c r="AG27" i="9"/>
  <c r="AA56" i="13"/>
  <c r="Q156" i="13"/>
  <c r="AU29" i="9"/>
  <c r="AL27" i="9"/>
  <c r="AU55" i="9"/>
  <c r="AU56" i="9" s="1"/>
  <c r="AL55" i="9" l="1"/>
  <c r="AL56" i="9" s="1"/>
  <c r="AL29" i="9"/>
  <c r="AS27" i="9"/>
  <c r="AG29" i="9"/>
  <c r="Q58" i="13"/>
  <c r="AA57" i="13"/>
  <c r="Q157" i="13"/>
  <c r="Q158" i="13" s="1"/>
  <c r="AS29" i="9" l="1"/>
  <c r="M151" i="13" l="1"/>
  <c r="AJ151" i="13" s="1"/>
  <c r="AJ51" i="13"/>
  <c r="M149" i="13"/>
  <c r="AJ149" i="13" s="1"/>
  <c r="AJ49" i="13"/>
  <c r="L149" i="13"/>
  <c r="AI149" i="13" s="1"/>
  <c r="AI49" i="13"/>
  <c r="O151" i="13"/>
  <c r="AL151" i="13" s="1"/>
  <c r="AL51" i="13"/>
  <c r="G149" i="13"/>
  <c r="AD149" i="13" s="1"/>
  <c r="AD49" i="13"/>
  <c r="H151" i="13"/>
  <c r="AE151" i="13" s="1"/>
  <c r="AE51" i="13"/>
  <c r="J149" i="13"/>
  <c r="AG149" i="13" s="1"/>
  <c r="AG49" i="13"/>
  <c r="L151" i="13"/>
  <c r="AI151" i="13" s="1"/>
  <c r="AI51" i="13"/>
  <c r="I151" i="13"/>
  <c r="AF151" i="13" s="1"/>
  <c r="AF51" i="13"/>
  <c r="H149" i="13"/>
  <c r="AE149" i="13" s="1"/>
  <c r="AE49" i="13"/>
  <c r="K151" i="13"/>
  <c r="AH151" i="13" s="1"/>
  <c r="AH51" i="13"/>
  <c r="O149" i="13"/>
  <c r="AL149" i="13" s="1"/>
  <c r="AL49" i="13"/>
  <c r="N149" i="13"/>
  <c r="AK149" i="13" s="1"/>
  <c r="AK49" i="13"/>
  <c r="G151" i="13"/>
  <c r="AD151" i="13" s="1"/>
  <c r="AD51" i="13"/>
  <c r="K149" i="13"/>
  <c r="AH149" i="13" s="1"/>
  <c r="AH49" i="13"/>
  <c r="I149" i="13"/>
  <c r="AF149" i="13" s="1"/>
  <c r="AF49" i="13"/>
  <c r="J151" i="13"/>
  <c r="AG151" i="13" s="1"/>
  <c r="AG51" i="13"/>
  <c r="H152" i="13" l="1"/>
  <c r="AE152" i="13" s="1"/>
  <c r="AE52" i="13"/>
  <c r="N151" i="13"/>
  <c r="AK151" i="13" s="1"/>
  <c r="AK51" i="13"/>
  <c r="O148" i="13"/>
  <c r="AL148" i="13" s="1"/>
  <c r="AL48" i="13"/>
  <c r="I152" i="13"/>
  <c r="AF152" i="13" s="1"/>
  <c r="AF52" i="13"/>
  <c r="J150" i="13"/>
  <c r="AG150" i="13" s="1"/>
  <c r="AG50" i="13"/>
  <c r="M153" i="13"/>
  <c r="AJ153" i="13" s="1"/>
  <c r="AJ53" i="13"/>
  <c r="I148" i="13"/>
  <c r="AF148" i="13" s="1"/>
  <c r="AF48" i="13"/>
  <c r="G152" i="13" l="1"/>
  <c r="AD152" i="13" s="1"/>
  <c r="AD52" i="13"/>
  <c r="H150" i="13"/>
  <c r="AE150" i="13" s="1"/>
  <c r="AE50" i="13"/>
  <c r="M154" i="13"/>
  <c r="AJ154" i="13" s="1"/>
  <c r="AJ54" i="13"/>
  <c r="O147" i="13"/>
  <c r="AL147" i="13" s="1"/>
  <c r="AL47" i="13"/>
  <c r="M152" i="13"/>
  <c r="AJ152" i="13" s="1"/>
  <c r="AJ52" i="13"/>
  <c r="H147" i="13"/>
  <c r="AE147" i="13" s="1"/>
  <c r="AE47" i="13"/>
  <c r="I147" i="13"/>
  <c r="AF147" i="13" s="1"/>
  <c r="AF47" i="13"/>
  <c r="G154" i="13"/>
  <c r="AD154" i="13" s="1"/>
  <c r="AD54" i="13"/>
  <c r="H155" i="13"/>
  <c r="AE155" i="13" s="1"/>
  <c r="AE55" i="13"/>
  <c r="K152" i="13"/>
  <c r="AH152" i="13" s="1"/>
  <c r="AH52" i="13"/>
  <c r="J154" i="13"/>
  <c r="AG154" i="13" s="1"/>
  <c r="AG54" i="13"/>
  <c r="K153" i="13"/>
  <c r="AH153" i="13" s="1"/>
  <c r="AH53" i="13"/>
  <c r="O154" i="13"/>
  <c r="AL154" i="13" s="1"/>
  <c r="AL54" i="13"/>
  <c r="L155" i="13"/>
  <c r="AI155" i="13" s="1"/>
  <c r="AI55" i="13"/>
  <c r="J152" i="13"/>
  <c r="AG152" i="13" s="1"/>
  <c r="AG52" i="13"/>
  <c r="G147" i="13"/>
  <c r="AD147" i="13" s="1"/>
  <c r="AD47" i="13"/>
  <c r="O155" i="13"/>
  <c r="AL155" i="13" s="1"/>
  <c r="AL55" i="13"/>
  <c r="O146" i="13"/>
  <c r="AL146" i="13" s="1"/>
  <c r="AL46" i="13"/>
  <c r="K147" i="13"/>
  <c r="AH147" i="13" s="1"/>
  <c r="AH47" i="13"/>
  <c r="L154" i="13"/>
  <c r="AI154" i="13" s="1"/>
  <c r="AI54" i="13"/>
  <c r="L153" i="13"/>
  <c r="AI153" i="13" s="1"/>
  <c r="AI53" i="13"/>
  <c r="I150" i="13"/>
  <c r="AF150" i="13" s="1"/>
  <c r="AF50" i="13"/>
  <c r="K148" i="13"/>
  <c r="AH148" i="13" s="1"/>
  <c r="AH48" i="13"/>
  <c r="L152" i="13"/>
  <c r="AI152" i="13" s="1"/>
  <c r="AI52" i="13"/>
  <c r="M150" i="13"/>
  <c r="AJ150" i="13" s="1"/>
  <c r="AJ50" i="13"/>
  <c r="O153" i="13"/>
  <c r="AL153" i="13" s="1"/>
  <c r="AL53" i="13"/>
  <c r="M148" i="13"/>
  <c r="AJ148" i="13" s="1"/>
  <c r="AJ48" i="13"/>
  <c r="K155" i="13"/>
  <c r="AH155" i="13" s="1"/>
  <c r="AH55" i="13"/>
  <c r="I153" i="13"/>
  <c r="AF153" i="13" s="1"/>
  <c r="AF53" i="13"/>
  <c r="L147" i="13"/>
  <c r="AI147" i="13" s="1"/>
  <c r="AI47" i="13"/>
  <c r="M147" i="13"/>
  <c r="AJ147" i="13" s="1"/>
  <c r="AJ47" i="13"/>
  <c r="J153" i="13"/>
  <c r="AG153" i="13" s="1"/>
  <c r="AG53" i="13"/>
  <c r="G150" i="13"/>
  <c r="AD150" i="13" s="1"/>
  <c r="AD50" i="13"/>
  <c r="K154" i="13"/>
  <c r="AH154" i="13" s="1"/>
  <c r="AH54" i="13"/>
  <c r="J147" i="13"/>
  <c r="AG147" i="13" s="1"/>
  <c r="AG47" i="13"/>
  <c r="I155" i="13"/>
  <c r="AF155" i="13" s="1"/>
  <c r="AF55" i="13"/>
  <c r="O150" i="13"/>
  <c r="AL150" i="13" s="1"/>
  <c r="AL50" i="13"/>
  <c r="J155" i="13"/>
  <c r="AG155" i="13" s="1"/>
  <c r="AG55" i="13"/>
  <c r="H153" i="13"/>
  <c r="AE153" i="13" s="1"/>
  <c r="AE53" i="13"/>
  <c r="K150" i="13"/>
  <c r="AH150" i="13" s="1"/>
  <c r="AH50" i="13"/>
  <c r="G148" i="13"/>
  <c r="AD148" i="13" s="1"/>
  <c r="AD48" i="13"/>
  <c r="N147" i="13"/>
  <c r="AK147" i="13" s="1"/>
  <c r="AK47" i="13"/>
  <c r="H154" i="13"/>
  <c r="AE154" i="13" s="1"/>
  <c r="AE54" i="13"/>
  <c r="L148" i="13"/>
  <c r="AI148" i="13" s="1"/>
  <c r="AI48" i="13"/>
  <c r="O152" i="13"/>
  <c r="AL152" i="13" s="1"/>
  <c r="AL52" i="13"/>
  <c r="I154" i="13"/>
  <c r="AF154" i="13" s="1"/>
  <c r="AF54" i="13"/>
  <c r="M155" i="13"/>
  <c r="AJ155" i="13" s="1"/>
  <c r="AJ55" i="13"/>
  <c r="G153" i="13"/>
  <c r="AD153" i="13" s="1"/>
  <c r="AD53" i="13"/>
  <c r="H148" i="13"/>
  <c r="AE148" i="13" s="1"/>
  <c r="AE48" i="13"/>
  <c r="L150" i="13"/>
  <c r="AI150" i="13" s="1"/>
  <c r="AI50" i="13"/>
  <c r="J148" i="13"/>
  <c r="AG148" i="13" s="1"/>
  <c r="AG48" i="13"/>
  <c r="M146" i="13" l="1"/>
  <c r="AJ146" i="13" s="1"/>
  <c r="AJ46" i="13"/>
  <c r="N148" i="13"/>
  <c r="AK148" i="13" s="1"/>
  <c r="AK48" i="13"/>
  <c r="N152" i="13"/>
  <c r="AK152" i="13" s="1"/>
  <c r="AK52" i="13"/>
  <c r="L146" i="13"/>
  <c r="AI146" i="13" s="1"/>
  <c r="AI46" i="13"/>
  <c r="N154" i="13"/>
  <c r="AK154" i="13" s="1"/>
  <c r="AK54" i="13"/>
  <c r="M156" i="13"/>
  <c r="AJ156" i="13" s="1"/>
  <c r="AJ56" i="13"/>
  <c r="H146" i="13"/>
  <c r="AE146" i="13" s="1"/>
  <c r="AE46" i="13"/>
  <c r="J146" i="13"/>
  <c r="AG146" i="13" s="1"/>
  <c r="AG46" i="13"/>
  <c r="L156" i="13"/>
  <c r="AI156" i="13" s="1"/>
  <c r="AI56" i="13"/>
  <c r="N155" i="13"/>
  <c r="AK155" i="13" s="1"/>
  <c r="AK55" i="13"/>
  <c r="K146" i="13"/>
  <c r="AH146" i="13" s="1"/>
  <c r="AH46" i="13"/>
  <c r="N153" i="13"/>
  <c r="AK153" i="13" s="1"/>
  <c r="AK53" i="13"/>
  <c r="N150" i="13"/>
  <c r="AK150" i="13" s="1"/>
  <c r="AK50" i="13"/>
  <c r="G156" i="13" l="1"/>
  <c r="AD156" i="13" s="1"/>
  <c r="AD56" i="13"/>
  <c r="J156" i="13"/>
  <c r="AG156" i="13" s="1"/>
  <c r="AG56" i="13"/>
  <c r="O156" i="13"/>
  <c r="AL156" i="13" s="1"/>
  <c r="AL56" i="13"/>
  <c r="K156" i="13"/>
  <c r="AH156" i="13" s="1"/>
  <c r="AH56" i="13"/>
  <c r="I156" i="13"/>
  <c r="AF156" i="13" s="1"/>
  <c r="AF56" i="13"/>
  <c r="N156" i="13"/>
  <c r="AK156" i="13" s="1"/>
  <c r="AK56" i="13"/>
  <c r="H156" i="13"/>
  <c r="AE156" i="13" s="1"/>
  <c r="AE56" i="13"/>
  <c r="P54" i="13" l="1"/>
  <c r="AM54" i="13" s="1"/>
  <c r="F154" i="13"/>
  <c r="AC154" i="13" s="1"/>
  <c r="AC54" i="13"/>
  <c r="F145" i="13"/>
  <c r="AC45" i="13"/>
  <c r="F148" i="13"/>
  <c r="AC148" i="13" s="1"/>
  <c r="P48" i="13"/>
  <c r="AM48" i="13" s="1"/>
  <c r="AC48" i="13"/>
  <c r="P50" i="13"/>
  <c r="AM50" i="13" s="1"/>
  <c r="F150" i="13"/>
  <c r="AC150" i="13" s="1"/>
  <c r="AC50" i="13"/>
  <c r="F147" i="13"/>
  <c r="AC147" i="13" s="1"/>
  <c r="P47" i="13"/>
  <c r="AM47" i="13" s="1"/>
  <c r="AC47" i="13"/>
  <c r="F149" i="13"/>
  <c r="AC149" i="13" s="1"/>
  <c r="P49" i="13"/>
  <c r="AM49" i="13" s="1"/>
  <c r="AC49" i="13"/>
  <c r="F153" i="13"/>
  <c r="AC153" i="13" s="1"/>
  <c r="P53" i="13"/>
  <c r="AM53" i="13" s="1"/>
  <c r="AC53" i="13"/>
  <c r="P52" i="13"/>
  <c r="AM52" i="13" s="1"/>
  <c r="F152" i="13"/>
  <c r="AC152" i="13" s="1"/>
  <c r="AC52" i="13"/>
  <c r="P51" i="13"/>
  <c r="AM51" i="13" s="1"/>
  <c r="F151" i="13"/>
  <c r="AC151" i="13" s="1"/>
  <c r="AC51" i="13"/>
  <c r="F146" i="13"/>
  <c r="AC146" i="13" s="1"/>
  <c r="AC46" i="13"/>
  <c r="H145" i="13" l="1"/>
  <c r="AE45" i="13"/>
  <c r="AE57" i="13" s="1"/>
  <c r="H58" i="13"/>
  <c r="J145" i="13"/>
  <c r="J58" i="13"/>
  <c r="AG45" i="13"/>
  <c r="AG57" i="13" s="1"/>
  <c r="L145" i="13"/>
  <c r="AI45" i="13"/>
  <c r="AI57" i="13" s="1"/>
  <c r="L58" i="13"/>
  <c r="K145" i="13"/>
  <c r="AH45" i="13"/>
  <c r="AH57" i="13" s="1"/>
  <c r="K58" i="13"/>
  <c r="M145" i="13"/>
  <c r="AJ45" i="13"/>
  <c r="AJ57" i="13" s="1"/>
  <c r="M58" i="13"/>
  <c r="AC145" i="13"/>
  <c r="G155" i="13"/>
  <c r="AD155" i="13" s="1"/>
  <c r="P55" i="13"/>
  <c r="AM55" i="13" s="1"/>
  <c r="AD55" i="13"/>
  <c r="G145" i="13"/>
  <c r="AD45" i="13"/>
  <c r="I145" i="13"/>
  <c r="AF45" i="13"/>
  <c r="O145" i="13"/>
  <c r="AL45" i="13"/>
  <c r="AL57" i="13" s="1"/>
  <c r="O157" i="13" l="1"/>
  <c r="AL145" i="13"/>
  <c r="AL157" i="13" s="1"/>
  <c r="AF145" i="13"/>
  <c r="AD145" i="13"/>
  <c r="M157" i="13"/>
  <c r="AJ145" i="13"/>
  <c r="AJ157" i="13" s="1"/>
  <c r="K157" i="13"/>
  <c r="AH145" i="13"/>
  <c r="AH157" i="13" s="1"/>
  <c r="L157" i="13"/>
  <c r="AI145" i="13"/>
  <c r="AI157" i="13" s="1"/>
  <c r="P45" i="13"/>
  <c r="AM45" i="13" s="1"/>
  <c r="N145" i="13"/>
  <c r="AK45" i="13"/>
  <c r="F58" i="13"/>
  <c r="P56" i="13"/>
  <c r="AM56" i="13" s="1"/>
  <c r="F156" i="13"/>
  <c r="AC56" i="13"/>
  <c r="AC57" i="13" s="1"/>
  <c r="J157" i="13"/>
  <c r="AG145" i="13"/>
  <c r="AG157" i="13" s="1"/>
  <c r="H157" i="13"/>
  <c r="AE145" i="13"/>
  <c r="AE157" i="13" s="1"/>
  <c r="AC156" i="13" l="1"/>
  <c r="AC157" i="13" s="1"/>
  <c r="F157" i="13"/>
  <c r="G58" i="13"/>
  <c r="G146" i="13"/>
  <c r="AD46" i="13"/>
  <c r="AD57" i="13" s="1"/>
  <c r="AK145" i="13"/>
  <c r="AD146" i="13" l="1"/>
  <c r="AD157" i="13" s="1"/>
  <c r="G157" i="13"/>
  <c r="P46" i="13"/>
  <c r="AM46" i="13" s="1"/>
  <c r="AM57" i="13" s="1"/>
  <c r="N58" i="13"/>
  <c r="N146" i="13"/>
  <c r="AK46" i="13"/>
  <c r="AK57" i="13" s="1"/>
  <c r="I58" i="13"/>
  <c r="I146" i="13"/>
  <c r="AF46" i="13"/>
  <c r="AF57" i="13" s="1"/>
  <c r="AK146" i="13" l="1"/>
  <c r="AK157" i="13" s="1"/>
  <c r="N157" i="13"/>
  <c r="AF146" i="13"/>
  <c r="AF157" i="13" s="1"/>
  <c r="I15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tc={95DE96B6-100A-4F32-98CC-06CFB15197EC}</author>
    <author>tc={6F6AF9C1-0170-4B51-A9D7-426B687FC253}</author>
  </authors>
  <commentList>
    <comment ref="R183" authorId="0" shapeId="0" xr:uid="{95DE96B6-100A-4F32-98CC-06CFB15197E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included in Sales Forecast</t>
      </text>
    </comment>
    <comment ref="V183" authorId="1" shapeId="0" xr:uid="{6F6AF9C1-0170-4B51-A9D7-426B687FC25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w/ @Develle, Penney
Reply:
    The total base revenue is in the tab "by Class - All Yrs" row number 205
</t>
      </text>
    </comment>
  </commentList>
</comments>
</file>

<file path=xl/sharedStrings.xml><?xml version="1.0" encoding="utf-8"?>
<sst xmlns="http://schemas.openxmlformats.org/spreadsheetml/2006/main" count="1285" uniqueCount="223">
  <si>
    <t>General Instructions:</t>
  </si>
  <si>
    <t>-</t>
  </si>
  <si>
    <t>Amounts in blue are inputs and red are links that need to be updated.</t>
  </si>
  <si>
    <t>Procedures:</t>
  </si>
  <si>
    <t>Update the following inputs.  These are linked within this file.</t>
  </si>
  <si>
    <t>Header:</t>
  </si>
  <si>
    <t>Forecasted Twelve Months Ending December 31, 2025</t>
  </si>
  <si>
    <t>Docket No.</t>
  </si>
  <si>
    <t>Type of Data Shown:</t>
  </si>
  <si>
    <r>
      <t>__</t>
    </r>
    <r>
      <rPr>
        <u/>
        <sz val="11"/>
        <color rgb="FF0000FF"/>
        <rFont val="Calibri"/>
        <family val="2"/>
        <scheme val="minor"/>
      </rPr>
      <t>X</t>
    </r>
    <r>
      <rPr>
        <sz val="11"/>
        <color rgb="FF0000FF"/>
        <rFont val="Calibri"/>
        <family val="2"/>
        <scheme val="minor"/>
      </rPr>
      <t>__  Projected Test Year Ended 12/31/27</t>
    </r>
  </si>
  <si>
    <r>
      <t>__</t>
    </r>
    <r>
      <rPr>
        <u/>
        <sz val="11"/>
        <color rgb="FF0000FF"/>
        <rFont val="Calibri"/>
        <family val="2"/>
        <scheme val="minor"/>
      </rPr>
      <t>X</t>
    </r>
    <r>
      <rPr>
        <sz val="11"/>
        <color rgb="FF0000FF"/>
        <rFont val="Calibri"/>
        <family val="2"/>
        <scheme val="minor"/>
      </rPr>
      <t>__  Projected Test Year Ended 12/31/26</t>
    </r>
  </si>
  <si>
    <r>
      <t>__</t>
    </r>
    <r>
      <rPr>
        <u/>
        <sz val="11"/>
        <color rgb="FF0000FF"/>
        <rFont val="Calibri"/>
        <family val="2"/>
        <scheme val="minor"/>
      </rPr>
      <t>X</t>
    </r>
    <r>
      <rPr>
        <sz val="11"/>
        <color rgb="FF0000FF"/>
        <rFont val="Calibri"/>
        <family val="2"/>
        <scheme val="minor"/>
      </rPr>
      <t>__  Projected Test Year Ended 12/31/25</t>
    </r>
  </si>
  <si>
    <t>Witness:  Olivier</t>
  </si>
  <si>
    <t>Witness:  Borsch, Olivier</t>
  </si>
  <si>
    <t>Witness:  Borsch</t>
  </si>
  <si>
    <t>Test Year</t>
  </si>
  <si>
    <t>Year 3</t>
  </si>
  <si>
    <t>Year 4</t>
  </si>
  <si>
    <t>Year 5</t>
  </si>
  <si>
    <t>E-6a and E-6b:</t>
  </si>
  <si>
    <t>12CP &amp; 25% AD</t>
  </si>
  <si>
    <t>Link Data from COS files</t>
  </si>
  <si>
    <t>GEN SERV</t>
  </si>
  <si>
    <t xml:space="preserve">TOTAL </t>
  </si>
  <si>
    <t>RESIDENTIAL</t>
  </si>
  <si>
    <t>NON DEM</t>
  </si>
  <si>
    <t>100% LF</t>
  </si>
  <si>
    <t>DEMAND</t>
  </si>
  <si>
    <t>CURTAIL</t>
  </si>
  <si>
    <t>INTERR</t>
  </si>
  <si>
    <t xml:space="preserve">     LIGHTING (LS)     </t>
  </si>
  <si>
    <t>EV</t>
  </si>
  <si>
    <t>RETAIL</t>
  </si>
  <si>
    <t>(RS)</t>
  </si>
  <si>
    <t>(GS-1)</t>
  </si>
  <si>
    <t>(GS-2)</t>
  </si>
  <si>
    <t>(GSD, SS-1)</t>
  </si>
  <si>
    <t>(CS, SS-3)</t>
  </si>
  <si>
    <t>(IS, SS-2)</t>
  </si>
  <si>
    <t>ENERGY</t>
  </si>
  <si>
    <t>FACILITIES</t>
  </si>
  <si>
    <t>SOLUTION</t>
  </si>
  <si>
    <t>CHECK</t>
  </si>
  <si>
    <t>Production Capacity</t>
  </si>
  <si>
    <t>Production Energy</t>
  </si>
  <si>
    <t>Transmission</t>
  </si>
  <si>
    <t>Distribution Primary</t>
  </si>
  <si>
    <t>Distribution Primary (MDS)</t>
  </si>
  <si>
    <t>Distribution Secondary</t>
  </si>
  <si>
    <t>Distribution Secondary MDS)</t>
  </si>
  <si>
    <t>Distribution Services</t>
  </si>
  <si>
    <t>Metering</t>
  </si>
  <si>
    <t>Interruptible Equipment</t>
  </si>
  <si>
    <t>Lighting Facilities</t>
  </si>
  <si>
    <t>Customer Billing, Info, etc.</t>
  </si>
  <si>
    <t>Total</t>
  </si>
  <si>
    <t>12CP &amp; 1/13th AD</t>
  </si>
  <si>
    <t>PRESENT RATES</t>
  </si>
  <si>
    <t>12CP &amp; 25% vs 12CP &amp; 1/13th</t>
  </si>
  <si>
    <t>E-10 (1-2) MWH:</t>
  </si>
  <si>
    <t>Enter Capacity Reserve % for retail/wholesale separation factors</t>
  </si>
  <si>
    <t>The following amounts are used at the bottom of "E-10 (1-2) MWH"</t>
  </si>
  <si>
    <t>Sys Req</t>
  </si>
  <si>
    <t>Sys Losses</t>
  </si>
  <si>
    <t>Co Use</t>
  </si>
  <si>
    <t>Sys Avail</t>
  </si>
  <si>
    <t>Unbilled</t>
  </si>
  <si>
    <t>Wh Sales</t>
  </si>
  <si>
    <t>Retail Sales</t>
  </si>
  <si>
    <t>mWh</t>
  </si>
  <si>
    <t>$</t>
  </si>
  <si>
    <t>Update the links from Ed's Sales Forecast file:</t>
  </si>
  <si>
    <t xml:space="preserve">System Requirements </t>
  </si>
  <si>
    <t xml:space="preserve">System
Losses </t>
  </si>
  <si>
    <t xml:space="preserve">Company        Use          </t>
  </si>
  <si>
    <t>Available
for
Sale</t>
  </si>
  <si>
    <t>Change in
Unbilled
Balance</t>
  </si>
  <si>
    <t>Wholesale
MWH
Requirements</t>
  </si>
  <si>
    <t>Billed
MWH
Requirements</t>
  </si>
  <si>
    <t>Check 
Sum</t>
  </si>
  <si>
    <t>whls losses</t>
  </si>
  <si>
    <t>Remaining 
Diff</t>
  </si>
  <si>
    <t>Check to
Retail</t>
  </si>
  <si>
    <t>Check to
Whls</t>
  </si>
  <si>
    <t>Retail billed &amp; unbilled</t>
  </si>
  <si>
    <t>YoY
Change</t>
  </si>
  <si>
    <t>%
Change</t>
  </si>
  <si>
    <t>Total Base Revenue</t>
  </si>
  <si>
    <t>avg
$/mWh</t>
  </si>
  <si>
    <t xml:space="preserve"> </t>
  </si>
  <si>
    <t>Link transmission line losses from most current historical Losses file (losses with GSU):</t>
  </si>
  <si>
    <t xml:space="preserve"> &lt;- these amounts also are used in E-19a</t>
  </si>
  <si>
    <t>Link transmission line losses from most current historical Losses file (losses without GSU):</t>
  </si>
  <si>
    <t>E-10 (3) Jur MWH</t>
  </si>
  <si>
    <t>Section to the right is used to calculate the energy separation factor by stratification type (base, intermediate, peaking, solar)</t>
  </si>
  <si>
    <t>Download and save FOF report Financial_Forecast_Report_Florida.  In that file, create a section out to the right the stratifies the generation and purchases.</t>
  </si>
  <si>
    <t>Create a section at the bottom that aggregates the mWh's by strata.  Update the following links so that "E-10 (3) MWH" will reference the correct amounts.</t>
  </si>
  <si>
    <t>Gen &amp; Purch mWh per FOF:</t>
  </si>
  <si>
    <t>Base</t>
  </si>
  <si>
    <t>Intermediate</t>
  </si>
  <si>
    <t>Peaking</t>
  </si>
  <si>
    <t>Solar</t>
  </si>
  <si>
    <t>Total per FOF</t>
  </si>
  <si>
    <t>Less Economic Sales</t>
  </si>
  <si>
    <t>Add DSM</t>
  </si>
  <si>
    <t>System Load per FOF</t>
  </si>
  <si>
    <t>check to above</t>
  </si>
  <si>
    <t>Diff s/b immaterial</t>
  </si>
  <si>
    <t>E-10 (4-9) MW &amp; Alloc:</t>
  </si>
  <si>
    <t>Choose Production Allocation Methodology from Dropdown List:</t>
  </si>
  <si>
    <t>B</t>
  </si>
  <si>
    <t>A</t>
  </si>
  <si>
    <t>12 CP and 1/13 AD</t>
  </si>
  <si>
    <t>12/13 of 12 CP
12/13 * (2)</t>
  </si>
  <si>
    <t>1/13 of AVG DEMAND
1/13 * (4)</t>
  </si>
  <si>
    <t>12 CP and 25% AD</t>
  </si>
  <si>
    <t>75% of 12 CP
75% * (2)</t>
  </si>
  <si>
    <t>25% OF AVG DEMAND
25% * (4)</t>
  </si>
  <si>
    <t>FLORIDA PUBLIC SERVICE COMMISSION</t>
  </si>
  <si>
    <t>EXPLANATION:</t>
  </si>
  <si>
    <t>COMPANY: DUKE ENERGY FLORIDA</t>
  </si>
  <si>
    <t>Line No.</t>
  </si>
  <si>
    <t>2027 Production capacity allocation method 12 CP and 25% AD</t>
  </si>
  <si>
    <t>2026 Production capacity allocation method 12 CP and 25% AD</t>
  </si>
  <si>
    <t>2025 Production capacity allocation method 12 CP and 25% AD</t>
  </si>
  <si>
    <t>2027 Production capacity allocation method 12 CP and 1/13 AD</t>
  </si>
  <si>
    <t>2026 Production capacity allocation method 12 CP and 1/13 AD</t>
  </si>
  <si>
    <t>2025 Production capacity allocation method 12 CP and 1/13 AD</t>
  </si>
  <si>
    <t>Supporting Schedules: E-1, E-3, E-4, E-13b</t>
  </si>
  <si>
    <t>Recap Schedules:</t>
  </si>
  <si>
    <t>CURTAIL/</t>
  </si>
  <si>
    <t xml:space="preserve">EV </t>
  </si>
  <si>
    <t>Line</t>
  </si>
  <si>
    <t>No.</t>
  </si>
  <si>
    <t>(CS, IS, SS-2, SS-3)</t>
  </si>
  <si>
    <t>TOTALS</t>
  </si>
  <si>
    <t>COST OF SERVICE - (000'S):</t>
  </si>
  <si>
    <t>Production Capacity - AD Component</t>
  </si>
  <si>
    <t>Production Capacity - Total</t>
  </si>
  <si>
    <t>CUSTOMER</t>
  </si>
  <si>
    <t>Distribution Secondary (MDS)</t>
  </si>
  <si>
    <t>N/A</t>
  </si>
  <si>
    <t>Rounding Adjustment (Tie to Juris &amp; Class)</t>
  </si>
  <si>
    <t>BILLING UNITS:</t>
  </si>
  <si>
    <t>Number of Monthly Bills:</t>
  </si>
  <si>
    <t>LOOKUPS:</t>
  </si>
  <si>
    <t xml:space="preserve">Metered Bills </t>
  </si>
  <si>
    <t>Unmetered Bills</t>
  </si>
  <si>
    <t>UM</t>
  </si>
  <si>
    <t>Total Bills</t>
  </si>
  <si>
    <t>Total Bills with Secondary Service Tap</t>
  </si>
  <si>
    <t>S</t>
  </si>
  <si>
    <t>Total Bills with IS Equipment</t>
  </si>
  <si>
    <t>Annual Effective MWH Sales:</t>
  </si>
  <si>
    <t>Production and Transmission Services</t>
  </si>
  <si>
    <t>Distribution Primary Service</t>
  </si>
  <si>
    <t>Distribution Secondary Service</t>
  </si>
  <si>
    <t>Sum of Monthly Effective Billing KW:</t>
  </si>
  <si>
    <t>n/a</t>
  </si>
  <si>
    <t>12 CP Allocator</t>
  </si>
  <si>
    <t>Avg Demand Allocator</t>
  </si>
  <si>
    <t>UNIT COSTS:</t>
  </si>
  <si>
    <t>Customer Related Costs $/Bill:</t>
  </si>
  <si>
    <t>Distribution Service Tap</t>
  </si>
  <si>
    <t>Ln 11 / Ln 23</t>
  </si>
  <si>
    <t>Ln 12 / Ln 20</t>
  </si>
  <si>
    <t>Ln 13 / Ln 24</t>
  </si>
  <si>
    <t>Ln 15 / Ln 22</t>
  </si>
  <si>
    <t>Total Customer Related Costs $/Bill</t>
  </si>
  <si>
    <t>Energy Related Costs $/MWH:</t>
  </si>
  <si>
    <t>Ln 5 / Ln 26</t>
  </si>
  <si>
    <t>Total Energy Related Costs $/mWh</t>
  </si>
  <si>
    <t>Capacity Related Costs $/MWH:</t>
  </si>
  <si>
    <t>Production Capacity 12CP</t>
  </si>
  <si>
    <t>Ln 2 / Ln 26</t>
  </si>
  <si>
    <t>Production Capacity AD</t>
  </si>
  <si>
    <t>Ln 3 / Ln 26</t>
  </si>
  <si>
    <t>Ln 6 / Ln 26</t>
  </si>
  <si>
    <t>Ln 7 / Ln 27</t>
  </si>
  <si>
    <t>Ln 9 / Ln 28</t>
  </si>
  <si>
    <t>Total Capacity Related Costs $/mWh</t>
  </si>
  <si>
    <t>Or Billing Demand  $/kW/Month:</t>
  </si>
  <si>
    <t>Ln 2 / Ln 30</t>
  </si>
  <si>
    <t>Ln 3 / Ln 30</t>
  </si>
  <si>
    <t>Ln 6 / Ln 30</t>
  </si>
  <si>
    <t>Ln 7 / Ln 31</t>
  </si>
  <si>
    <t>Ln 9 / Ln 32</t>
  </si>
  <si>
    <t>Total Capacity Related Costs $/kW/Month</t>
  </si>
  <si>
    <t>RS-1</t>
  </si>
  <si>
    <t>GS-1</t>
  </si>
  <si>
    <t>GS-2</t>
  </si>
  <si>
    <t>GSD</t>
  </si>
  <si>
    <t>IS</t>
  </si>
  <si>
    <t>LS</t>
  </si>
  <si>
    <t>CS</t>
  </si>
  <si>
    <t>SS-1</t>
  </si>
  <si>
    <t>SS-2</t>
  </si>
  <si>
    <t>SS-3</t>
  </si>
  <si>
    <t>(CS,IS,SS-2,SS-3)</t>
  </si>
  <si>
    <t>=</t>
  </si>
  <si>
    <t>Schedule E-6b</t>
  </si>
  <si>
    <t>COST OF SERVICE STUDY - UNIT COSTS, PROPOSED RATES</t>
  </si>
  <si>
    <t>For each cost of service study filed by the company, calculate the unit costs for demand, energy and</t>
  </si>
  <si>
    <t>customer for each rate schedule at proposed rates, based on the revenue requirements from sales of</t>
  </si>
  <si>
    <t>electricity only. The demand unit costs must be separated into production, transmission and distribution.</t>
  </si>
  <si>
    <t>Unit costs must be provided separately for each existing rate class, except for the lighting classes.  If the</t>
  </si>
  <si>
    <t>company is proposing to combine two or more classes, it must also provide unit costs for the classes</t>
  </si>
  <si>
    <t>combined. Customer unit costs for the classes must include only customer-related costs excluding costs for</t>
  </si>
  <si>
    <t>fixtures and poles (i.e., exclude cost for fixtures and poles).  The lighting facilities must be shown on a</t>
  </si>
  <si>
    <t>separate line.  The unit costs must include no fuel, conservation, oil backout or related expenses.  Billing</t>
  </si>
  <si>
    <t>units must match Schedules E-13c.</t>
  </si>
  <si>
    <t>Summaries of unit cost calculations under proposed rates are provided on the following pages as described below:</t>
  </si>
  <si>
    <t>See Schedule E-6b, Page 1 for explanation</t>
  </si>
  <si>
    <t>Production Capacity - CP Component</t>
  </si>
  <si>
    <t>REVENUE = COS</t>
  </si>
  <si>
    <t>REVENUE = PRESENT RATES</t>
  </si>
  <si>
    <t>CHECK: REVENUE = Present Rates vs. REVENUE = COS</t>
  </si>
  <si>
    <t>Witness:  Chatelain</t>
  </si>
  <si>
    <t>Witness:  Chatelain, Olivier</t>
  </si>
  <si>
    <t>Witness:  Borsch, Chatelain, Olivier</t>
  </si>
  <si>
    <t>DOCKET NO.: 20240025-EI</t>
  </si>
  <si>
    <t>Ln 7 / Ln 22</t>
  </si>
  <si>
    <t>Ln 9 / Ln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</si>
</sst>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&quot;$&quot;* #,##0_);_(&quot;$&quot;* \(#,##0\);_(&quot;$&quot;* &quot;-&quot;??_);_(@_)"/>
    <numFmt numFmtId="167" formatCode="0.0000%"/>
    <numFmt numFmtId="168" formatCode="_(* #,##0.0000_);_(* \(#,##0.0000\);_(* &quot;-&quot;??_);_(@_)"/>
    <numFmt numFmtId="169" formatCode="0.000%"/>
    <numFmt numFmtId="170" formatCode="0.\ \ "/>
    <numFmt numFmtId="171" formatCode="&quot;$&quot;#,##0"/>
    <numFmt numFmtId="172" formatCode="0.000000%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2" borderId="0"/>
    <xf numFmtId="43" fontId="2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13" fillId="2" borderId="0"/>
    <xf numFmtId="0" fontId="6" fillId="0" borderId="0"/>
    <xf numFmtId="0" fontId="1" fillId="0" borderId="0"/>
    <xf numFmtId="0" fontId="1" fillId="0" borderId="0"/>
    <xf numFmtId="0" fontId="6" fillId="0" borderId="0"/>
    <xf numFmtId="44" fontId="13" fillId="0" borderId="0" applyFont="0" applyFill="0" applyBorder="0" applyAlignment="0" applyProtection="0"/>
    <xf numFmtId="37" fontId="18" fillId="2" borderId="0"/>
    <xf numFmtId="0" fontId="19" fillId="0" borderId="0"/>
    <xf numFmtId="0" fontId="1" fillId="0" borderId="0"/>
    <xf numFmtId="9" fontId="2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4">
    <xf numFmtId="0" fontId="0" fillId="2" borderId="0" xfId="0"/>
    <xf numFmtId="0" fontId="4" fillId="0" borderId="0" xfId="2" applyFont="1" applyAlignment="1">
      <alignment horizontal="left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/>
    <xf numFmtId="0" fontId="5" fillId="0" borderId="0" xfId="0" applyFont="1" applyFill="1"/>
    <xf numFmtId="0" fontId="4" fillId="0" borderId="0" xfId="2" applyFont="1" applyProtection="1">
      <protection locked="0"/>
    </xf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left"/>
    </xf>
    <xf numFmtId="0" fontId="4" fillId="0" borderId="1" xfId="2" applyFont="1" applyBorder="1"/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0" xfId="4" applyFont="1" applyAlignment="1">
      <alignment horizontal="left"/>
    </xf>
    <xf numFmtId="0" fontId="4" fillId="0" borderId="0" xfId="4" applyFont="1"/>
    <xf numFmtId="0" fontId="4" fillId="0" borderId="0" xfId="4" quotePrefix="1" applyFont="1"/>
    <xf numFmtId="0" fontId="4" fillId="0" borderId="0" xfId="2" quotePrefix="1" applyFont="1"/>
    <xf numFmtId="0" fontId="5" fillId="0" borderId="1" xfId="0" applyFont="1" applyFill="1" applyBorder="1"/>
    <xf numFmtId="0" fontId="4" fillId="0" borderId="2" xfId="5" applyFont="1" applyBorder="1"/>
    <xf numFmtId="0" fontId="4" fillId="0" borderId="2" xfId="5" applyFont="1" applyBorder="1" applyProtection="1">
      <protection locked="0"/>
    </xf>
    <xf numFmtId="0" fontId="4" fillId="0" borderId="0" xfId="5" applyFont="1"/>
    <xf numFmtId="0" fontId="4" fillId="0" borderId="0" xfId="5" applyFont="1" applyProtection="1">
      <protection locked="0"/>
    </xf>
    <xf numFmtId="0" fontId="4" fillId="0" borderId="3" xfId="4" applyFont="1" applyBorder="1" applyAlignment="1">
      <alignment horizontal="left"/>
    </xf>
    <xf numFmtId="0" fontId="4" fillId="0" borderId="3" xfId="2" applyFont="1" applyBorder="1"/>
    <xf numFmtId="0" fontId="4" fillId="0" borderId="3" xfId="4" applyFont="1" applyBorder="1"/>
    <xf numFmtId="0" fontId="7" fillId="0" borderId="3" xfId="4" applyFont="1" applyBorder="1" applyProtection="1">
      <protection locked="0"/>
    </xf>
    <xf numFmtId="0" fontId="4" fillId="4" borderId="0" xfId="2" applyFont="1" applyFill="1"/>
    <xf numFmtId="0" fontId="10" fillId="3" borderId="2" xfId="2" quotePrefix="1" applyFont="1" applyFill="1" applyBorder="1" applyAlignment="1">
      <alignment horizontal="centerContinuous"/>
    </xf>
    <xf numFmtId="0" fontId="10" fillId="3" borderId="2" xfId="2" applyFont="1" applyFill="1" applyBorder="1" applyAlignment="1">
      <alignment horizontal="centerContinuous"/>
    </xf>
    <xf numFmtId="0" fontId="10" fillId="3" borderId="2" xfId="2" applyFont="1" applyFill="1" applyBorder="1" applyAlignment="1" applyProtection="1">
      <alignment horizontal="centerContinuous"/>
      <protection locked="0"/>
    </xf>
    <xf numFmtId="164" fontId="10" fillId="0" borderId="0" xfId="6" applyNumberFormat="1" applyFont="1" applyBorder="1" applyAlignment="1">
      <alignment vertical="center"/>
    </xf>
    <xf numFmtId="0" fontId="10" fillId="0" borderId="0" xfId="2" applyFont="1"/>
    <xf numFmtId="165" fontId="10" fillId="0" borderId="0" xfId="6" quotePrefix="1" applyNumberFormat="1" applyFont="1" applyBorder="1" applyAlignment="1">
      <alignment horizontal="center" vertical="center"/>
    </xf>
    <xf numFmtId="0" fontId="10" fillId="0" borderId="0" xfId="2" applyFont="1" applyProtection="1">
      <protection locked="0"/>
    </xf>
    <xf numFmtId="0" fontId="10" fillId="4" borderId="0" xfId="2" applyFont="1" applyFill="1"/>
    <xf numFmtId="164" fontId="4" fillId="0" borderId="0" xfId="6" applyNumberFormat="1" applyFont="1" applyBorder="1" applyAlignment="1">
      <alignment vertical="center"/>
    </xf>
    <xf numFmtId="164" fontId="10" fillId="0" borderId="0" xfId="6" applyNumberFormat="1" applyFont="1" applyBorder="1" applyAlignment="1">
      <alignment horizontal="center" vertical="center"/>
    </xf>
    <xf numFmtId="164" fontId="10" fillId="0" borderId="0" xfId="6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164" fontId="4" fillId="0" borderId="0" xfId="6" applyNumberFormat="1" applyFont="1" applyAlignment="1">
      <alignment vertical="center"/>
    </xf>
    <xf numFmtId="164" fontId="10" fillId="0" borderId="0" xfId="6" quotePrefix="1" applyNumberFormat="1" applyFont="1" applyBorder="1" applyAlignment="1">
      <alignment horizontal="center" vertical="center"/>
    </xf>
    <xf numFmtId="164" fontId="10" fillId="0" borderId="1" xfId="6" applyNumberFormat="1" applyFont="1" applyBorder="1" applyAlignment="1">
      <alignment horizontal="centerContinuous" vertical="center"/>
    </xf>
    <xf numFmtId="164" fontId="10" fillId="0" borderId="1" xfId="6" quotePrefix="1" applyNumberFormat="1" applyFont="1" applyBorder="1" applyAlignment="1">
      <alignment horizontal="centerContinuous" vertical="center"/>
    </xf>
    <xf numFmtId="0" fontId="4" fillId="5" borderId="4" xfId="2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164" fontId="4" fillId="0" borderId="1" xfId="6" applyNumberFormat="1" applyFont="1" applyBorder="1" applyAlignment="1">
      <alignment vertical="center"/>
    </xf>
    <xf numFmtId="164" fontId="10" fillId="0" borderId="1" xfId="6" applyNumberFormat="1" applyFont="1" applyBorder="1" applyAlignment="1">
      <alignment horizontal="center" vertical="center"/>
    </xf>
    <xf numFmtId="164" fontId="10" fillId="0" borderId="1" xfId="6" quotePrefix="1" applyNumberFormat="1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/>
    </xf>
    <xf numFmtId="0" fontId="10" fillId="0" borderId="1" xfId="2" quotePrefix="1" applyFont="1" applyBorder="1" applyAlignment="1">
      <alignment horizontal="center"/>
    </xf>
    <xf numFmtId="0" fontId="10" fillId="0" borderId="0" xfId="2" quotePrefix="1" applyFont="1" applyAlignment="1">
      <alignment horizontal="center"/>
    </xf>
    <xf numFmtId="164" fontId="4" fillId="0" borderId="0" xfId="6" applyNumberFormat="1" applyFont="1" applyFill="1" applyBorder="1" applyAlignment="1">
      <alignment vertical="center"/>
    </xf>
    <xf numFmtId="0" fontId="11" fillId="0" borderId="0" xfId="6" applyNumberFormat="1" applyFont="1" applyBorder="1" applyAlignment="1">
      <alignment vertical="center"/>
    </xf>
    <xf numFmtId="166" fontId="4" fillId="0" borderId="0" xfId="7" applyNumberFormat="1" applyFont="1" applyBorder="1" applyAlignment="1">
      <alignment vertical="center"/>
    </xf>
    <xf numFmtId="0" fontId="4" fillId="5" borderId="5" xfId="2" applyFont="1" applyFill="1" applyBorder="1"/>
    <xf numFmtId="164" fontId="4" fillId="0" borderId="0" xfId="6" applyNumberFormat="1" applyFont="1" applyFill="1" applyBorder="1" applyAlignment="1">
      <alignment horizontal="center" vertical="center"/>
    </xf>
    <xf numFmtId="164" fontId="4" fillId="0" borderId="0" xfId="6" applyNumberFormat="1" applyFont="1" applyBorder="1" applyAlignment="1">
      <alignment horizontal="left" vertical="center" indent="2"/>
    </xf>
    <xf numFmtId="5" fontId="4" fillId="0" borderId="0" xfId="6" applyNumberFormat="1" applyFont="1" applyBorder="1" applyAlignment="1">
      <alignment vertical="center"/>
    </xf>
    <xf numFmtId="164" fontId="4" fillId="5" borderId="5" xfId="6" applyNumberFormat="1" applyFont="1" applyFill="1" applyBorder="1" applyAlignment="1">
      <alignment vertical="center"/>
    </xf>
    <xf numFmtId="164" fontId="4" fillId="0" borderId="0" xfId="6" applyNumberFormat="1" applyFont="1" applyBorder="1" applyAlignment="1">
      <alignment horizontal="left" vertical="center" indent="1"/>
    </xf>
    <xf numFmtId="164" fontId="4" fillId="0" borderId="2" xfId="6" applyNumberFormat="1" applyFont="1" applyBorder="1" applyAlignment="1">
      <alignment vertical="center"/>
    </xf>
    <xf numFmtId="164" fontId="12" fillId="0" borderId="2" xfId="6" applyNumberFormat="1" applyFont="1" applyBorder="1" applyAlignment="1">
      <alignment vertical="center"/>
    </xf>
    <xf numFmtId="164" fontId="7" fillId="5" borderId="6" xfId="6" applyNumberFormat="1" applyFont="1" applyFill="1" applyBorder="1" applyAlignment="1">
      <alignment vertical="center"/>
    </xf>
    <xf numFmtId="164" fontId="12" fillId="0" borderId="0" xfId="6" applyNumberFormat="1" applyFont="1" applyBorder="1" applyAlignment="1">
      <alignment vertical="center"/>
    </xf>
    <xf numFmtId="164" fontId="4" fillId="5" borderId="6" xfId="6" applyNumberFormat="1" applyFont="1" applyFill="1" applyBorder="1" applyAlignment="1">
      <alignment vertical="center"/>
    </xf>
    <xf numFmtId="164" fontId="7" fillId="5" borderId="5" xfId="6" applyNumberFormat="1" applyFont="1" applyFill="1" applyBorder="1" applyAlignment="1">
      <alignment vertical="center"/>
    </xf>
    <xf numFmtId="164" fontId="7" fillId="0" borderId="0" xfId="6" applyNumberFormat="1" applyFont="1" applyBorder="1" applyAlignment="1">
      <alignment vertical="center"/>
    </xf>
    <xf numFmtId="164" fontId="7" fillId="0" borderId="0" xfId="6" applyNumberFormat="1" applyFont="1" applyFill="1" applyBorder="1" applyAlignment="1">
      <alignment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4" fillId="0" borderId="7" xfId="6" applyNumberFormat="1" applyFont="1" applyBorder="1" applyAlignment="1">
      <alignment horizontal="left" vertical="center" indent="1"/>
    </xf>
    <xf numFmtId="0" fontId="4" fillId="0" borderId="7" xfId="2" applyFont="1" applyBorder="1"/>
    <xf numFmtId="5" fontId="4" fillId="0" borderId="8" xfId="7" applyNumberFormat="1" applyFont="1" applyBorder="1" applyAlignment="1">
      <alignment vertical="center"/>
    </xf>
    <xf numFmtId="5" fontId="4" fillId="5" borderId="9" xfId="7" applyNumberFormat="1" applyFont="1" applyFill="1" applyBorder="1" applyAlignment="1">
      <alignment vertical="center"/>
    </xf>
    <xf numFmtId="5" fontId="4" fillId="0" borderId="0" xfId="7" applyNumberFormat="1" applyFont="1" applyBorder="1" applyAlignment="1">
      <alignment vertical="center"/>
    </xf>
    <xf numFmtId="0" fontId="11" fillId="0" borderId="0" xfId="6" applyNumberFormat="1" applyFont="1" applyBorder="1" applyAlignment="1"/>
    <xf numFmtId="167" fontId="4" fillId="0" borderId="0" xfId="8" applyNumberFormat="1" applyFont="1" applyBorder="1" applyAlignment="1">
      <alignment vertical="center"/>
    </xf>
    <xf numFmtId="168" fontId="4" fillId="0" borderId="0" xfId="6" applyNumberFormat="1" applyFont="1" applyBorder="1" applyAlignment="1">
      <alignment vertical="center"/>
    </xf>
    <xf numFmtId="10" fontId="4" fillId="0" borderId="0" xfId="8" applyNumberFormat="1" applyFont="1" applyBorder="1" applyAlignment="1">
      <alignment vertical="center"/>
    </xf>
    <xf numFmtId="10" fontId="4" fillId="5" borderId="5" xfId="8" applyNumberFormat="1" applyFont="1" applyFill="1" applyBorder="1" applyAlignment="1">
      <alignment vertical="center"/>
    </xf>
    <xf numFmtId="164" fontId="4" fillId="0" borderId="0" xfId="6" applyNumberFormat="1" applyFont="1" applyFill="1" applyBorder="1" applyAlignment="1">
      <alignment horizontal="left" vertical="center"/>
    </xf>
    <xf numFmtId="164" fontId="10" fillId="0" borderId="0" xfId="6" applyNumberFormat="1" applyFont="1" applyBorder="1" applyAlignment="1">
      <alignment horizontal="left" vertical="center" indent="1"/>
    </xf>
    <xf numFmtId="0" fontId="4" fillId="5" borderId="6" xfId="2" applyFont="1" applyFill="1" applyBorder="1" applyAlignment="1">
      <alignment horizontal="center"/>
    </xf>
    <xf numFmtId="164" fontId="4" fillId="0" borderId="0" xfId="6" quotePrefix="1" applyNumberFormat="1" applyFont="1" applyBorder="1" applyAlignment="1">
      <alignment horizontal="left" vertical="center" indent="3"/>
    </xf>
    <xf numFmtId="164" fontId="4" fillId="5" borderId="10" xfId="6" applyNumberFormat="1" applyFont="1" applyFill="1" applyBorder="1" applyAlignment="1">
      <alignment vertical="center"/>
    </xf>
    <xf numFmtId="164" fontId="4" fillId="0" borderId="0" xfId="6" applyNumberFormat="1" applyFont="1" applyBorder="1" applyAlignment="1">
      <alignment horizontal="left" vertical="center" indent="3"/>
    </xf>
    <xf numFmtId="164" fontId="4" fillId="5" borderId="11" xfId="6" applyNumberFormat="1" applyFont="1" applyFill="1" applyBorder="1" applyAlignment="1">
      <alignment vertical="center"/>
    </xf>
    <xf numFmtId="164" fontId="4" fillId="0" borderId="0" xfId="6" quotePrefix="1" applyNumberFormat="1" applyFont="1" applyBorder="1" applyAlignment="1">
      <alignment horizontal="left" vertical="center" indent="2"/>
    </xf>
    <xf numFmtId="164" fontId="4" fillId="0" borderId="0" xfId="6" applyNumberFormat="1" applyFont="1" applyBorder="1" applyAlignment="1">
      <alignment horizontal="center" vertical="center"/>
    </xf>
    <xf numFmtId="43" fontId="4" fillId="0" borderId="0" xfId="6" applyFont="1"/>
    <xf numFmtId="164" fontId="7" fillId="5" borderId="5" xfId="6" applyNumberFormat="1" applyFont="1" applyFill="1" applyBorder="1" applyAlignment="1">
      <alignment horizontal="center" vertical="center"/>
    </xf>
    <xf numFmtId="164" fontId="4" fillId="5" borderId="12" xfId="6" applyNumberFormat="1" applyFont="1" applyFill="1" applyBorder="1" applyAlignment="1">
      <alignment vertical="center"/>
    </xf>
    <xf numFmtId="164" fontId="10" fillId="0" borderId="0" xfId="6" applyNumberFormat="1" applyFont="1" applyFill="1" applyBorder="1" applyAlignment="1">
      <alignment vertical="center"/>
    </xf>
    <xf numFmtId="43" fontId="4" fillId="0" borderId="0" xfId="6" applyFont="1" applyFill="1" applyBorder="1" applyAlignment="1">
      <alignment vertical="center"/>
    </xf>
    <xf numFmtId="7" fontId="4" fillId="0" borderId="0" xfId="7" applyNumberFormat="1" applyFont="1" applyBorder="1" applyAlignment="1">
      <alignment vertical="center"/>
    </xf>
    <xf numFmtId="164" fontId="4" fillId="0" borderId="0" xfId="6" quotePrefix="1" applyNumberFormat="1" applyFont="1" applyFill="1" applyBorder="1" applyAlignment="1">
      <alignment vertical="center"/>
    </xf>
    <xf numFmtId="7" fontId="4" fillId="0" borderId="0" xfId="6" applyNumberFormat="1" applyFont="1" applyBorder="1" applyAlignment="1">
      <alignment horizontal="center" vertical="center"/>
    </xf>
    <xf numFmtId="7" fontId="4" fillId="0" borderId="0" xfId="7" applyNumberFormat="1" applyFont="1" applyBorder="1" applyAlignment="1">
      <alignment horizontal="right" vertical="center" indent="1"/>
    </xf>
    <xf numFmtId="7" fontId="4" fillId="0" borderId="3" xfId="7" applyNumberFormat="1" applyFont="1" applyBorder="1" applyAlignment="1">
      <alignment vertical="center"/>
    </xf>
    <xf numFmtId="7" fontId="4" fillId="0" borderId="0" xfId="6" applyNumberFormat="1" applyFont="1" applyBorder="1" applyAlignment="1">
      <alignment vertical="center"/>
    </xf>
    <xf numFmtId="7" fontId="4" fillId="0" borderId="0" xfId="6" applyNumberFormat="1" applyFont="1" applyAlignment="1">
      <alignment vertical="center"/>
    </xf>
    <xf numFmtId="164" fontId="4" fillId="0" borderId="0" xfId="6" applyNumberFormat="1" applyFont="1" applyFill="1" applyBorder="1" applyAlignment="1">
      <alignment horizontal="left" vertical="center" indent="2"/>
    </xf>
    <xf numFmtId="0" fontId="7" fillId="0" borderId="0" xfId="4" applyFont="1" applyProtection="1">
      <protection locked="0"/>
    </xf>
    <xf numFmtId="43" fontId="4" fillId="0" borderId="0" xfId="6" applyFont="1" applyBorder="1" applyAlignment="1">
      <alignment horizontal="center" vertical="center"/>
    </xf>
    <xf numFmtId="164" fontId="4" fillId="5" borderId="14" xfId="6" applyNumberFormat="1" applyFont="1" applyFill="1" applyBorder="1" applyAlignment="1">
      <alignment vertical="center"/>
    </xf>
    <xf numFmtId="164" fontId="4" fillId="5" borderId="2" xfId="6" applyNumberFormat="1" applyFont="1" applyFill="1" applyBorder="1" applyAlignment="1">
      <alignment vertical="center"/>
    </xf>
    <xf numFmtId="164" fontId="4" fillId="5" borderId="15" xfId="6" applyNumberFormat="1" applyFont="1" applyFill="1" applyBorder="1" applyAlignment="1">
      <alignment vertical="center"/>
    </xf>
    <xf numFmtId="164" fontId="4" fillId="5" borderId="0" xfId="6" applyNumberFormat="1" applyFont="1" applyFill="1" applyBorder="1" applyAlignment="1">
      <alignment vertical="center"/>
    </xf>
    <xf numFmtId="164" fontId="4" fillId="5" borderId="3" xfId="6" applyNumberFormat="1" applyFont="1" applyFill="1" applyBorder="1" applyAlignment="1">
      <alignment vertical="center"/>
    </xf>
    <xf numFmtId="164" fontId="4" fillId="5" borderId="16" xfId="6" applyNumberFormat="1" applyFont="1" applyFill="1" applyBorder="1" applyAlignment="1">
      <alignment vertical="center"/>
    </xf>
    <xf numFmtId="164" fontId="4" fillId="5" borderId="17" xfId="6" applyNumberFormat="1" applyFont="1" applyFill="1" applyBorder="1" applyAlignment="1">
      <alignment vertical="center"/>
    </xf>
    <xf numFmtId="164" fontId="4" fillId="5" borderId="1" xfId="6" applyNumberFormat="1" applyFont="1" applyFill="1" applyBorder="1" applyAlignment="1">
      <alignment vertical="center"/>
    </xf>
    <xf numFmtId="164" fontId="4" fillId="5" borderId="18" xfId="6" applyNumberFormat="1" applyFont="1" applyFill="1" applyBorder="1" applyAlignment="1">
      <alignment vertical="center"/>
    </xf>
    <xf numFmtId="0" fontId="4" fillId="5" borderId="0" xfId="9" applyFont="1" applyFill="1"/>
    <xf numFmtId="169" fontId="4" fillId="5" borderId="0" xfId="9" applyNumberFormat="1" applyFont="1" applyFill="1"/>
    <xf numFmtId="0" fontId="4" fillId="5" borderId="0" xfId="2" applyFont="1" applyFill="1"/>
    <xf numFmtId="0" fontId="4" fillId="5" borderId="0" xfId="9" quotePrefix="1" applyFont="1" applyFill="1"/>
    <xf numFmtId="169" fontId="4" fillId="0" borderId="0" xfId="2" applyNumberFormat="1" applyFont="1"/>
    <xf numFmtId="164" fontId="6" fillId="0" borderId="0" xfId="6" applyNumberFormat="1" applyFont="1" applyFill="1" applyBorder="1" applyAlignment="1">
      <alignment vertical="center"/>
    </xf>
    <xf numFmtId="43" fontId="4" fillId="0" borderId="0" xfId="2" applyNumberFormat="1" applyFont="1"/>
    <xf numFmtId="170" fontId="15" fillId="0" borderId="0" xfId="0" applyNumberFormat="1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1" xfId="0" applyFont="1" applyFill="1" applyBorder="1"/>
    <xf numFmtId="164" fontId="15" fillId="0" borderId="0" xfId="6" applyNumberFormat="1" applyFont="1" applyFill="1"/>
    <xf numFmtId="43" fontId="15" fillId="0" borderId="0" xfId="0" applyNumberFormat="1" applyFont="1" applyFill="1"/>
    <xf numFmtId="164" fontId="15" fillId="0" borderId="8" xfId="6" applyNumberFormat="1" applyFont="1" applyFill="1" applyBorder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164" fontId="15" fillId="0" borderId="0" xfId="0" applyNumberFormat="1" applyFont="1" applyFill="1"/>
    <xf numFmtId="164" fontId="9" fillId="0" borderId="0" xfId="6" applyNumberFormat="1" applyFont="1" applyFill="1" applyBorder="1" applyAlignment="1">
      <alignment horizontal="center" vertical="center"/>
    </xf>
    <xf numFmtId="164" fontId="15" fillId="0" borderId="0" xfId="6" applyNumberFormat="1" applyFont="1" applyFill="1" applyBorder="1"/>
    <xf numFmtId="0" fontId="15" fillId="0" borderId="0" xfId="0" quotePrefix="1" applyFont="1" applyFill="1"/>
    <xf numFmtId="3" fontId="17" fillId="0" borderId="1" xfId="0" applyNumberFormat="1" applyFont="1" applyFill="1" applyBorder="1" applyAlignment="1">
      <alignment horizontal="center" wrapText="1"/>
    </xf>
    <xf numFmtId="3" fontId="15" fillId="0" borderId="0" xfId="0" applyNumberFormat="1" applyFont="1" applyFill="1"/>
    <xf numFmtId="0" fontId="15" fillId="0" borderId="0" xfId="16" applyNumberFormat="1" applyFont="1" applyFill="1"/>
    <xf numFmtId="0" fontId="15" fillId="0" borderId="0" xfId="0" applyFont="1" applyFill="1" applyAlignment="1">
      <alignment vertical="center"/>
    </xf>
    <xf numFmtId="0" fontId="15" fillId="0" borderId="14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10" fontId="15" fillId="0" borderId="2" xfId="8" applyNumberFormat="1" applyFont="1" applyFill="1" applyBorder="1" applyAlignment="1"/>
    <xf numFmtId="10" fontId="15" fillId="0" borderId="15" xfId="8" applyNumberFormat="1" applyFont="1" applyFill="1" applyBorder="1" applyAlignment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10" fontId="15" fillId="0" borderId="0" xfId="8" applyNumberFormat="1" applyFont="1" applyFill="1" applyBorder="1"/>
    <xf numFmtId="0" fontId="15" fillId="0" borderId="0" xfId="11" applyFont="1" applyAlignment="1">
      <alignment horizontal="left"/>
    </xf>
    <xf numFmtId="0" fontId="15" fillId="0" borderId="0" xfId="4" applyFont="1"/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 indent="1"/>
    </xf>
    <xf numFmtId="169" fontId="15" fillId="0" borderId="0" xfId="8" applyNumberFormat="1" applyFont="1" applyFill="1" applyBorder="1" applyAlignment="1">
      <alignment vertical="center"/>
    </xf>
    <xf numFmtId="1" fontId="15" fillId="0" borderId="0" xfId="0" applyNumberFormat="1" applyFont="1" applyFill="1"/>
    <xf numFmtId="169" fontId="15" fillId="0" borderId="0" xfId="8" applyNumberFormat="1" applyFont="1" applyFill="1" applyBorder="1"/>
    <xf numFmtId="172" fontId="15" fillId="0" borderId="0" xfId="0" applyNumberFormat="1" applyFont="1" applyFill="1"/>
    <xf numFmtId="0" fontId="4" fillId="0" borderId="0" xfId="6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164" fontId="15" fillId="0" borderId="0" xfId="1" applyNumberFormat="1" applyFont="1" applyFill="1"/>
    <xf numFmtId="0" fontId="9" fillId="0" borderId="0" xfId="4" applyFont="1" applyAlignment="1">
      <alignment horizontal="center" vertical="center"/>
    </xf>
    <xf numFmtId="164" fontId="9" fillId="0" borderId="0" xfId="6" quotePrefix="1" applyNumberFormat="1" applyFont="1" applyFill="1" applyBorder="1" applyAlignment="1">
      <alignment horizontal="center" vertical="center"/>
    </xf>
    <xf numFmtId="164" fontId="9" fillId="0" borderId="0" xfId="6" quotePrefix="1" applyNumberFormat="1" applyFont="1" applyFill="1" applyBorder="1" applyAlignment="1">
      <alignment horizontal="centerContinuous" vertical="center"/>
    </xf>
    <xf numFmtId="164" fontId="9" fillId="0" borderId="1" xfId="6" applyNumberFormat="1" applyFont="1" applyFill="1" applyBorder="1" applyAlignment="1">
      <alignment horizontal="centerContinuous" vertical="center"/>
    </xf>
    <xf numFmtId="164" fontId="9" fillId="0" borderId="1" xfId="6" quotePrefix="1" applyNumberFormat="1" applyFont="1" applyFill="1" applyBorder="1" applyAlignment="1">
      <alignment horizontal="centerContinuous" vertical="center"/>
    </xf>
    <xf numFmtId="164" fontId="9" fillId="0" borderId="1" xfId="6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69" fontId="4" fillId="0" borderId="0" xfId="19" applyNumberFormat="1" applyFont="1"/>
    <xf numFmtId="0" fontId="4" fillId="0" borderId="0" xfId="2" applyFont="1" applyAlignment="1">
      <alignment horizontal="center"/>
    </xf>
    <xf numFmtId="164" fontId="4" fillId="0" borderId="0" xfId="1" applyNumberFormat="1" applyFont="1" applyBorder="1" applyAlignment="1">
      <alignment vertical="center"/>
    </xf>
    <xf numFmtId="0" fontId="23" fillId="0" borderId="0" xfId="0" applyFont="1" applyFill="1"/>
    <xf numFmtId="0" fontId="24" fillId="0" borderId="0" xfId="4" applyFont="1"/>
    <xf numFmtId="0" fontId="24" fillId="0" borderId="0" xfId="11" applyFont="1" applyAlignment="1">
      <alignment horizontal="left"/>
    </xf>
    <xf numFmtId="0" fontId="24" fillId="0" borderId="0" xfId="0" applyFont="1" applyFill="1"/>
    <xf numFmtId="14" fontId="24" fillId="0" borderId="0" xfId="0" applyNumberFormat="1" applyFont="1" applyFill="1"/>
    <xf numFmtId="164" fontId="22" fillId="0" borderId="0" xfId="6" applyNumberFormat="1" applyFont="1" applyFill="1"/>
    <xf numFmtId="9" fontId="24" fillId="0" borderId="0" xfId="8" applyFont="1" applyFill="1"/>
    <xf numFmtId="3" fontId="22" fillId="0" borderId="0" xfId="0" applyNumberFormat="1" applyFont="1" applyFill="1"/>
    <xf numFmtId="164" fontId="22" fillId="5" borderId="0" xfId="6" applyNumberFormat="1" applyFont="1" applyFill="1"/>
    <xf numFmtId="0" fontId="22" fillId="0" borderId="0" xfId="0" applyFont="1" applyFill="1"/>
    <xf numFmtId="171" fontId="22" fillId="0" borderId="0" xfId="6" applyNumberFormat="1" applyFont="1" applyFill="1"/>
    <xf numFmtId="171" fontId="22" fillId="0" borderId="0" xfId="0" applyNumberFormat="1" applyFont="1" applyFill="1"/>
    <xf numFmtId="10" fontId="22" fillId="0" borderId="0" xfId="8" applyNumberFormat="1" applyFont="1" applyFill="1"/>
    <xf numFmtId="44" fontId="22" fillId="0" borderId="0" xfId="15" applyFont="1" applyFill="1"/>
    <xf numFmtId="172" fontId="22" fillId="0" borderId="0" xfId="0" applyNumberFormat="1" applyFont="1" applyFill="1"/>
    <xf numFmtId="164" fontId="26" fillId="0" borderId="0" xfId="6" applyNumberFormat="1" applyFont="1" applyFill="1" applyBorder="1"/>
    <xf numFmtId="164" fontId="26" fillId="0" borderId="3" xfId="6" applyNumberFormat="1" applyFont="1" applyFill="1" applyBorder="1"/>
    <xf numFmtId="164" fontId="24" fillId="0" borderId="0" xfId="6" applyNumberFormat="1" applyFont="1" applyFill="1" applyBorder="1" applyAlignment="1">
      <alignment horizontal="left"/>
    </xf>
    <xf numFmtId="0" fontId="14" fillId="0" borderId="0" xfId="17" quotePrefix="1" applyFont="1" applyAlignment="1">
      <alignment horizontal="left" wrapText="1"/>
    </xf>
    <xf numFmtId="0" fontId="14" fillId="0" borderId="0" xfId="17" quotePrefix="1" applyFont="1" applyAlignment="1">
      <alignment horizontal="left"/>
    </xf>
    <xf numFmtId="10" fontId="24" fillId="0" borderId="0" xfId="8" applyNumberFormat="1" applyFont="1" applyFill="1" applyBorder="1" applyAlignment="1"/>
    <xf numFmtId="0" fontId="15" fillId="6" borderId="0" xfId="0" applyFont="1" applyFill="1"/>
    <xf numFmtId="0" fontId="16" fillId="6" borderId="1" xfId="0" applyFont="1" applyFill="1" applyBorder="1" applyAlignment="1">
      <alignment horizontal="centerContinuous"/>
    </xf>
    <xf numFmtId="0" fontId="27" fillId="6" borderId="0" xfId="0" applyFont="1" applyFill="1"/>
    <xf numFmtId="164" fontId="15" fillId="0" borderId="8" xfId="0" applyNumberFormat="1" applyFont="1" applyFill="1" applyBorder="1"/>
    <xf numFmtId="164" fontId="15" fillId="6" borderId="0" xfId="6" applyNumberFormat="1" applyFont="1" applyFill="1" applyBorder="1"/>
    <xf numFmtId="169" fontId="4" fillId="0" borderId="0" xfId="19" applyNumberFormat="1" applyFont="1" applyFill="1" applyBorder="1" applyAlignment="1">
      <alignment vertical="center"/>
    </xf>
    <xf numFmtId="169" fontId="4" fillId="5" borderId="11" xfId="19" applyNumberFormat="1" applyFont="1" applyFill="1" applyBorder="1" applyAlignment="1">
      <alignment vertical="center"/>
    </xf>
    <xf numFmtId="169" fontId="4" fillId="5" borderId="5" xfId="19" applyNumberFormat="1" applyFont="1" applyFill="1" applyBorder="1" applyAlignment="1">
      <alignment vertical="center"/>
    </xf>
    <xf numFmtId="169" fontId="4" fillId="4" borderId="0" xfId="19" applyNumberFormat="1" applyFont="1" applyFill="1"/>
    <xf numFmtId="169" fontId="4" fillId="0" borderId="7" xfId="19" applyNumberFormat="1" applyFont="1" applyBorder="1"/>
    <xf numFmtId="169" fontId="4" fillId="0" borderId="7" xfId="19" applyNumberFormat="1" applyFont="1" applyFill="1" applyBorder="1" applyAlignment="1">
      <alignment vertical="center"/>
    </xf>
    <xf numFmtId="169" fontId="4" fillId="5" borderId="12" xfId="19" applyNumberFormat="1" applyFont="1" applyFill="1" applyBorder="1" applyAlignment="1">
      <alignment vertical="center"/>
    </xf>
    <xf numFmtId="169" fontId="4" fillId="5" borderId="13" xfId="19" applyNumberFormat="1" applyFont="1" applyFill="1" applyBorder="1" applyAlignment="1">
      <alignment vertical="center"/>
    </xf>
    <xf numFmtId="169" fontId="10" fillId="0" borderId="7" xfId="19" quotePrefix="1" applyNumberFormat="1" applyFont="1" applyFill="1" applyBorder="1" applyAlignment="1">
      <alignment horizontal="left" vertical="center" indent="1"/>
    </xf>
    <xf numFmtId="169" fontId="10" fillId="0" borderId="0" xfId="19" quotePrefix="1" applyNumberFormat="1" applyFont="1" applyFill="1" applyBorder="1" applyAlignment="1">
      <alignment horizontal="left" vertical="center" indent="1"/>
    </xf>
    <xf numFmtId="169" fontId="10" fillId="0" borderId="0" xfId="19" applyNumberFormat="1" applyFont="1" applyFill="1" applyBorder="1" applyAlignment="1">
      <alignment horizontal="left" vertical="center" indent="1"/>
    </xf>
    <xf numFmtId="7" fontId="4" fillId="0" borderId="0" xfId="7" applyNumberFormat="1" applyFont="1" applyFill="1" applyBorder="1" applyAlignment="1">
      <alignment horizontal="right" vertical="center" indent="1"/>
    </xf>
    <xf numFmtId="164" fontId="4" fillId="0" borderId="1" xfId="6" applyNumberFormat="1" applyFont="1" applyBorder="1" applyAlignment="1">
      <alignment horizontal="center" vertical="center"/>
    </xf>
    <xf numFmtId="1" fontId="4" fillId="0" borderId="0" xfId="6" applyNumberFormat="1" applyFont="1" applyBorder="1" applyAlignment="1" applyProtection="1">
      <alignment horizontal="center" vertical="center"/>
      <protection locked="0"/>
    </xf>
    <xf numFmtId="1" fontId="4" fillId="0" borderId="0" xfId="4" applyNumberFormat="1" applyFont="1" applyAlignment="1" applyProtection="1">
      <alignment horizontal="center" vertical="center"/>
      <protection locked="0"/>
    </xf>
    <xf numFmtId="164" fontId="4" fillId="0" borderId="0" xfId="6" applyNumberFormat="1" applyFont="1" applyAlignment="1">
      <alignment horizontal="center" vertical="center"/>
    </xf>
    <xf numFmtId="0" fontId="10" fillId="3" borderId="0" xfId="2" applyFont="1" applyFill="1" applyAlignment="1">
      <alignment horizontal="centerContinuous"/>
    </xf>
    <xf numFmtId="164" fontId="6" fillId="0" borderId="0" xfId="6" applyNumberFormat="1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" fillId="0" borderId="2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0" fontId="9" fillId="0" borderId="0" xfId="19" applyNumberFormat="1" applyFont="1" applyFill="1" applyBorder="1" applyAlignment="1">
      <alignment horizontal="center" vertical="center"/>
    </xf>
    <xf numFmtId="164" fontId="9" fillId="0" borderId="1" xfId="6" applyNumberFormat="1" applyFont="1" applyFill="1" applyBorder="1" applyAlignment="1">
      <alignment horizontal="center" vertical="center"/>
    </xf>
  </cellXfs>
  <cellStyles count="21">
    <cellStyle name="Comma" xfId="1" builtinId="3"/>
    <cellStyle name="Comma 10" xfId="20" xr:uid="{78E8E53F-B759-42B7-AE78-86A48BD75FB7}"/>
    <cellStyle name="Comma 2" xfId="6" xr:uid="{D912C049-A96E-441B-8358-176CA54D1A9D}"/>
    <cellStyle name="Currency 2" xfId="7" xr:uid="{A3FAF3E5-7840-46C0-8801-27760C425D3F}"/>
    <cellStyle name="Currency 3" xfId="15" xr:uid="{A0496350-5178-4AE9-943A-38A17C68121D}"/>
    <cellStyle name="Normal" xfId="0" builtinId="0"/>
    <cellStyle name="Normal 11" xfId="17" xr:uid="{EBC2E1E7-A690-46C9-9A30-3772FD8816EA}"/>
    <cellStyle name="Normal 15" xfId="16" xr:uid="{15F52299-70FF-46CF-897F-337AEE0DABFB}"/>
    <cellStyle name="Normal 18" xfId="12" xr:uid="{3A39AB46-29EB-4EB9-AC99-65BCF753AECF}"/>
    <cellStyle name="Normal 2" xfId="4" xr:uid="{2BAD4BAB-23E8-4876-87B7-746E99AC42FB}"/>
    <cellStyle name="Normal 2 2" xfId="18" xr:uid="{EF30DD8F-FCBD-4CDE-9624-583BACACB31C}"/>
    <cellStyle name="Normal 3" xfId="10" xr:uid="{72B842F2-1D3B-4A74-A10E-9D9B21E3F47A}"/>
    <cellStyle name="Normal 4 2" xfId="13" xr:uid="{D9FBF0CC-49E6-46A3-9EDC-1B6FAC04F738}"/>
    <cellStyle name="Normal 6" xfId="14" xr:uid="{4A4E697B-5EF9-4C6C-BE2B-D3A233241D7F}"/>
    <cellStyle name="Normal 8" xfId="5" xr:uid="{622C5AF9-BC8C-4854-9757-F98D2DA44BB1}"/>
    <cellStyle name="Normal 9" xfId="2" xr:uid="{3911DCF9-62C1-43D0-8DE7-BA2521C38C5E}"/>
    <cellStyle name="Normal 9 2" xfId="9" xr:uid="{D831F2D0-4C7B-46EF-97C7-E43CE9C38292}"/>
    <cellStyle name="Normal_lineloss1299" xfId="11" xr:uid="{EC594910-8946-4C65-AA3B-CBB4C1A2A4F1}"/>
    <cellStyle name="Normal_schl15" xfId="3" xr:uid="{932DAE4A-5F99-49BE-9D9F-A98F4174FF1D}"/>
    <cellStyle name="Percent" xfId="19" builtinId="5"/>
    <cellStyle name="Percent 2" xfId="8" xr:uid="{CF189A46-D44F-4A55-AA14-7DEF4247515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velle, Penney" id="{59C84475-84C6-4F0B-B429-0FC8AB6F97CE}" userId="Penney.Develle@duke-energy.com" providerId="PeoplePicker"/>
  <person displayName="Yager, Kourtni M." id="{5CE84A2F-3B70-46F0-A156-170000FEE088}" userId="S::kourtni.yager@duke-energy.com::49f2b28e-428f-4eeb-b7ba-d64a90f768f1" providerId="AD"/>
  <person displayName="Develle, Penney" id="{0E8503A1-A788-4891-A295-A9CD606310FE}" userId="S::penney.develle@duke-energy.com::577c9985-be88-42c2-8a15-04c66f5735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83" dT="2023-07-17T16:48:19.55" personId="{5CE84A2F-3B70-46F0-A156-170000FEE088}" id="{95DE96B6-100A-4F32-98CC-06CFB15197EC}">
    <text>Not included in Sales Forecast</text>
  </threadedComment>
  <threadedComment ref="V183" dT="2023-07-17T16:48:35.40" personId="{5CE84A2F-3B70-46F0-A156-170000FEE088}" id="{6F6AF9C1-0170-4B51-A9D7-426B687FC253}">
    <text>Confirm w/ @Develle, Penney</text>
    <mentions>
      <mention mentionpersonId="{59C84475-84C6-4F0B-B429-0FC8AB6F97CE}" mentionId="{0AA75925-A81C-4264-9035-7DC54C7D5F45}" startIndex="11" length="16"/>
    </mentions>
  </threadedComment>
  <threadedComment ref="V183" dT="2023-07-20T13:16:47.26" personId="{0E8503A1-A788-4891-A295-A9CD606310FE}" id="{88484AC5-A943-495F-9109-F73767C056F7}" parentId="{6F6AF9C1-0170-4B51-A9D7-426B687FC253}">
    <text xml:space="preserve">The total base revenue is in the tab "by Class - All Yrs" row number 205_x000D_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FAE2-055F-4239-9DD6-21C1D4C8D6A9}">
  <dimension ref="A3:BK272"/>
  <sheetViews>
    <sheetView tabSelected="1" zoomScale="60" zoomScaleNormal="60" workbookViewId="0">
      <selection activeCell="Q11" sqref="Q11"/>
    </sheetView>
  </sheetViews>
  <sheetFormatPr defaultColWidth="8.81640625" defaultRowHeight="14.4" x14ac:dyDescent="0.3"/>
  <cols>
    <col min="1" max="1" width="5.08984375" style="117" customWidth="1"/>
    <col min="2" max="2" width="5.08984375" style="118" customWidth="1"/>
    <col min="3" max="3" width="24.81640625" style="118" customWidth="1"/>
    <col min="4" max="4" width="14.08984375" style="118" bestFit="1" customWidth="1"/>
    <col min="5" max="5" width="10.08984375" style="118" bestFit="1" customWidth="1"/>
    <col min="6" max="6" width="10.54296875" style="118" customWidth="1"/>
    <col min="7" max="7" width="10.81640625" style="118" bestFit="1" customWidth="1"/>
    <col min="8" max="9" width="10.08984375" style="118" customWidth="1"/>
    <col min="10" max="10" width="8.81640625" style="118" bestFit="1" customWidth="1"/>
    <col min="11" max="11" width="10.08984375" style="118" bestFit="1" customWidth="1"/>
    <col min="12" max="12" width="11.08984375" style="118" customWidth="1"/>
    <col min="13" max="13" width="10.1796875" style="118" bestFit="1" customWidth="1"/>
    <col min="14" max="15" width="9.81640625" style="118" customWidth="1"/>
    <col min="16" max="16" width="8.81640625" style="118" customWidth="1"/>
    <col min="17" max="17" width="9.81640625" style="118" bestFit="1" customWidth="1"/>
    <col min="18" max="18" width="9.54296875" style="118" customWidth="1"/>
    <col min="19" max="19" width="9.81640625" style="118" bestFit="1" customWidth="1"/>
    <col min="20" max="20" width="8.81640625" style="118" bestFit="1" customWidth="1"/>
    <col min="21" max="21" width="9" style="118" customWidth="1"/>
    <col min="22" max="22" width="9.36328125" style="118" bestFit="1" customWidth="1"/>
    <col min="23" max="23" width="10.81640625" style="118" bestFit="1" customWidth="1"/>
    <col min="24" max="25" width="8.81640625" style="118" bestFit="1" customWidth="1"/>
    <col min="26" max="26" width="10.81640625" style="118" bestFit="1" customWidth="1"/>
    <col min="27" max="27" width="8.08984375" style="118" bestFit="1" customWidth="1"/>
    <col min="28" max="28" width="10.81640625" style="118" bestFit="1" customWidth="1"/>
    <col min="29" max="29" width="7.81640625" style="118" customWidth="1"/>
    <col min="30" max="40" width="8.08984375" style="118" bestFit="1" customWidth="1"/>
    <col min="41" max="41" width="8.54296875" style="118" bestFit="1" customWidth="1"/>
    <col min="42" max="52" width="8.08984375" style="118" bestFit="1" customWidth="1"/>
    <col min="53" max="16384" width="8.81640625" style="118"/>
  </cols>
  <sheetData>
    <row r="3" spans="1:19" x14ac:dyDescent="0.3">
      <c r="A3" s="117" t="s">
        <v>0</v>
      </c>
    </row>
    <row r="4" spans="1:19" x14ac:dyDescent="0.3">
      <c r="A4" s="118"/>
      <c r="B4" s="119" t="s">
        <v>1</v>
      </c>
      <c r="C4" s="117" t="s">
        <v>2</v>
      </c>
    </row>
    <row r="6" spans="1:19" x14ac:dyDescent="0.3">
      <c r="A6" s="117" t="s">
        <v>3</v>
      </c>
    </row>
    <row r="7" spans="1:19" x14ac:dyDescent="0.3">
      <c r="A7" s="117">
        <v>1</v>
      </c>
      <c r="B7" s="118" t="s">
        <v>4</v>
      </c>
    </row>
    <row r="8" spans="1:19" x14ac:dyDescent="0.3">
      <c r="B8" s="118" t="s">
        <v>5</v>
      </c>
      <c r="F8" s="167" t="s">
        <v>6</v>
      </c>
    </row>
    <row r="9" spans="1:19" x14ac:dyDescent="0.3">
      <c r="B9" s="144" t="s">
        <v>7</v>
      </c>
    </row>
    <row r="10" spans="1:19" x14ac:dyDescent="0.3">
      <c r="B10" s="118" t="s">
        <v>8</v>
      </c>
      <c r="F10" s="166" t="s">
        <v>9</v>
      </c>
    </row>
    <row r="11" spans="1:19" x14ac:dyDescent="0.3">
      <c r="F11" s="166" t="s">
        <v>10</v>
      </c>
    </row>
    <row r="12" spans="1:19" x14ac:dyDescent="0.3">
      <c r="F12" s="166" t="s">
        <v>11</v>
      </c>
    </row>
    <row r="13" spans="1:19" x14ac:dyDescent="0.3">
      <c r="F13" s="145"/>
    </row>
    <row r="14" spans="1:19" x14ac:dyDescent="0.3">
      <c r="F14" s="145"/>
    </row>
    <row r="15" spans="1:19" x14ac:dyDescent="0.3">
      <c r="F15" s="145"/>
    </row>
    <row r="16" spans="1:19" x14ac:dyDescent="0.3">
      <c r="F16" s="166" t="s">
        <v>12</v>
      </c>
      <c r="H16" s="168" t="s">
        <v>13</v>
      </c>
      <c r="S16" s="120"/>
    </row>
    <row r="17" spans="1:39" x14ac:dyDescent="0.3">
      <c r="F17" s="168" t="s">
        <v>217</v>
      </c>
      <c r="H17" s="168" t="s">
        <v>218</v>
      </c>
      <c r="S17" s="120"/>
    </row>
    <row r="18" spans="1:39" x14ac:dyDescent="0.3">
      <c r="F18" s="168" t="s">
        <v>14</v>
      </c>
      <c r="H18" s="168" t="s">
        <v>219</v>
      </c>
      <c r="S18" s="120"/>
    </row>
    <row r="19" spans="1:39" x14ac:dyDescent="0.3">
      <c r="F19" s="145"/>
      <c r="S19" s="120"/>
    </row>
    <row r="20" spans="1:39" x14ac:dyDescent="0.3">
      <c r="B20" s="145" t="s">
        <v>15</v>
      </c>
      <c r="D20" s="168" t="s">
        <v>16</v>
      </c>
      <c r="E20" s="168">
        <v>2025</v>
      </c>
      <c r="F20" s="169">
        <v>45658</v>
      </c>
      <c r="G20" s="169">
        <v>45689</v>
      </c>
      <c r="H20" s="169">
        <v>45717</v>
      </c>
      <c r="I20" s="169">
        <v>45748</v>
      </c>
      <c r="J20" s="169">
        <v>45778</v>
      </c>
      <c r="K20" s="169">
        <v>45809</v>
      </c>
      <c r="L20" s="169">
        <v>45839</v>
      </c>
      <c r="M20" s="169">
        <v>45870</v>
      </c>
      <c r="N20" s="169">
        <v>45901</v>
      </c>
      <c r="O20" s="169"/>
      <c r="P20" s="169">
        <v>45931</v>
      </c>
      <c r="Q20" s="169">
        <v>45962</v>
      </c>
      <c r="R20" s="169">
        <v>45992</v>
      </c>
      <c r="S20" s="120"/>
    </row>
    <row r="21" spans="1:39" x14ac:dyDescent="0.3">
      <c r="B21" s="145" t="s">
        <v>15</v>
      </c>
      <c r="D21" s="168" t="s">
        <v>17</v>
      </c>
      <c r="E21" s="168">
        <v>2026</v>
      </c>
      <c r="F21" s="169">
        <v>46023</v>
      </c>
      <c r="G21" s="169">
        <v>46054</v>
      </c>
      <c r="H21" s="169">
        <v>46082</v>
      </c>
      <c r="I21" s="169">
        <v>46113</v>
      </c>
      <c r="J21" s="169">
        <v>46143</v>
      </c>
      <c r="K21" s="169">
        <v>46174</v>
      </c>
      <c r="L21" s="169">
        <v>46204</v>
      </c>
      <c r="M21" s="169">
        <v>46235</v>
      </c>
      <c r="N21" s="169">
        <v>46266</v>
      </c>
      <c r="O21" s="169"/>
      <c r="P21" s="169">
        <v>46296</v>
      </c>
      <c r="Q21" s="169">
        <v>46327</v>
      </c>
      <c r="R21" s="169">
        <v>46357</v>
      </c>
      <c r="S21" s="120"/>
    </row>
    <row r="22" spans="1:39" x14ac:dyDescent="0.3">
      <c r="B22" s="145" t="s">
        <v>15</v>
      </c>
      <c r="D22" s="168" t="s">
        <v>18</v>
      </c>
      <c r="E22" s="168">
        <v>2027</v>
      </c>
      <c r="F22" s="169">
        <v>46388</v>
      </c>
      <c r="G22" s="169">
        <v>46419</v>
      </c>
      <c r="H22" s="169">
        <v>46447</v>
      </c>
      <c r="I22" s="169">
        <v>46478</v>
      </c>
      <c r="J22" s="169">
        <v>46508</v>
      </c>
      <c r="K22" s="169">
        <v>46539</v>
      </c>
      <c r="L22" s="169">
        <v>46569</v>
      </c>
      <c r="M22" s="169">
        <v>46600</v>
      </c>
      <c r="N22" s="169">
        <v>46631</v>
      </c>
      <c r="O22" s="169"/>
      <c r="P22" s="169">
        <v>46661</v>
      </c>
      <c r="Q22" s="169">
        <v>46692</v>
      </c>
      <c r="R22" s="169">
        <v>46722</v>
      </c>
      <c r="S22" s="122"/>
      <c r="T22" s="154"/>
    </row>
    <row r="23" spans="1:39" x14ac:dyDescent="0.3">
      <c r="B23" s="145"/>
    </row>
    <row r="24" spans="1:39" x14ac:dyDescent="0.3">
      <c r="B24" s="145"/>
    </row>
    <row r="25" spans="1:39" x14ac:dyDescent="0.3">
      <c r="A25" s="117">
        <f>A7+1</f>
        <v>2</v>
      </c>
      <c r="B25" s="118" t="s">
        <v>19</v>
      </c>
      <c r="D25" s="188" t="s">
        <v>20</v>
      </c>
      <c r="E25" s="186"/>
      <c r="F25" s="187" t="s">
        <v>215</v>
      </c>
      <c r="G25" s="187"/>
      <c r="H25" s="187"/>
      <c r="I25" s="187"/>
      <c r="J25" s="187"/>
      <c r="K25" s="187"/>
      <c r="L25" s="187"/>
      <c r="M25" s="187"/>
      <c r="N25" s="187"/>
      <c r="O25" s="187"/>
      <c r="P25" s="186"/>
      <c r="Q25" s="187" t="s">
        <v>214</v>
      </c>
      <c r="R25" s="187"/>
      <c r="S25" s="187"/>
      <c r="T25" s="187"/>
      <c r="U25" s="187"/>
      <c r="V25" s="187"/>
      <c r="W25" s="187"/>
      <c r="X25" s="187"/>
      <c r="Y25" s="187"/>
      <c r="Z25" s="187"/>
      <c r="AA25" s="186"/>
      <c r="AB25" s="186"/>
      <c r="AC25" s="187" t="s">
        <v>216</v>
      </c>
      <c r="AD25" s="187"/>
      <c r="AE25" s="187"/>
      <c r="AF25" s="187"/>
      <c r="AG25" s="187"/>
      <c r="AH25" s="187"/>
      <c r="AI25" s="187"/>
      <c r="AJ25" s="187"/>
      <c r="AK25" s="187"/>
      <c r="AL25" s="187"/>
      <c r="AM25" s="186"/>
    </row>
    <row r="26" spans="1:39" x14ac:dyDescent="0.3">
      <c r="B26" s="119" t="s">
        <v>1</v>
      </c>
      <c r="C26" s="118" t="s">
        <v>21</v>
      </c>
      <c r="F26" s="130"/>
      <c r="G26" s="130"/>
      <c r="H26" s="130" t="s">
        <v>22</v>
      </c>
      <c r="I26" s="130" t="s">
        <v>22</v>
      </c>
      <c r="J26" s="130" t="s">
        <v>22</v>
      </c>
      <c r="M26" s="155"/>
      <c r="N26" s="155"/>
      <c r="O26" s="155"/>
      <c r="Q26" s="130"/>
      <c r="R26" s="130"/>
      <c r="S26" s="130" t="s">
        <v>22</v>
      </c>
      <c r="T26" s="130" t="s">
        <v>22</v>
      </c>
      <c r="U26" s="130" t="s">
        <v>22</v>
      </c>
      <c r="X26" s="155"/>
      <c r="Y26" s="155"/>
      <c r="AB26" s="186"/>
      <c r="AC26" s="130"/>
      <c r="AD26" s="130"/>
      <c r="AE26" s="130" t="s">
        <v>22</v>
      </c>
      <c r="AF26" s="130" t="s">
        <v>22</v>
      </c>
      <c r="AG26" s="130" t="s">
        <v>22</v>
      </c>
      <c r="AJ26" s="155"/>
      <c r="AK26" s="155"/>
    </row>
    <row r="27" spans="1:39" x14ac:dyDescent="0.3">
      <c r="F27" s="130" t="s">
        <v>23</v>
      </c>
      <c r="G27" s="130" t="s">
        <v>24</v>
      </c>
      <c r="H27" s="130" t="s">
        <v>25</v>
      </c>
      <c r="I27" s="156" t="s">
        <v>26</v>
      </c>
      <c r="J27" s="130" t="s">
        <v>27</v>
      </c>
      <c r="K27" s="130" t="s">
        <v>28</v>
      </c>
      <c r="L27" s="130" t="s">
        <v>29</v>
      </c>
      <c r="M27" s="213" t="s">
        <v>30</v>
      </c>
      <c r="N27" s="213"/>
      <c r="O27" s="157" t="s">
        <v>31</v>
      </c>
      <c r="Q27" s="130" t="s">
        <v>23</v>
      </c>
      <c r="R27" s="130" t="s">
        <v>24</v>
      </c>
      <c r="S27" s="130" t="s">
        <v>25</v>
      </c>
      <c r="T27" s="156" t="s">
        <v>26</v>
      </c>
      <c r="U27" s="130" t="s">
        <v>27</v>
      </c>
      <c r="V27" s="130" t="s">
        <v>28</v>
      </c>
      <c r="W27" s="130" t="s">
        <v>29</v>
      </c>
      <c r="X27" s="158" t="s">
        <v>30</v>
      </c>
      <c r="Y27" s="159"/>
      <c r="Z27" s="130" t="s">
        <v>31</v>
      </c>
      <c r="AB27" s="186"/>
      <c r="AC27" s="130" t="s">
        <v>23</v>
      </c>
      <c r="AD27" s="130" t="s">
        <v>24</v>
      </c>
      <c r="AE27" s="130" t="s">
        <v>25</v>
      </c>
      <c r="AF27" s="156" t="s">
        <v>26</v>
      </c>
      <c r="AG27" s="130" t="s">
        <v>27</v>
      </c>
      <c r="AH27" s="130" t="s">
        <v>28</v>
      </c>
      <c r="AI27" s="130" t="s">
        <v>29</v>
      </c>
      <c r="AJ27" s="158" t="s">
        <v>30</v>
      </c>
      <c r="AK27" s="159"/>
      <c r="AL27" s="130" t="s">
        <v>31</v>
      </c>
    </row>
    <row r="28" spans="1:39" x14ac:dyDescent="0.3">
      <c r="F28" s="160" t="s">
        <v>32</v>
      </c>
      <c r="G28" s="160" t="s">
        <v>33</v>
      </c>
      <c r="H28" s="160" t="s">
        <v>34</v>
      </c>
      <c r="I28" s="160" t="s">
        <v>35</v>
      </c>
      <c r="J28" s="160" t="s">
        <v>36</v>
      </c>
      <c r="K28" s="160" t="s">
        <v>37</v>
      </c>
      <c r="L28" s="161" t="s">
        <v>38</v>
      </c>
      <c r="M28" s="160" t="s">
        <v>39</v>
      </c>
      <c r="N28" s="160" t="s">
        <v>40</v>
      </c>
      <c r="O28" s="160" t="s">
        <v>41</v>
      </c>
      <c r="P28" s="120" t="s">
        <v>42</v>
      </c>
      <c r="Q28" s="160" t="s">
        <v>32</v>
      </c>
      <c r="R28" s="160" t="s">
        <v>33</v>
      </c>
      <c r="S28" s="160" t="s">
        <v>34</v>
      </c>
      <c r="T28" s="160" t="s">
        <v>35</v>
      </c>
      <c r="U28" s="160" t="s">
        <v>36</v>
      </c>
      <c r="V28" s="160" t="s">
        <v>37</v>
      </c>
      <c r="W28" s="161" t="s">
        <v>38</v>
      </c>
      <c r="X28" s="160" t="s">
        <v>39</v>
      </c>
      <c r="Y28" s="160" t="s">
        <v>40</v>
      </c>
      <c r="Z28" s="161" t="s">
        <v>41</v>
      </c>
      <c r="AA28" s="120" t="s">
        <v>42</v>
      </c>
      <c r="AB28" s="186"/>
      <c r="AC28" s="160" t="s">
        <v>32</v>
      </c>
      <c r="AD28" s="160" t="s">
        <v>33</v>
      </c>
      <c r="AE28" s="160" t="s">
        <v>34</v>
      </c>
      <c r="AF28" s="160" t="s">
        <v>35</v>
      </c>
      <c r="AG28" s="160" t="s">
        <v>36</v>
      </c>
      <c r="AH28" s="160" t="s">
        <v>37</v>
      </c>
      <c r="AI28" s="161" t="s">
        <v>38</v>
      </c>
      <c r="AJ28" s="160" t="s">
        <v>39</v>
      </c>
      <c r="AK28" s="160" t="s">
        <v>40</v>
      </c>
      <c r="AL28" s="161" t="s">
        <v>41</v>
      </c>
      <c r="AM28" s="120" t="s">
        <v>42</v>
      </c>
    </row>
    <row r="29" spans="1:39" ht="18" x14ac:dyDescent="0.3">
      <c r="D29" s="127"/>
      <c r="E29" s="127">
        <v>2027</v>
      </c>
      <c r="F29" s="130"/>
      <c r="G29" s="130"/>
      <c r="H29" s="130"/>
      <c r="I29" s="130"/>
      <c r="J29" s="130"/>
      <c r="K29" s="130"/>
      <c r="M29" s="130"/>
      <c r="N29" s="130"/>
      <c r="O29" s="130"/>
      <c r="Q29" s="130"/>
      <c r="R29" s="130"/>
      <c r="S29" s="130"/>
      <c r="T29" s="130"/>
      <c r="U29" s="130"/>
      <c r="V29" s="130"/>
      <c r="X29" s="130"/>
      <c r="Y29" s="130"/>
      <c r="AB29" s="186"/>
    </row>
    <row r="30" spans="1:39" x14ac:dyDescent="0.3">
      <c r="D30" s="77" t="s">
        <v>43</v>
      </c>
      <c r="F30" s="170">
        <v>1329961.7363050964</v>
      </c>
      <c r="G30" s="170">
        <v>806927.69560875092</v>
      </c>
      <c r="H30" s="170">
        <v>71605.139882666379</v>
      </c>
      <c r="I30" s="170">
        <v>5013.9557458702129</v>
      </c>
      <c r="J30" s="170">
        <v>377602.73617174296</v>
      </c>
      <c r="K30" s="170">
        <v>4521.8699034373276</v>
      </c>
      <c r="L30" s="170">
        <v>61164.940252671404</v>
      </c>
      <c r="M30" s="170">
        <v>3125.4100803169763</v>
      </c>
      <c r="N30" s="170">
        <v>0</v>
      </c>
      <c r="O30" s="170">
        <v>0</v>
      </c>
      <c r="P30" s="129">
        <f>+F30-SUM(G30:O30)</f>
        <v>-1.134035992436111E-2</v>
      </c>
      <c r="Q30" s="170">
        <v>1385949.5610230004</v>
      </c>
      <c r="R30" s="170">
        <v>840897.17715948494</v>
      </c>
      <c r="S30" s="170">
        <v>74619.524365478312</v>
      </c>
      <c r="T30" s="170">
        <v>5225.0298450567107</v>
      </c>
      <c r="U30" s="170">
        <v>393498.79936565028</v>
      </c>
      <c r="V30" s="170">
        <v>4712.2285074782012</v>
      </c>
      <c r="W30" s="170">
        <v>63739.820311447802</v>
      </c>
      <c r="X30" s="170">
        <v>3256.9814684040507</v>
      </c>
      <c r="Y30" s="170">
        <v>0</v>
      </c>
      <c r="Z30" s="170">
        <v>0</v>
      </c>
      <c r="AA30" s="129">
        <f>+Q30-SUM(R30:Z30)</f>
        <v>0</v>
      </c>
      <c r="AB30" s="186"/>
      <c r="AC30" s="129">
        <f t="shared" ref="AC30:AC41" si="0">Q30-F30</f>
        <v>55987.824717903975</v>
      </c>
      <c r="AD30" s="129">
        <f t="shared" ref="AD30:AD41" si="1">R30-G30</f>
        <v>33969.481550734024</v>
      </c>
      <c r="AE30" s="129">
        <f t="shared" ref="AE30:AE41" si="2">S30-H30</f>
        <v>3014.3844828119327</v>
      </c>
      <c r="AF30" s="129">
        <f t="shared" ref="AF30:AF41" si="3">T30-I30</f>
        <v>211.07409918649773</v>
      </c>
      <c r="AG30" s="129">
        <f t="shared" ref="AG30:AG41" si="4">U30-J30</f>
        <v>15896.063193907321</v>
      </c>
      <c r="AH30" s="129">
        <f t="shared" ref="AH30:AH41" si="5">V30-K30</f>
        <v>190.35860404087362</v>
      </c>
      <c r="AI30" s="129">
        <f t="shared" ref="AI30:AI41" si="6">W30-L30</f>
        <v>2574.8800587763981</v>
      </c>
      <c r="AJ30" s="129">
        <f t="shared" ref="AJ30:AJ41" si="7">X30-M30</f>
        <v>131.57138808707441</v>
      </c>
      <c r="AK30" s="129">
        <f t="shared" ref="AK30:AK41" si="8">Y30-N30</f>
        <v>0</v>
      </c>
      <c r="AL30" s="129">
        <f t="shared" ref="AL30:AL41" si="9">Z30-O30</f>
        <v>0</v>
      </c>
      <c r="AM30" s="129">
        <f t="shared" ref="AM30:AM41" si="10">AA30-P30</f>
        <v>1.134035992436111E-2</v>
      </c>
    </row>
    <row r="31" spans="1:39" x14ac:dyDescent="0.3">
      <c r="D31" s="77" t="s">
        <v>44</v>
      </c>
      <c r="F31" s="170">
        <v>246943.55935870748</v>
      </c>
      <c r="G31" s="170">
        <v>153564.5837913818</v>
      </c>
      <c r="H31" s="170">
        <v>18722.305573244506</v>
      </c>
      <c r="I31" s="170">
        <v>1031.5739641207936</v>
      </c>
      <c r="J31" s="170">
        <v>61737.596805048386</v>
      </c>
      <c r="K31" s="170">
        <v>1005.5259792972461</v>
      </c>
      <c r="L31" s="170">
        <v>8575.2658020894323</v>
      </c>
      <c r="M31" s="170">
        <v>2306.7068442787622</v>
      </c>
      <c r="N31" s="170">
        <v>0</v>
      </c>
      <c r="O31" s="170">
        <v>0</v>
      </c>
      <c r="P31" s="129">
        <f t="shared" ref="P31:P42" si="11">+F31-SUM(G31:O31)</f>
        <v>5.992465594317764E-4</v>
      </c>
      <c r="Q31" s="170">
        <v>261953.83268365994</v>
      </c>
      <c r="R31" s="170">
        <v>139519.5919316652</v>
      </c>
      <c r="S31" s="170">
        <v>14403.73132651481</v>
      </c>
      <c r="T31" s="170">
        <v>1361.6624848222887</v>
      </c>
      <c r="U31" s="170">
        <v>86437.522118113411</v>
      </c>
      <c r="V31" s="170">
        <v>1337.2153299901015</v>
      </c>
      <c r="W31" s="170">
        <v>16705.167531088991</v>
      </c>
      <c r="X31" s="170">
        <v>2188.941961465137</v>
      </c>
      <c r="Y31" s="170">
        <v>0</v>
      </c>
      <c r="Z31" s="170">
        <v>0</v>
      </c>
      <c r="AA31" s="129">
        <f t="shared" ref="AA31:AA41" si="12">+Q31-SUM(R31:Z31)</f>
        <v>0</v>
      </c>
      <c r="AB31" s="186"/>
      <c r="AC31" s="129">
        <f t="shared" si="0"/>
        <v>15010.273324952461</v>
      </c>
      <c r="AD31" s="129">
        <f t="shared" si="1"/>
        <v>-14044.991859716596</v>
      </c>
      <c r="AE31" s="129">
        <f t="shared" si="2"/>
        <v>-4318.5742467296968</v>
      </c>
      <c r="AF31" s="129">
        <f t="shared" si="3"/>
        <v>330.0885207014951</v>
      </c>
      <c r="AG31" s="129">
        <f t="shared" si="4"/>
        <v>24699.925313065025</v>
      </c>
      <c r="AH31" s="129">
        <f t="shared" si="5"/>
        <v>331.68935069285544</v>
      </c>
      <c r="AI31" s="129">
        <f t="shared" si="6"/>
        <v>8129.9017289995591</v>
      </c>
      <c r="AJ31" s="129">
        <f t="shared" si="7"/>
        <v>-117.76488281362526</v>
      </c>
      <c r="AK31" s="129">
        <f t="shared" si="8"/>
        <v>0</v>
      </c>
      <c r="AL31" s="129">
        <f t="shared" si="9"/>
        <v>0</v>
      </c>
      <c r="AM31" s="129">
        <f t="shared" si="10"/>
        <v>-5.992465594317764E-4</v>
      </c>
    </row>
    <row r="32" spans="1:39" x14ac:dyDescent="0.3">
      <c r="D32" s="77" t="s">
        <v>45</v>
      </c>
      <c r="F32" s="170">
        <v>536673.27445855015</v>
      </c>
      <c r="G32" s="170">
        <v>342287.73960963957</v>
      </c>
      <c r="H32" s="170">
        <v>30447.919516661648</v>
      </c>
      <c r="I32" s="170">
        <v>1761.6254003076249</v>
      </c>
      <c r="J32" s="170">
        <v>140011.79490138637</v>
      </c>
      <c r="K32" s="170">
        <v>1527.7920295210736</v>
      </c>
      <c r="L32" s="170">
        <v>20054.741668793889</v>
      </c>
      <c r="M32" s="170">
        <v>581.66133223998168</v>
      </c>
      <c r="N32" s="170">
        <v>0</v>
      </c>
      <c r="O32" s="170">
        <v>0</v>
      </c>
      <c r="P32" s="129">
        <f t="shared" si="11"/>
        <v>0</v>
      </c>
      <c r="Q32" s="170">
        <v>578393.75767910969</v>
      </c>
      <c r="R32" s="170">
        <v>365210.45444375562</v>
      </c>
      <c r="S32" s="170">
        <v>30924.128111129143</v>
      </c>
      <c r="T32" s="170">
        <v>1908.9906925463395</v>
      </c>
      <c r="U32" s="170">
        <v>155335.56137277465</v>
      </c>
      <c r="V32" s="170">
        <v>1642.7967712749376</v>
      </c>
      <c r="W32" s="170">
        <v>23166.476691219719</v>
      </c>
      <c r="X32" s="170">
        <v>205.34959640936719</v>
      </c>
      <c r="Y32" s="170">
        <v>0</v>
      </c>
      <c r="Z32" s="170">
        <v>0</v>
      </c>
      <c r="AA32" s="129">
        <f t="shared" si="12"/>
        <v>0</v>
      </c>
      <c r="AB32" s="186"/>
      <c r="AC32" s="129">
        <f t="shared" si="0"/>
        <v>41720.483220559545</v>
      </c>
      <c r="AD32" s="129">
        <f t="shared" si="1"/>
        <v>22922.71483411605</v>
      </c>
      <c r="AE32" s="129">
        <f t="shared" si="2"/>
        <v>476.20859446749455</v>
      </c>
      <c r="AF32" s="129">
        <f t="shared" si="3"/>
        <v>147.36529223871457</v>
      </c>
      <c r="AG32" s="129">
        <f t="shared" si="4"/>
        <v>15323.766471388284</v>
      </c>
      <c r="AH32" s="129">
        <f t="shared" si="5"/>
        <v>115.00474175386398</v>
      </c>
      <c r="AI32" s="129">
        <f t="shared" si="6"/>
        <v>3111.7350224258298</v>
      </c>
      <c r="AJ32" s="129">
        <f t="shared" si="7"/>
        <v>-376.31173583061445</v>
      </c>
      <c r="AK32" s="129">
        <f t="shared" si="8"/>
        <v>0</v>
      </c>
      <c r="AL32" s="129">
        <f t="shared" si="9"/>
        <v>0</v>
      </c>
      <c r="AM32" s="129">
        <f t="shared" si="10"/>
        <v>0</v>
      </c>
    </row>
    <row r="33" spans="4:39" x14ac:dyDescent="0.3">
      <c r="D33" s="77" t="s">
        <v>46</v>
      </c>
      <c r="F33" s="170">
        <v>713273.31993868784</v>
      </c>
      <c r="G33" s="170">
        <v>462543.03304442443</v>
      </c>
      <c r="H33" s="170">
        <v>43193.198336315545</v>
      </c>
      <c r="I33" s="170">
        <v>1979.1090153247444</v>
      </c>
      <c r="J33" s="170">
        <v>179874.82767026132</v>
      </c>
      <c r="K33" s="170">
        <v>2781.0530134035866</v>
      </c>
      <c r="L33" s="170">
        <v>17205.255752519417</v>
      </c>
      <c r="M33" s="170">
        <v>5696.8431064389388</v>
      </c>
      <c r="N33" s="170">
        <v>0</v>
      </c>
      <c r="O33" s="170">
        <v>0</v>
      </c>
      <c r="P33" s="129">
        <f t="shared" si="11"/>
        <v>0</v>
      </c>
      <c r="Q33" s="170">
        <v>768879.82316604187</v>
      </c>
      <c r="R33" s="170">
        <v>495700.40202180564</v>
      </c>
      <c r="S33" s="170">
        <v>44762.599196083152</v>
      </c>
      <c r="T33" s="170">
        <v>2052.5050051547082</v>
      </c>
      <c r="U33" s="170">
        <v>198168.94938214816</v>
      </c>
      <c r="V33" s="170">
        <v>3189.1512032284299</v>
      </c>
      <c r="W33" s="170">
        <v>18137.275304514511</v>
      </c>
      <c r="X33" s="170">
        <v>6868.9410531073881</v>
      </c>
      <c r="Y33" s="170">
        <v>0</v>
      </c>
      <c r="Z33" s="170">
        <v>0</v>
      </c>
      <c r="AA33" s="129">
        <f t="shared" si="12"/>
        <v>0</v>
      </c>
      <c r="AB33" s="186"/>
      <c r="AC33" s="129">
        <f t="shared" si="0"/>
        <v>55606.503227354027</v>
      </c>
      <c r="AD33" s="129">
        <f t="shared" si="1"/>
        <v>33157.368977381208</v>
      </c>
      <c r="AE33" s="129">
        <f t="shared" si="2"/>
        <v>1569.4008597676075</v>
      </c>
      <c r="AF33" s="129">
        <f t="shared" si="3"/>
        <v>73.39598982996381</v>
      </c>
      <c r="AG33" s="129">
        <f t="shared" si="4"/>
        <v>18294.121711886837</v>
      </c>
      <c r="AH33" s="129">
        <f t="shared" si="5"/>
        <v>408.0981898248433</v>
      </c>
      <c r="AI33" s="129">
        <f t="shared" si="6"/>
        <v>932.01955199509393</v>
      </c>
      <c r="AJ33" s="129">
        <f t="shared" si="7"/>
        <v>1172.0979466684494</v>
      </c>
      <c r="AK33" s="129">
        <f t="shared" si="8"/>
        <v>0</v>
      </c>
      <c r="AL33" s="129">
        <f t="shared" si="9"/>
        <v>0</v>
      </c>
      <c r="AM33" s="129">
        <f t="shared" si="10"/>
        <v>0</v>
      </c>
    </row>
    <row r="34" spans="4:39" x14ac:dyDescent="0.3">
      <c r="D34" s="77" t="s">
        <v>47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29">
        <f t="shared" si="11"/>
        <v>0</v>
      </c>
      <c r="Q34" s="170">
        <v>0</v>
      </c>
      <c r="R34" s="170">
        <v>0</v>
      </c>
      <c r="S34" s="170">
        <v>0</v>
      </c>
      <c r="T34" s="170">
        <v>0</v>
      </c>
      <c r="U34" s="170">
        <v>0</v>
      </c>
      <c r="V34" s="170">
        <v>0</v>
      </c>
      <c r="W34" s="170">
        <v>0</v>
      </c>
      <c r="X34" s="170">
        <v>0</v>
      </c>
      <c r="Y34" s="170">
        <v>0</v>
      </c>
      <c r="Z34" s="170">
        <v>0</v>
      </c>
      <c r="AA34" s="129">
        <f t="shared" si="12"/>
        <v>0</v>
      </c>
      <c r="AB34" s="186"/>
      <c r="AC34" s="129">
        <f t="shared" si="0"/>
        <v>0</v>
      </c>
      <c r="AD34" s="129">
        <f t="shared" si="1"/>
        <v>0</v>
      </c>
      <c r="AE34" s="129">
        <f t="shared" si="2"/>
        <v>0</v>
      </c>
      <c r="AF34" s="129">
        <f t="shared" si="3"/>
        <v>0</v>
      </c>
      <c r="AG34" s="129">
        <f t="shared" si="4"/>
        <v>0</v>
      </c>
      <c r="AH34" s="129">
        <f t="shared" si="5"/>
        <v>0</v>
      </c>
      <c r="AI34" s="129">
        <f t="shared" si="6"/>
        <v>0</v>
      </c>
      <c r="AJ34" s="129">
        <f t="shared" si="7"/>
        <v>0</v>
      </c>
      <c r="AK34" s="129">
        <f t="shared" si="8"/>
        <v>0</v>
      </c>
      <c r="AL34" s="129">
        <f t="shared" si="9"/>
        <v>0</v>
      </c>
      <c r="AM34" s="129">
        <f t="shared" si="10"/>
        <v>0</v>
      </c>
    </row>
    <row r="35" spans="4:39" x14ac:dyDescent="0.3">
      <c r="D35" s="77" t="s">
        <v>48</v>
      </c>
      <c r="F35" s="170">
        <v>287772.26589442912</v>
      </c>
      <c r="G35" s="170">
        <v>212502.78947617571</v>
      </c>
      <c r="H35" s="170">
        <v>18509.31658261441</v>
      </c>
      <c r="I35" s="170">
        <v>478.09399737983546</v>
      </c>
      <c r="J35" s="170">
        <v>45463.743244443627</v>
      </c>
      <c r="K35" s="170">
        <v>165.40177099388825</v>
      </c>
      <c r="L35" s="170">
        <v>2499.0289482774065</v>
      </c>
      <c r="M35" s="170">
        <v>1217.0804028679736</v>
      </c>
      <c r="N35" s="170">
        <v>0</v>
      </c>
      <c r="O35" s="170">
        <v>6936.8114716763139</v>
      </c>
      <c r="P35" s="129">
        <f t="shared" si="11"/>
        <v>0</v>
      </c>
      <c r="Q35" s="170">
        <v>304365.07124131388</v>
      </c>
      <c r="R35" s="170">
        <v>233448.70817797538</v>
      </c>
      <c r="S35" s="170">
        <v>19381.114286127879</v>
      </c>
      <c r="T35" s="170">
        <v>393.04029133215607</v>
      </c>
      <c r="U35" s="170">
        <v>43220.33896836191</v>
      </c>
      <c r="V35" s="170">
        <v>0</v>
      </c>
      <c r="W35" s="170">
        <v>1318.4857581740059</v>
      </c>
      <c r="X35" s="170">
        <v>1315.3539630239486</v>
      </c>
      <c r="Y35" s="170">
        <v>0</v>
      </c>
      <c r="Z35" s="170">
        <v>5288.0297963187504</v>
      </c>
      <c r="AA35" s="129">
        <f t="shared" si="12"/>
        <v>0</v>
      </c>
      <c r="AB35" s="186"/>
      <c r="AC35" s="129">
        <f t="shared" si="0"/>
        <v>16592.805346884765</v>
      </c>
      <c r="AD35" s="129">
        <f t="shared" si="1"/>
        <v>20945.918701799674</v>
      </c>
      <c r="AE35" s="129">
        <f t="shared" si="2"/>
        <v>871.79770351346815</v>
      </c>
      <c r="AF35" s="129">
        <f t="shared" si="3"/>
        <v>-85.053706047679384</v>
      </c>
      <c r="AG35" s="129">
        <f t="shared" si="4"/>
        <v>-2243.4042760817174</v>
      </c>
      <c r="AH35" s="129">
        <f t="shared" si="5"/>
        <v>-165.40177099388825</v>
      </c>
      <c r="AI35" s="129">
        <f t="shared" si="6"/>
        <v>-1180.5431901034005</v>
      </c>
      <c r="AJ35" s="129">
        <f t="shared" si="7"/>
        <v>98.273560155975019</v>
      </c>
      <c r="AK35" s="129">
        <f t="shared" si="8"/>
        <v>0</v>
      </c>
      <c r="AL35" s="129">
        <f t="shared" si="9"/>
        <v>-1648.7816753575635</v>
      </c>
      <c r="AM35" s="129">
        <f t="shared" si="10"/>
        <v>0</v>
      </c>
    </row>
    <row r="36" spans="4:39" x14ac:dyDescent="0.3">
      <c r="D36" s="77" t="s">
        <v>49</v>
      </c>
      <c r="F36" s="170">
        <v>0</v>
      </c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29">
        <f t="shared" si="11"/>
        <v>0</v>
      </c>
      <c r="Q36" s="170">
        <v>0</v>
      </c>
      <c r="R36" s="170">
        <v>0</v>
      </c>
      <c r="S36" s="170">
        <v>0</v>
      </c>
      <c r="T36" s="170">
        <v>0</v>
      </c>
      <c r="U36" s="170">
        <v>0</v>
      </c>
      <c r="V36" s="170">
        <v>0</v>
      </c>
      <c r="W36" s="170">
        <v>0</v>
      </c>
      <c r="X36" s="170">
        <v>0</v>
      </c>
      <c r="Y36" s="170">
        <v>0</v>
      </c>
      <c r="Z36" s="170">
        <v>0</v>
      </c>
      <c r="AA36" s="129">
        <f t="shared" si="12"/>
        <v>0</v>
      </c>
      <c r="AB36" s="186"/>
      <c r="AC36" s="129">
        <f t="shared" si="0"/>
        <v>0</v>
      </c>
      <c r="AD36" s="129">
        <f t="shared" si="1"/>
        <v>0</v>
      </c>
      <c r="AE36" s="129">
        <f t="shared" si="2"/>
        <v>0</v>
      </c>
      <c r="AF36" s="129">
        <f t="shared" si="3"/>
        <v>0</v>
      </c>
      <c r="AG36" s="129">
        <f t="shared" si="4"/>
        <v>0</v>
      </c>
      <c r="AH36" s="129">
        <f t="shared" si="5"/>
        <v>0</v>
      </c>
      <c r="AI36" s="129">
        <f t="shared" si="6"/>
        <v>0</v>
      </c>
      <c r="AJ36" s="129">
        <f t="shared" si="7"/>
        <v>0</v>
      </c>
      <c r="AK36" s="129">
        <f t="shared" si="8"/>
        <v>0</v>
      </c>
      <c r="AL36" s="129">
        <f t="shared" si="9"/>
        <v>0</v>
      </c>
      <c r="AM36" s="129">
        <f t="shared" si="10"/>
        <v>0</v>
      </c>
    </row>
    <row r="37" spans="4:39" x14ac:dyDescent="0.3">
      <c r="D37" s="77" t="s">
        <v>50</v>
      </c>
      <c r="F37" s="170">
        <v>59827.957728032423</v>
      </c>
      <c r="G37" s="170">
        <v>48710.058692953637</v>
      </c>
      <c r="H37" s="170">
        <v>3915.3569852521077</v>
      </c>
      <c r="I37" s="170">
        <v>361.03640410661012</v>
      </c>
      <c r="J37" s="170">
        <v>4925.5028100120271</v>
      </c>
      <c r="K37" s="170">
        <v>49.188505577099797</v>
      </c>
      <c r="L37" s="170">
        <v>451.73966899719005</v>
      </c>
      <c r="M37" s="170">
        <v>1415.0746611337497</v>
      </c>
      <c r="N37" s="170">
        <v>0</v>
      </c>
      <c r="O37" s="170">
        <v>0</v>
      </c>
      <c r="P37" s="129">
        <f t="shared" si="11"/>
        <v>0</v>
      </c>
      <c r="Q37" s="170">
        <v>57215.796205975807</v>
      </c>
      <c r="R37" s="170">
        <v>50024.848202506982</v>
      </c>
      <c r="S37" s="170">
        <v>3635.5062229232208</v>
      </c>
      <c r="T37" s="170">
        <v>410.06048163711432</v>
      </c>
      <c r="U37" s="170">
        <v>1341.6535739781993</v>
      </c>
      <c r="V37" s="170">
        <v>1.538723914895586E-2</v>
      </c>
      <c r="W37" s="170">
        <v>1.8582056402256366</v>
      </c>
      <c r="X37" s="170">
        <v>1801.8541320509269</v>
      </c>
      <c r="Y37" s="170">
        <v>0</v>
      </c>
      <c r="Z37" s="170">
        <v>0</v>
      </c>
      <c r="AA37" s="129">
        <f t="shared" si="12"/>
        <v>0</v>
      </c>
      <c r="AB37" s="186"/>
      <c r="AC37" s="129">
        <f t="shared" si="0"/>
        <v>-2612.1615220566164</v>
      </c>
      <c r="AD37" s="129">
        <f t="shared" si="1"/>
        <v>1314.7895095533459</v>
      </c>
      <c r="AE37" s="129">
        <f t="shared" si="2"/>
        <v>-279.85076232888696</v>
      </c>
      <c r="AF37" s="129">
        <f t="shared" si="3"/>
        <v>49.024077530504201</v>
      </c>
      <c r="AG37" s="129">
        <f t="shared" si="4"/>
        <v>-3583.8492360338278</v>
      </c>
      <c r="AH37" s="129">
        <f t="shared" si="5"/>
        <v>-49.173118337950839</v>
      </c>
      <c r="AI37" s="129">
        <f t="shared" si="6"/>
        <v>-449.88146335696439</v>
      </c>
      <c r="AJ37" s="129">
        <f t="shared" si="7"/>
        <v>386.77947091717715</v>
      </c>
      <c r="AK37" s="129">
        <f t="shared" si="8"/>
        <v>0</v>
      </c>
      <c r="AL37" s="129">
        <f t="shared" si="9"/>
        <v>0</v>
      </c>
      <c r="AM37" s="129">
        <f t="shared" si="10"/>
        <v>0</v>
      </c>
    </row>
    <row r="38" spans="4:39" x14ac:dyDescent="0.3">
      <c r="D38" s="77" t="s">
        <v>51</v>
      </c>
      <c r="F38" s="170">
        <v>88075.237660734783</v>
      </c>
      <c r="G38" s="170">
        <v>68513.591190820036</v>
      </c>
      <c r="H38" s="170">
        <v>7007.9944950422423</v>
      </c>
      <c r="I38" s="170">
        <v>546.07379671627189</v>
      </c>
      <c r="J38" s="170">
        <v>8968.7795939832831</v>
      </c>
      <c r="K38" s="170">
        <v>69.088372014960683</v>
      </c>
      <c r="L38" s="170">
        <v>607.74028333728609</v>
      </c>
      <c r="M38" s="170">
        <v>2361.9699288207094</v>
      </c>
      <c r="N38" s="170">
        <v>0</v>
      </c>
      <c r="O38" s="170">
        <v>0</v>
      </c>
      <c r="P38" s="129">
        <f t="shared" si="11"/>
        <v>0</v>
      </c>
      <c r="Q38" s="170">
        <v>93718.333320046586</v>
      </c>
      <c r="R38" s="170">
        <v>75665.387726326488</v>
      </c>
      <c r="S38" s="170">
        <v>7684.4007477469413</v>
      </c>
      <c r="T38" s="170">
        <v>653.63545959523037</v>
      </c>
      <c r="U38" s="170">
        <v>6451.6079095645027</v>
      </c>
      <c r="V38" s="170">
        <v>22.836213642337174</v>
      </c>
      <c r="W38" s="170">
        <v>175.70065520428599</v>
      </c>
      <c r="X38" s="170">
        <v>3064.7646079668234</v>
      </c>
      <c r="Y38" s="170">
        <v>0</v>
      </c>
      <c r="Z38" s="170">
        <v>0</v>
      </c>
      <c r="AA38" s="129">
        <f t="shared" si="12"/>
        <v>0</v>
      </c>
      <c r="AB38" s="186"/>
      <c r="AC38" s="129">
        <f t="shared" si="0"/>
        <v>5643.0956593118026</v>
      </c>
      <c r="AD38" s="129">
        <f t="shared" si="1"/>
        <v>7151.7965355064516</v>
      </c>
      <c r="AE38" s="129">
        <f t="shared" si="2"/>
        <v>676.406252704699</v>
      </c>
      <c r="AF38" s="129">
        <f t="shared" si="3"/>
        <v>107.56166287895849</v>
      </c>
      <c r="AG38" s="129">
        <f t="shared" si="4"/>
        <v>-2517.1716844187804</v>
      </c>
      <c r="AH38" s="129">
        <f t="shared" si="5"/>
        <v>-46.252158372623512</v>
      </c>
      <c r="AI38" s="129">
        <f t="shared" si="6"/>
        <v>-432.03962813300006</v>
      </c>
      <c r="AJ38" s="129">
        <f t="shared" si="7"/>
        <v>702.79467914611405</v>
      </c>
      <c r="AK38" s="129">
        <f t="shared" si="8"/>
        <v>0</v>
      </c>
      <c r="AL38" s="129">
        <f t="shared" si="9"/>
        <v>0</v>
      </c>
      <c r="AM38" s="129">
        <f t="shared" si="10"/>
        <v>0</v>
      </c>
    </row>
    <row r="39" spans="4:39" x14ac:dyDescent="0.3">
      <c r="D39" s="77" t="s">
        <v>52</v>
      </c>
      <c r="F39" s="170">
        <v>484.1598761978176</v>
      </c>
      <c r="G39" s="170">
        <v>65.448087031529383</v>
      </c>
      <c r="H39" s="170">
        <v>6.9184049782295451</v>
      </c>
      <c r="I39" s="170">
        <v>0.3162155747164101</v>
      </c>
      <c r="J39" s="170">
        <v>22.59864437891277</v>
      </c>
      <c r="K39" s="170">
        <v>0.28322240652993269</v>
      </c>
      <c r="L39" s="170">
        <v>388.1927280874732</v>
      </c>
      <c r="M39" s="170">
        <v>0.40257374042641086</v>
      </c>
      <c r="N39" s="170">
        <v>0</v>
      </c>
      <c r="O39" s="170">
        <v>0</v>
      </c>
      <c r="P39" s="129">
        <f t="shared" si="11"/>
        <v>0</v>
      </c>
      <c r="Q39" s="170">
        <v>516.50798868801519</v>
      </c>
      <c r="R39" s="170">
        <v>0</v>
      </c>
      <c r="S39" s="170">
        <v>0</v>
      </c>
      <c r="T39" s="170">
        <v>0</v>
      </c>
      <c r="U39" s="170">
        <v>0</v>
      </c>
      <c r="V39" s="170">
        <v>0</v>
      </c>
      <c r="W39" s="170">
        <v>516.50798868801519</v>
      </c>
      <c r="X39" s="170">
        <v>0</v>
      </c>
      <c r="Y39" s="170">
        <v>0</v>
      </c>
      <c r="Z39" s="170">
        <v>0</v>
      </c>
      <c r="AA39" s="129">
        <f t="shared" si="12"/>
        <v>0</v>
      </c>
      <c r="AB39" s="186"/>
      <c r="AC39" s="129">
        <f t="shared" si="0"/>
        <v>32.348112490197593</v>
      </c>
      <c r="AD39" s="129">
        <f t="shared" si="1"/>
        <v>-65.448087031529383</v>
      </c>
      <c r="AE39" s="129">
        <f t="shared" si="2"/>
        <v>-6.9184049782295451</v>
      </c>
      <c r="AF39" s="129">
        <f t="shared" si="3"/>
        <v>-0.3162155747164101</v>
      </c>
      <c r="AG39" s="129">
        <f t="shared" si="4"/>
        <v>-22.59864437891277</v>
      </c>
      <c r="AH39" s="129">
        <f t="shared" si="5"/>
        <v>-0.28322240652993269</v>
      </c>
      <c r="AI39" s="129">
        <f t="shared" si="6"/>
        <v>128.31526060054199</v>
      </c>
      <c r="AJ39" s="129">
        <f t="shared" si="7"/>
        <v>-0.40257374042641086</v>
      </c>
      <c r="AK39" s="129">
        <f t="shared" si="8"/>
        <v>0</v>
      </c>
      <c r="AL39" s="129">
        <f t="shared" si="9"/>
        <v>0</v>
      </c>
      <c r="AM39" s="129">
        <f t="shared" si="10"/>
        <v>0</v>
      </c>
    </row>
    <row r="40" spans="4:39" x14ac:dyDescent="0.3">
      <c r="D40" s="77" t="s">
        <v>53</v>
      </c>
      <c r="F40" s="170">
        <v>110880.96433875382</v>
      </c>
      <c r="G40" s="170">
        <v>0</v>
      </c>
      <c r="H40" s="170">
        <v>0</v>
      </c>
      <c r="I40" s="170">
        <v>0</v>
      </c>
      <c r="J40" s="170">
        <v>0</v>
      </c>
      <c r="K40" s="170">
        <v>0</v>
      </c>
      <c r="L40" s="170">
        <v>0</v>
      </c>
      <c r="M40" s="170">
        <v>0</v>
      </c>
      <c r="N40" s="170">
        <v>110880.96433875382</v>
      </c>
      <c r="O40" s="170">
        <v>0</v>
      </c>
      <c r="P40" s="129">
        <f t="shared" si="11"/>
        <v>0</v>
      </c>
      <c r="Q40" s="170">
        <v>118477.56806238763</v>
      </c>
      <c r="R40" s="170">
        <v>0</v>
      </c>
      <c r="S40" s="170">
        <v>0</v>
      </c>
      <c r="T40" s="170">
        <v>0</v>
      </c>
      <c r="U40" s="170">
        <v>0</v>
      </c>
      <c r="V40" s="170">
        <v>0</v>
      </c>
      <c r="W40" s="170">
        <v>0</v>
      </c>
      <c r="X40" s="170">
        <v>0</v>
      </c>
      <c r="Y40" s="170">
        <v>118477.56806238763</v>
      </c>
      <c r="Z40" s="170">
        <v>0</v>
      </c>
      <c r="AA40" s="129">
        <f t="shared" si="12"/>
        <v>0</v>
      </c>
      <c r="AB40" s="186"/>
      <c r="AC40" s="129">
        <f t="shared" si="0"/>
        <v>7596.6037236338016</v>
      </c>
      <c r="AD40" s="129">
        <f t="shared" si="1"/>
        <v>0</v>
      </c>
      <c r="AE40" s="129">
        <f t="shared" si="2"/>
        <v>0</v>
      </c>
      <c r="AF40" s="129">
        <f t="shared" si="3"/>
        <v>0</v>
      </c>
      <c r="AG40" s="129">
        <f t="shared" si="4"/>
        <v>0</v>
      </c>
      <c r="AH40" s="129">
        <f t="shared" si="5"/>
        <v>0</v>
      </c>
      <c r="AI40" s="129">
        <f t="shared" si="6"/>
        <v>0</v>
      </c>
      <c r="AJ40" s="129">
        <f t="shared" si="7"/>
        <v>0</v>
      </c>
      <c r="AK40" s="129">
        <f t="shared" si="8"/>
        <v>7596.6037236338016</v>
      </c>
      <c r="AL40" s="129">
        <f t="shared" si="9"/>
        <v>0</v>
      </c>
      <c r="AM40" s="129">
        <f t="shared" si="10"/>
        <v>0</v>
      </c>
    </row>
    <row r="41" spans="4:39" x14ac:dyDescent="0.3">
      <c r="D41" s="77" t="s">
        <v>54</v>
      </c>
      <c r="F41" s="170">
        <v>207266.96398081974</v>
      </c>
      <c r="G41" s="170">
        <v>171951.8939722036</v>
      </c>
      <c r="H41" s="170">
        <v>13470.486905367708</v>
      </c>
      <c r="I41" s="170">
        <v>1311.5007011684879</v>
      </c>
      <c r="J41" s="170">
        <v>13917.136455272559</v>
      </c>
      <c r="K41" s="170">
        <v>126.55993132605725</v>
      </c>
      <c r="L41" s="170">
        <v>1165.6367786626813</v>
      </c>
      <c r="M41" s="170">
        <v>5323.7492368186286</v>
      </c>
      <c r="N41" s="170">
        <v>0</v>
      </c>
      <c r="O41" s="170">
        <v>0</v>
      </c>
      <c r="P41" s="129">
        <f t="shared" si="11"/>
        <v>0</v>
      </c>
      <c r="Q41" s="170">
        <v>221579.13432769664</v>
      </c>
      <c r="R41" s="170">
        <v>192987.55295307899</v>
      </c>
      <c r="S41" s="170">
        <v>13952.901774416101</v>
      </c>
      <c r="T41" s="170">
        <v>1582.8486233566114</v>
      </c>
      <c r="U41" s="170">
        <v>5936.0498570342088</v>
      </c>
      <c r="V41" s="170">
        <v>9.5190686646904918</v>
      </c>
      <c r="W41" s="170">
        <v>171.4132024790357</v>
      </c>
      <c r="X41" s="170">
        <v>6938.8488614497828</v>
      </c>
      <c r="Y41" s="170">
        <v>0</v>
      </c>
      <c r="Z41" s="170">
        <v>0</v>
      </c>
      <c r="AA41" s="129">
        <f t="shared" si="12"/>
        <v>-1.278278068639338E-5</v>
      </c>
      <c r="AB41" s="186"/>
      <c r="AC41" s="129">
        <f t="shared" si="0"/>
        <v>14312.170346876897</v>
      </c>
      <c r="AD41" s="129">
        <f t="shared" si="1"/>
        <v>21035.658980875392</v>
      </c>
      <c r="AE41" s="129">
        <f t="shared" si="2"/>
        <v>482.41486904839257</v>
      </c>
      <c r="AF41" s="129">
        <f t="shared" si="3"/>
        <v>271.34792218812345</v>
      </c>
      <c r="AG41" s="129">
        <f t="shared" si="4"/>
        <v>-7981.0865982383502</v>
      </c>
      <c r="AH41" s="129">
        <f t="shared" si="5"/>
        <v>-117.04086266136676</v>
      </c>
      <c r="AI41" s="129">
        <f t="shared" si="6"/>
        <v>-994.2235761836456</v>
      </c>
      <c r="AJ41" s="129">
        <f t="shared" si="7"/>
        <v>1615.0996246311543</v>
      </c>
      <c r="AK41" s="129">
        <f t="shared" si="8"/>
        <v>0</v>
      </c>
      <c r="AL41" s="129">
        <f t="shared" si="9"/>
        <v>0</v>
      </c>
      <c r="AM41" s="129">
        <f t="shared" si="10"/>
        <v>-1.278278068639338E-5</v>
      </c>
    </row>
    <row r="42" spans="4:39" ht="15" thickBot="1" x14ac:dyDescent="0.35">
      <c r="D42" s="118" t="s">
        <v>55</v>
      </c>
      <c r="F42" s="124">
        <v>3581159.4361245628</v>
      </c>
      <c r="G42" s="124">
        <v>2267066.8221330214</v>
      </c>
      <c r="H42" s="124">
        <v>206878.63668214277</v>
      </c>
      <c r="I42" s="124">
        <v>12483.285240569297</v>
      </c>
      <c r="J42" s="124">
        <v>832524.71629652951</v>
      </c>
      <c r="K42" s="124">
        <v>10246.762727977772</v>
      </c>
      <c r="L42" s="124">
        <v>112112.54188343618</v>
      </c>
      <c r="M42" s="124">
        <v>22028.898166656149</v>
      </c>
      <c r="N42" s="124">
        <v>110880.96433875382</v>
      </c>
      <c r="O42" s="124">
        <v>6936.8114716763139</v>
      </c>
      <c r="P42" s="129">
        <f t="shared" si="11"/>
        <v>-2.8162002563476563E-3</v>
      </c>
      <c r="Q42" s="124">
        <v>3791049.3856979203</v>
      </c>
      <c r="R42" s="124">
        <v>2393454.1226165993</v>
      </c>
      <c r="S42" s="124">
        <v>209363.90603041954</v>
      </c>
      <c r="T42" s="124">
        <v>13587.772883501159</v>
      </c>
      <c r="U42" s="124">
        <v>890390.48254762543</v>
      </c>
      <c r="V42" s="124">
        <v>10913.762481517848</v>
      </c>
      <c r="W42" s="124">
        <v>123932.70564845658</v>
      </c>
      <c r="X42" s="124">
        <v>25641.035643877425</v>
      </c>
      <c r="Y42" s="124">
        <v>118477.56806238763</v>
      </c>
      <c r="Z42" s="124">
        <v>5288.0297963187504</v>
      </c>
      <c r="AA42" s="129">
        <f>+Q42-SUM(R42:Z42)</f>
        <v>-1.2783333659172058E-5</v>
      </c>
      <c r="AB42" s="186"/>
      <c r="AC42" s="189">
        <f>SUM(AC30:AC41)</f>
        <v>209889.94615791086</v>
      </c>
      <c r="AD42" s="189">
        <f t="shared" ref="AD42" si="13">SUM(AD30:AD41)</f>
        <v>126387.28914321802</v>
      </c>
      <c r="AE42" s="189">
        <f t="shared" ref="AE42" si="14">SUM(AE30:AE41)</f>
        <v>2485.2693482767809</v>
      </c>
      <c r="AF42" s="189">
        <f t="shared" ref="AF42" si="15">SUM(AF30:AF41)</f>
        <v>1104.4876429318615</v>
      </c>
      <c r="AG42" s="189">
        <f t="shared" ref="AG42" si="16">SUM(AG30:AG41)</f>
        <v>57865.766251095898</v>
      </c>
      <c r="AH42" s="189">
        <f t="shared" ref="AH42" si="17">SUM(AH30:AH41)</f>
        <v>666.99975354007699</v>
      </c>
      <c r="AI42" s="189">
        <f t="shared" ref="AI42" si="18">SUM(AI30:AI41)</f>
        <v>11820.163765020414</v>
      </c>
      <c r="AJ42" s="189">
        <f t="shared" ref="AJ42" si="19">SUM(AJ30:AJ41)</f>
        <v>3612.1374772212785</v>
      </c>
      <c r="AK42" s="189">
        <f t="shared" ref="AK42" si="20">SUM(AK30:AK41)</f>
        <v>7596.6037236338016</v>
      </c>
      <c r="AL42" s="189">
        <f t="shared" ref="AL42" si="21">SUM(AL30:AL41)</f>
        <v>-1648.7816753575635</v>
      </c>
      <c r="AM42" s="189">
        <f t="shared" ref="AM42" si="22">SUM(AM30:AM41)</f>
        <v>1.072833058424294E-2</v>
      </c>
    </row>
    <row r="43" spans="4:39" ht="15" thickTop="1" x14ac:dyDescent="0.3">
      <c r="F43" s="131">
        <f t="shared" ref="F43:N43" si="23">SUM(F30:F41)-F42</f>
        <v>3.4154467284679413E-3</v>
      </c>
      <c r="G43" s="131">
        <f t="shared" si="23"/>
        <v>1.1340359691530466E-2</v>
      </c>
      <c r="H43" s="131">
        <f t="shared" si="23"/>
        <v>0</v>
      </c>
      <c r="I43" s="131">
        <f t="shared" si="23"/>
        <v>0</v>
      </c>
      <c r="J43" s="131">
        <f t="shared" si="23"/>
        <v>0</v>
      </c>
      <c r="K43" s="131">
        <f t="shared" si="23"/>
        <v>0</v>
      </c>
      <c r="L43" s="131">
        <f t="shared" si="23"/>
        <v>0</v>
      </c>
      <c r="M43" s="131">
        <f t="shared" si="23"/>
        <v>0</v>
      </c>
      <c r="N43" s="131">
        <f t="shared" si="23"/>
        <v>0</v>
      </c>
      <c r="O43" s="131"/>
      <c r="Q43" s="131">
        <f t="shared" ref="Q43:Y43" si="24">SUM(Q30:Q41)-Q42</f>
        <v>0</v>
      </c>
      <c r="R43" s="131">
        <f t="shared" si="24"/>
        <v>0</v>
      </c>
      <c r="S43" s="131">
        <f t="shared" si="24"/>
        <v>0</v>
      </c>
      <c r="T43" s="131">
        <f t="shared" si="24"/>
        <v>0</v>
      </c>
      <c r="U43" s="131">
        <f t="shared" si="24"/>
        <v>0</v>
      </c>
      <c r="V43" s="131">
        <f t="shared" si="24"/>
        <v>0</v>
      </c>
      <c r="W43" s="131">
        <f t="shared" si="24"/>
        <v>0</v>
      </c>
      <c r="X43" s="131">
        <f t="shared" si="24"/>
        <v>0</v>
      </c>
      <c r="Y43" s="131">
        <f t="shared" si="24"/>
        <v>0</v>
      </c>
      <c r="Z43" s="131"/>
      <c r="AB43" s="186"/>
    </row>
    <row r="44" spans="4:39" ht="18" x14ac:dyDescent="0.3">
      <c r="D44" s="127"/>
      <c r="E44" s="127">
        <v>2026</v>
      </c>
      <c r="F44" s="130"/>
      <c r="G44" s="130"/>
      <c r="H44" s="130"/>
      <c r="I44" s="130"/>
      <c r="J44" s="130"/>
      <c r="K44" s="130"/>
      <c r="M44" s="130"/>
      <c r="N44" s="130"/>
      <c r="O44" s="130"/>
      <c r="Q44" s="130"/>
      <c r="R44" s="130"/>
      <c r="S44" s="130"/>
      <c r="T44" s="130"/>
      <c r="U44" s="130"/>
      <c r="V44" s="130"/>
      <c r="X44" s="130"/>
      <c r="Y44" s="130"/>
      <c r="AB44" s="186"/>
    </row>
    <row r="45" spans="4:39" x14ac:dyDescent="0.3">
      <c r="D45" s="77" t="s">
        <v>43</v>
      </c>
      <c r="F45" s="170">
        <v>1307517.4562296346</v>
      </c>
      <c r="G45" s="170">
        <v>785033.49197210255</v>
      </c>
      <c r="H45" s="170">
        <v>71534.280030323323</v>
      </c>
      <c r="I45" s="170">
        <v>5007.7918573595007</v>
      </c>
      <c r="J45" s="170">
        <v>377009.58332925284</v>
      </c>
      <c r="K45" s="170">
        <v>4550.1607476791287</v>
      </c>
      <c r="L45" s="170">
        <v>61283.343173482994</v>
      </c>
      <c r="M45" s="170">
        <v>3098.8163712642345</v>
      </c>
      <c r="N45" s="170">
        <v>0</v>
      </c>
      <c r="O45" s="170">
        <v>0</v>
      </c>
      <c r="P45" s="129">
        <f>+F45-SUM(G45:O45)</f>
        <v>-1.1251829797402024E-2</v>
      </c>
      <c r="Q45" s="170">
        <v>1355014.7942661727</v>
      </c>
      <c r="R45" s="170">
        <v>813550.88247741037</v>
      </c>
      <c r="S45" s="170">
        <v>74132.859394302315</v>
      </c>
      <c r="T45" s="170">
        <v>5189.7066620394417</v>
      </c>
      <c r="U45" s="170">
        <v>390704.96577870823</v>
      </c>
      <c r="V45" s="170">
        <v>4715.4514840462816</v>
      </c>
      <c r="W45" s="170">
        <v>63509.543407255544</v>
      </c>
      <c r="X45" s="170">
        <v>3211.38506241083</v>
      </c>
      <c r="Y45" s="170">
        <v>0</v>
      </c>
      <c r="Z45" s="170">
        <v>0</v>
      </c>
      <c r="AA45" s="129">
        <f>+Q45-SUM(R45:Z45)</f>
        <v>0</v>
      </c>
      <c r="AB45" s="186"/>
      <c r="AC45" s="129">
        <f t="shared" ref="AC45:AC56" si="25">Q45-F45</f>
        <v>47497.338036538102</v>
      </c>
      <c r="AD45" s="129">
        <f t="shared" ref="AD45:AD56" si="26">R45-G45</f>
        <v>28517.39050530782</v>
      </c>
      <c r="AE45" s="129">
        <f t="shared" ref="AE45:AE56" si="27">S45-H45</f>
        <v>2598.5793639789918</v>
      </c>
      <c r="AF45" s="129">
        <f t="shared" ref="AF45:AF56" si="28">T45-I45</f>
        <v>181.91480467994097</v>
      </c>
      <c r="AG45" s="129">
        <f t="shared" ref="AG45:AG56" si="29">U45-J45</f>
        <v>13695.382449455385</v>
      </c>
      <c r="AH45" s="129">
        <f t="shared" ref="AH45:AH56" si="30">V45-K45</f>
        <v>165.29073636715293</v>
      </c>
      <c r="AI45" s="129">
        <f t="shared" ref="AI45:AI56" si="31">W45-L45</f>
        <v>2226.2002337725498</v>
      </c>
      <c r="AJ45" s="129">
        <f t="shared" ref="AJ45:AJ56" si="32">X45-M45</f>
        <v>112.56869114659548</v>
      </c>
      <c r="AK45" s="129">
        <f t="shared" ref="AK45:AK56" si="33">Y45-N45</f>
        <v>0</v>
      </c>
      <c r="AL45" s="129">
        <f t="shared" ref="AL45:AL56" si="34">Z45-O45</f>
        <v>0</v>
      </c>
      <c r="AM45" s="129">
        <f t="shared" ref="AM45:AM56" si="35">AA45-P45</f>
        <v>1.1251829797402024E-2</v>
      </c>
    </row>
    <row r="46" spans="4:39" x14ac:dyDescent="0.3">
      <c r="D46" s="77" t="s">
        <v>44</v>
      </c>
      <c r="F46" s="170">
        <v>230681.42541902521</v>
      </c>
      <c r="G46" s="170">
        <v>145722.91236507831</v>
      </c>
      <c r="H46" s="170">
        <v>17672.572373308427</v>
      </c>
      <c r="I46" s="170">
        <v>944.10289017075775</v>
      </c>
      <c r="J46" s="170">
        <v>55695.219880366065</v>
      </c>
      <c r="K46" s="170">
        <v>920.54641845889319</v>
      </c>
      <c r="L46" s="170">
        <v>7539.2941313742094</v>
      </c>
      <c r="M46" s="170">
        <v>2186.7767388263624</v>
      </c>
      <c r="N46" s="170">
        <v>0</v>
      </c>
      <c r="O46" s="170">
        <v>0</v>
      </c>
      <c r="P46" s="129">
        <f t="shared" ref="P46:P57" si="36">+F46-SUM(G46:O46)</f>
        <v>6.2144218827597797E-4</v>
      </c>
      <c r="Q46" s="170">
        <v>242347.18530529254</v>
      </c>
      <c r="R46" s="170">
        <v>127465.49407296517</v>
      </c>
      <c r="S46" s="170">
        <v>13509.173664006479</v>
      </c>
      <c r="T46" s="170">
        <v>1279.076911201093</v>
      </c>
      <c r="U46" s="170">
        <v>81056.448148258118</v>
      </c>
      <c r="V46" s="170">
        <v>1258.2341153563041</v>
      </c>
      <c r="W46" s="170">
        <v>15733.326131996508</v>
      </c>
      <c r="X46" s="170">
        <v>2045.4322615088895</v>
      </c>
      <c r="Y46" s="170">
        <v>0</v>
      </c>
      <c r="Z46" s="170">
        <v>0</v>
      </c>
      <c r="AA46" s="129">
        <f t="shared" ref="AA46:AA56" si="37">+Q46-SUM(R46:Z46)</f>
        <v>0</v>
      </c>
      <c r="AB46" s="186"/>
      <c r="AC46" s="129">
        <f t="shared" si="25"/>
        <v>11665.759886267333</v>
      </c>
      <c r="AD46" s="129">
        <f t="shared" si="26"/>
        <v>-18257.418292113143</v>
      </c>
      <c r="AE46" s="129">
        <f t="shared" si="27"/>
        <v>-4163.3987093019477</v>
      </c>
      <c r="AF46" s="129">
        <f t="shared" si="28"/>
        <v>334.97402103033528</v>
      </c>
      <c r="AG46" s="129">
        <f t="shared" si="29"/>
        <v>25361.228267892053</v>
      </c>
      <c r="AH46" s="129">
        <f t="shared" si="30"/>
        <v>337.68769689741089</v>
      </c>
      <c r="AI46" s="129">
        <f t="shared" si="31"/>
        <v>8194.0320006222973</v>
      </c>
      <c r="AJ46" s="129">
        <f t="shared" si="32"/>
        <v>-141.34447731747287</v>
      </c>
      <c r="AK46" s="129">
        <f t="shared" si="33"/>
        <v>0</v>
      </c>
      <c r="AL46" s="129">
        <f t="shared" si="34"/>
        <v>0</v>
      </c>
      <c r="AM46" s="129">
        <f t="shared" si="35"/>
        <v>-6.2144218827597797E-4</v>
      </c>
    </row>
    <row r="47" spans="4:39" x14ac:dyDescent="0.3">
      <c r="D47" s="77" t="s">
        <v>45</v>
      </c>
      <c r="F47" s="170">
        <v>522488.76377350703</v>
      </c>
      <c r="G47" s="170">
        <v>330892.03222892585</v>
      </c>
      <c r="H47" s="170">
        <v>30046.474385479283</v>
      </c>
      <c r="I47" s="170">
        <v>1733.4352220153289</v>
      </c>
      <c r="J47" s="170">
        <v>137906.85793145158</v>
      </c>
      <c r="K47" s="170">
        <v>1514.5865857713598</v>
      </c>
      <c r="L47" s="170">
        <v>19820.997294295517</v>
      </c>
      <c r="M47" s="170">
        <v>574.38012556835679</v>
      </c>
      <c r="N47" s="170">
        <v>0</v>
      </c>
      <c r="O47" s="170">
        <v>0</v>
      </c>
      <c r="P47" s="129">
        <f t="shared" si="36"/>
        <v>0</v>
      </c>
      <c r="Q47" s="170">
        <v>558861.98134775215</v>
      </c>
      <c r="R47" s="170">
        <v>349408.96249666339</v>
      </c>
      <c r="S47" s="170">
        <v>30379.1409942584</v>
      </c>
      <c r="T47" s="170">
        <v>1870.9884015756468</v>
      </c>
      <c r="U47" s="170">
        <v>152549.42381039669</v>
      </c>
      <c r="V47" s="170">
        <v>1623.0260832945369</v>
      </c>
      <c r="W47" s="170">
        <v>22835.075310796758</v>
      </c>
      <c r="X47" s="170">
        <v>195.36425076693504</v>
      </c>
      <c r="Y47" s="170">
        <v>0</v>
      </c>
      <c r="Z47" s="170">
        <v>0</v>
      </c>
      <c r="AA47" s="129">
        <f t="shared" si="37"/>
        <v>0</v>
      </c>
      <c r="AB47" s="186"/>
      <c r="AC47" s="129">
        <f t="shared" si="25"/>
        <v>36373.217574245122</v>
      </c>
      <c r="AD47" s="129">
        <f t="shared" si="26"/>
        <v>18516.930267737538</v>
      </c>
      <c r="AE47" s="129">
        <f t="shared" si="27"/>
        <v>332.66660877911636</v>
      </c>
      <c r="AF47" s="129">
        <f t="shared" si="28"/>
        <v>137.55317956031786</v>
      </c>
      <c r="AG47" s="129">
        <f t="shared" si="29"/>
        <v>14642.565878945112</v>
      </c>
      <c r="AH47" s="129">
        <f t="shared" si="30"/>
        <v>108.43949752317712</v>
      </c>
      <c r="AI47" s="129">
        <f t="shared" si="31"/>
        <v>3014.0780165012402</v>
      </c>
      <c r="AJ47" s="129">
        <f t="shared" si="32"/>
        <v>-379.01587480142177</v>
      </c>
      <c r="AK47" s="129">
        <f t="shared" si="33"/>
        <v>0</v>
      </c>
      <c r="AL47" s="129">
        <f t="shared" si="34"/>
        <v>0</v>
      </c>
      <c r="AM47" s="129">
        <f t="shared" si="35"/>
        <v>0</v>
      </c>
    </row>
    <row r="48" spans="4:39" x14ac:dyDescent="0.3">
      <c r="D48" s="77" t="s">
        <v>46</v>
      </c>
      <c r="F48" s="170">
        <v>683354.67952840088</v>
      </c>
      <c r="G48" s="170">
        <v>439994.96470954298</v>
      </c>
      <c r="H48" s="170">
        <v>41925.173691610442</v>
      </c>
      <c r="I48" s="170">
        <v>1918.0100941378666</v>
      </c>
      <c r="J48" s="170">
        <v>174540.56199869013</v>
      </c>
      <c r="K48" s="170">
        <v>2710.8059308918632</v>
      </c>
      <c r="L48" s="170">
        <v>16766.691978745679</v>
      </c>
      <c r="M48" s="170">
        <v>5498.4711247816658</v>
      </c>
      <c r="N48" s="170">
        <v>0</v>
      </c>
      <c r="O48" s="170">
        <v>0</v>
      </c>
      <c r="P48" s="129">
        <f t="shared" si="36"/>
        <v>0</v>
      </c>
      <c r="Q48" s="170">
        <v>731012.67359764897</v>
      </c>
      <c r="R48" s="170">
        <v>466723.59853475261</v>
      </c>
      <c r="S48" s="170">
        <v>43258.433831214061</v>
      </c>
      <c r="T48" s="170">
        <v>1979.6636691733681</v>
      </c>
      <c r="U48" s="170">
        <v>191733.20901921671</v>
      </c>
      <c r="V48" s="170">
        <v>3100.6780360546727</v>
      </c>
      <c r="W48" s="170">
        <v>17602.310696987301</v>
      </c>
      <c r="X48" s="170">
        <v>6614.7798102499701</v>
      </c>
      <c r="Y48" s="170">
        <v>0</v>
      </c>
      <c r="Z48" s="170">
        <v>0</v>
      </c>
      <c r="AA48" s="129">
        <f t="shared" si="37"/>
        <v>0</v>
      </c>
      <c r="AB48" s="186"/>
      <c r="AC48" s="129">
        <f t="shared" si="25"/>
        <v>47657.994069248089</v>
      </c>
      <c r="AD48" s="129">
        <f t="shared" si="26"/>
        <v>26728.633825209632</v>
      </c>
      <c r="AE48" s="129">
        <f t="shared" si="27"/>
        <v>1333.2601396036189</v>
      </c>
      <c r="AF48" s="129">
        <f t="shared" si="28"/>
        <v>61.65357503550149</v>
      </c>
      <c r="AG48" s="129">
        <f t="shared" si="29"/>
        <v>17192.64702052658</v>
      </c>
      <c r="AH48" s="129">
        <f t="shared" si="30"/>
        <v>389.87210516280948</v>
      </c>
      <c r="AI48" s="129">
        <f t="shared" si="31"/>
        <v>835.61871824162154</v>
      </c>
      <c r="AJ48" s="129">
        <f t="shared" si="32"/>
        <v>1116.3086854683042</v>
      </c>
      <c r="AK48" s="129">
        <f t="shared" si="33"/>
        <v>0</v>
      </c>
      <c r="AL48" s="129">
        <f t="shared" si="34"/>
        <v>0</v>
      </c>
      <c r="AM48" s="129">
        <f t="shared" si="35"/>
        <v>0</v>
      </c>
    </row>
    <row r="49" spans="4:39" x14ac:dyDescent="0.3">
      <c r="D49" s="77" t="s">
        <v>47</v>
      </c>
      <c r="F49" s="170">
        <v>0</v>
      </c>
      <c r="G49" s="170">
        <v>0</v>
      </c>
      <c r="H49" s="170">
        <v>0</v>
      </c>
      <c r="I49" s="170">
        <v>0</v>
      </c>
      <c r="J49" s="170">
        <v>0</v>
      </c>
      <c r="K49" s="170">
        <v>0</v>
      </c>
      <c r="L49" s="170">
        <v>0</v>
      </c>
      <c r="M49" s="170">
        <v>0</v>
      </c>
      <c r="N49" s="170">
        <v>0</v>
      </c>
      <c r="O49" s="170">
        <v>0</v>
      </c>
      <c r="P49" s="129">
        <f t="shared" si="36"/>
        <v>0</v>
      </c>
      <c r="Q49" s="170">
        <v>0</v>
      </c>
      <c r="R49" s="170">
        <v>0</v>
      </c>
      <c r="S49" s="170">
        <v>0</v>
      </c>
      <c r="T49" s="170">
        <v>0</v>
      </c>
      <c r="U49" s="170">
        <v>0</v>
      </c>
      <c r="V49" s="170">
        <v>0</v>
      </c>
      <c r="W49" s="170">
        <v>0</v>
      </c>
      <c r="X49" s="170">
        <v>0</v>
      </c>
      <c r="Y49" s="170">
        <v>0</v>
      </c>
      <c r="Z49" s="170">
        <v>0</v>
      </c>
      <c r="AA49" s="129">
        <f t="shared" si="37"/>
        <v>0</v>
      </c>
      <c r="AB49" s="186"/>
      <c r="AC49" s="129">
        <f t="shared" si="25"/>
        <v>0</v>
      </c>
      <c r="AD49" s="129">
        <f t="shared" si="26"/>
        <v>0</v>
      </c>
      <c r="AE49" s="129">
        <f t="shared" si="27"/>
        <v>0</v>
      </c>
      <c r="AF49" s="129">
        <f t="shared" si="28"/>
        <v>0</v>
      </c>
      <c r="AG49" s="129">
        <f t="shared" si="29"/>
        <v>0</v>
      </c>
      <c r="AH49" s="129">
        <f t="shared" si="30"/>
        <v>0</v>
      </c>
      <c r="AI49" s="129">
        <f t="shared" si="31"/>
        <v>0</v>
      </c>
      <c r="AJ49" s="129">
        <f t="shared" si="32"/>
        <v>0</v>
      </c>
      <c r="AK49" s="129">
        <f t="shared" si="33"/>
        <v>0</v>
      </c>
      <c r="AL49" s="129">
        <f t="shared" si="34"/>
        <v>0</v>
      </c>
      <c r="AM49" s="129">
        <f t="shared" si="35"/>
        <v>0</v>
      </c>
    </row>
    <row r="50" spans="4:39" x14ac:dyDescent="0.3">
      <c r="D50" s="77" t="s">
        <v>48</v>
      </c>
      <c r="F50" s="170">
        <v>276972.64826515899</v>
      </c>
      <c r="G50" s="170">
        <v>203997.68779953977</v>
      </c>
      <c r="H50" s="170">
        <v>18146.448932590414</v>
      </c>
      <c r="I50" s="170">
        <v>469.31209327942804</v>
      </c>
      <c r="J50" s="170">
        <v>44590.869889582718</v>
      </c>
      <c r="K50" s="170">
        <v>164.85578595908589</v>
      </c>
      <c r="L50" s="170">
        <v>2474.5530533112096</v>
      </c>
      <c r="M50" s="170">
        <v>1189.1773829373303</v>
      </c>
      <c r="N50" s="170">
        <v>0</v>
      </c>
      <c r="O50" s="170">
        <v>5939.7433279591123</v>
      </c>
      <c r="P50" s="129">
        <f t="shared" si="36"/>
        <v>0</v>
      </c>
      <c r="Q50" s="170">
        <v>291348.83553655708</v>
      </c>
      <c r="R50" s="170">
        <v>222194.76362305431</v>
      </c>
      <c r="S50" s="170">
        <v>18936.65146234024</v>
      </c>
      <c r="T50" s="170">
        <v>383.22709802687893</v>
      </c>
      <c r="U50" s="170">
        <v>42218.08243363582</v>
      </c>
      <c r="V50" s="170">
        <v>0</v>
      </c>
      <c r="W50" s="170">
        <v>1292.8143065967001</v>
      </c>
      <c r="X50" s="170">
        <v>1280.5017893910169</v>
      </c>
      <c r="Y50" s="170">
        <v>0</v>
      </c>
      <c r="Z50" s="170">
        <v>5042.7948235122058</v>
      </c>
      <c r="AA50" s="129">
        <f t="shared" si="37"/>
        <v>0</v>
      </c>
      <c r="AB50" s="186"/>
      <c r="AC50" s="129">
        <f t="shared" si="25"/>
        <v>14376.187271398085</v>
      </c>
      <c r="AD50" s="129">
        <f t="shared" si="26"/>
        <v>18197.075823514548</v>
      </c>
      <c r="AE50" s="129">
        <f t="shared" si="27"/>
        <v>790.20252974982577</v>
      </c>
      <c r="AF50" s="129">
        <f t="shared" si="28"/>
        <v>-86.084995252549106</v>
      </c>
      <c r="AG50" s="129">
        <f t="shared" si="29"/>
        <v>-2372.7874559468983</v>
      </c>
      <c r="AH50" s="129">
        <f t="shared" si="30"/>
        <v>-164.85578595908589</v>
      </c>
      <c r="AI50" s="129">
        <f t="shared" si="31"/>
        <v>-1181.7387467145095</v>
      </c>
      <c r="AJ50" s="129">
        <f t="shared" si="32"/>
        <v>91.324406453686606</v>
      </c>
      <c r="AK50" s="129">
        <f t="shared" si="33"/>
        <v>0</v>
      </c>
      <c r="AL50" s="129">
        <f t="shared" si="34"/>
        <v>-896.94850444690655</v>
      </c>
      <c r="AM50" s="129">
        <f t="shared" si="35"/>
        <v>0</v>
      </c>
    </row>
    <row r="51" spans="4:39" x14ac:dyDescent="0.3">
      <c r="D51" s="77" t="s">
        <v>49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29">
        <f t="shared" si="36"/>
        <v>0</v>
      </c>
      <c r="Q51" s="170">
        <v>0</v>
      </c>
      <c r="R51" s="170">
        <v>0</v>
      </c>
      <c r="S51" s="170">
        <v>0</v>
      </c>
      <c r="T51" s="170">
        <v>0</v>
      </c>
      <c r="U51" s="170">
        <v>0</v>
      </c>
      <c r="V51" s="170">
        <v>0</v>
      </c>
      <c r="W51" s="170">
        <v>0</v>
      </c>
      <c r="X51" s="170">
        <v>0</v>
      </c>
      <c r="Y51" s="170">
        <v>0</v>
      </c>
      <c r="Z51" s="170">
        <v>0</v>
      </c>
      <c r="AA51" s="129">
        <f t="shared" si="37"/>
        <v>0</v>
      </c>
      <c r="AB51" s="186"/>
      <c r="AC51" s="129">
        <f t="shared" si="25"/>
        <v>0</v>
      </c>
      <c r="AD51" s="129">
        <f t="shared" si="26"/>
        <v>0</v>
      </c>
      <c r="AE51" s="129">
        <f t="shared" si="27"/>
        <v>0</v>
      </c>
      <c r="AF51" s="129">
        <f t="shared" si="28"/>
        <v>0</v>
      </c>
      <c r="AG51" s="129">
        <f t="shared" si="29"/>
        <v>0</v>
      </c>
      <c r="AH51" s="129">
        <f t="shared" si="30"/>
        <v>0</v>
      </c>
      <c r="AI51" s="129">
        <f t="shared" si="31"/>
        <v>0</v>
      </c>
      <c r="AJ51" s="129">
        <f t="shared" si="32"/>
        <v>0</v>
      </c>
      <c r="AK51" s="129">
        <f t="shared" si="33"/>
        <v>0</v>
      </c>
      <c r="AL51" s="129">
        <f t="shared" si="34"/>
        <v>0</v>
      </c>
      <c r="AM51" s="129">
        <f t="shared" si="35"/>
        <v>0</v>
      </c>
    </row>
    <row r="52" spans="4:39" x14ac:dyDescent="0.3">
      <c r="D52" s="77" t="s">
        <v>50</v>
      </c>
      <c r="F52" s="170">
        <v>57054.31045317393</v>
      </c>
      <c r="G52" s="170">
        <v>46303.466638253369</v>
      </c>
      <c r="H52" s="170">
        <v>3746.3214224070371</v>
      </c>
      <c r="I52" s="170">
        <v>343.1654049805278</v>
      </c>
      <c r="J52" s="170">
        <v>4829.6374409834079</v>
      </c>
      <c r="K52" s="170">
        <v>49.026362456631688</v>
      </c>
      <c r="L52" s="170">
        <v>450.09553518256052</v>
      </c>
      <c r="M52" s="170">
        <v>1332.5976489104098</v>
      </c>
      <c r="N52" s="170">
        <v>0</v>
      </c>
      <c r="O52" s="170">
        <v>0</v>
      </c>
      <c r="P52" s="129">
        <f t="shared" si="36"/>
        <v>0</v>
      </c>
      <c r="Q52" s="170">
        <v>53607.006680977727</v>
      </c>
      <c r="R52" s="170">
        <v>46842.185644139674</v>
      </c>
      <c r="S52" s="170">
        <v>3421.4248733044078</v>
      </c>
      <c r="T52" s="170">
        <v>386.70096471788827</v>
      </c>
      <c r="U52" s="170">
        <v>1262.7942232021708</v>
      </c>
      <c r="V52" s="170">
        <v>1.4550201345989694E-2</v>
      </c>
      <c r="W52" s="170">
        <v>1.7610134440989758</v>
      </c>
      <c r="X52" s="170">
        <v>1692.1254119681678</v>
      </c>
      <c r="Y52" s="170">
        <v>0</v>
      </c>
      <c r="Z52" s="170">
        <v>0</v>
      </c>
      <c r="AA52" s="129">
        <f t="shared" si="37"/>
        <v>0</v>
      </c>
      <c r="AB52" s="186"/>
      <c r="AC52" s="129">
        <f t="shared" si="25"/>
        <v>-3447.3037721962028</v>
      </c>
      <c r="AD52" s="129">
        <f t="shared" si="26"/>
        <v>538.71900588630524</v>
      </c>
      <c r="AE52" s="129">
        <f t="shared" si="27"/>
        <v>-324.89654910262925</v>
      </c>
      <c r="AF52" s="129">
        <f t="shared" si="28"/>
        <v>43.535559737360472</v>
      </c>
      <c r="AG52" s="129">
        <f t="shared" si="29"/>
        <v>-3566.8432177812374</v>
      </c>
      <c r="AH52" s="129">
        <f t="shared" si="30"/>
        <v>-49.011812255285697</v>
      </c>
      <c r="AI52" s="129">
        <f t="shared" si="31"/>
        <v>-448.33452173846155</v>
      </c>
      <c r="AJ52" s="129">
        <f t="shared" si="32"/>
        <v>359.52776305775797</v>
      </c>
      <c r="AK52" s="129">
        <f t="shared" si="33"/>
        <v>0</v>
      </c>
      <c r="AL52" s="129">
        <f t="shared" si="34"/>
        <v>0</v>
      </c>
      <c r="AM52" s="129">
        <f t="shared" si="35"/>
        <v>0</v>
      </c>
    </row>
    <row r="53" spans="4:39" x14ac:dyDescent="0.3">
      <c r="D53" s="77" t="s">
        <v>51</v>
      </c>
      <c r="F53" s="170">
        <v>82563.596116439119</v>
      </c>
      <c r="G53" s="170">
        <v>64133.273271862716</v>
      </c>
      <c r="H53" s="170">
        <v>6582.2367267791315</v>
      </c>
      <c r="I53" s="170">
        <v>512.78327667282338</v>
      </c>
      <c r="J53" s="170">
        <v>8481.2827519809034</v>
      </c>
      <c r="K53" s="170">
        <v>66.20702036085919</v>
      </c>
      <c r="L53" s="170">
        <v>582.88712746184478</v>
      </c>
      <c r="M53" s="170">
        <v>2204.9259413208542</v>
      </c>
      <c r="N53" s="170">
        <v>0</v>
      </c>
      <c r="O53" s="170">
        <v>0</v>
      </c>
      <c r="P53" s="129">
        <f t="shared" si="36"/>
        <v>0</v>
      </c>
      <c r="Q53" s="170">
        <v>87236.777528071194</v>
      </c>
      <c r="R53" s="170">
        <v>70365.977773165956</v>
      </c>
      <c r="S53" s="170">
        <v>7182.3442168919619</v>
      </c>
      <c r="T53" s="170">
        <v>612.17703854849231</v>
      </c>
      <c r="U53" s="170">
        <v>6030.9830636279194</v>
      </c>
      <c r="V53" s="170">
        <v>21.474704700662766</v>
      </c>
      <c r="W53" s="170">
        <v>165.41328279657574</v>
      </c>
      <c r="X53" s="170">
        <v>2858.4074483396444</v>
      </c>
      <c r="Y53" s="170">
        <v>0</v>
      </c>
      <c r="Z53" s="170">
        <v>0</v>
      </c>
      <c r="AA53" s="129">
        <f t="shared" si="37"/>
        <v>0</v>
      </c>
      <c r="AB53" s="186"/>
      <c r="AC53" s="129">
        <f t="shared" si="25"/>
        <v>4673.1814116320747</v>
      </c>
      <c r="AD53" s="129">
        <f t="shared" si="26"/>
        <v>6232.7045013032402</v>
      </c>
      <c r="AE53" s="129">
        <f t="shared" si="27"/>
        <v>600.10749011283042</v>
      </c>
      <c r="AF53" s="129">
        <f t="shared" si="28"/>
        <v>99.393761875668929</v>
      </c>
      <c r="AG53" s="129">
        <f t="shared" si="29"/>
        <v>-2450.299688352984</v>
      </c>
      <c r="AH53" s="129">
        <f t="shared" si="30"/>
        <v>-44.73231566019642</v>
      </c>
      <c r="AI53" s="129">
        <f t="shared" si="31"/>
        <v>-417.47384466526904</v>
      </c>
      <c r="AJ53" s="129">
        <f t="shared" si="32"/>
        <v>653.48150701879013</v>
      </c>
      <c r="AK53" s="129">
        <f t="shared" si="33"/>
        <v>0</v>
      </c>
      <c r="AL53" s="129">
        <f t="shared" si="34"/>
        <v>0</v>
      </c>
      <c r="AM53" s="129">
        <f t="shared" si="35"/>
        <v>0</v>
      </c>
    </row>
    <row r="54" spans="4:39" x14ac:dyDescent="0.3">
      <c r="D54" s="77" t="s">
        <v>52</v>
      </c>
      <c r="F54" s="170">
        <v>487.76710603540261</v>
      </c>
      <c r="G54" s="170">
        <v>67.550091863955402</v>
      </c>
      <c r="H54" s="170">
        <v>7.1049556516878223</v>
      </c>
      <c r="I54" s="170">
        <v>0.32467745618861621</v>
      </c>
      <c r="J54" s="170">
        <v>23.166885635432596</v>
      </c>
      <c r="K54" s="170">
        <v>0.29214462589597479</v>
      </c>
      <c r="L54" s="170">
        <v>388.91505859947728</v>
      </c>
      <c r="M54" s="170">
        <v>0.41329220276489492</v>
      </c>
      <c r="N54" s="170">
        <v>0</v>
      </c>
      <c r="O54" s="170">
        <v>0</v>
      </c>
      <c r="P54" s="129">
        <f t="shared" si="36"/>
        <v>0</v>
      </c>
      <c r="Q54" s="170">
        <v>517.36683759691482</v>
      </c>
      <c r="R54" s="170">
        <v>0</v>
      </c>
      <c r="S54" s="170">
        <v>0</v>
      </c>
      <c r="T54" s="170">
        <v>0</v>
      </c>
      <c r="U54" s="170">
        <v>0</v>
      </c>
      <c r="V54" s="170">
        <v>0</v>
      </c>
      <c r="W54" s="170">
        <v>517.36683759691482</v>
      </c>
      <c r="X54" s="170">
        <v>0</v>
      </c>
      <c r="Y54" s="170">
        <v>0</v>
      </c>
      <c r="Z54" s="170">
        <v>0</v>
      </c>
      <c r="AA54" s="129">
        <f t="shared" si="37"/>
        <v>0</v>
      </c>
      <c r="AB54" s="186"/>
      <c r="AC54" s="129">
        <f t="shared" si="25"/>
        <v>29.599731561512215</v>
      </c>
      <c r="AD54" s="129">
        <f t="shared" si="26"/>
        <v>-67.550091863955402</v>
      </c>
      <c r="AE54" s="129">
        <f t="shared" si="27"/>
        <v>-7.1049556516878223</v>
      </c>
      <c r="AF54" s="129">
        <f t="shared" si="28"/>
        <v>-0.32467745618861621</v>
      </c>
      <c r="AG54" s="129">
        <f t="shared" si="29"/>
        <v>-23.166885635432596</v>
      </c>
      <c r="AH54" s="129">
        <f t="shared" si="30"/>
        <v>-0.29214462589597479</v>
      </c>
      <c r="AI54" s="129">
        <f t="shared" si="31"/>
        <v>128.45177899743754</v>
      </c>
      <c r="AJ54" s="129">
        <f t="shared" si="32"/>
        <v>-0.41329220276489492</v>
      </c>
      <c r="AK54" s="129">
        <f t="shared" si="33"/>
        <v>0</v>
      </c>
      <c r="AL54" s="129">
        <f t="shared" si="34"/>
        <v>0</v>
      </c>
      <c r="AM54" s="129">
        <f t="shared" si="35"/>
        <v>0</v>
      </c>
    </row>
    <row r="55" spans="4:39" x14ac:dyDescent="0.3">
      <c r="D55" s="77" t="s">
        <v>53</v>
      </c>
      <c r="F55" s="170">
        <v>106877.18490565842</v>
      </c>
      <c r="G55" s="170">
        <v>0</v>
      </c>
      <c r="H55" s="170">
        <v>0</v>
      </c>
      <c r="I55" s="170">
        <v>0</v>
      </c>
      <c r="J55" s="170">
        <v>0</v>
      </c>
      <c r="K55" s="170">
        <v>0</v>
      </c>
      <c r="L55" s="170">
        <v>0</v>
      </c>
      <c r="M55" s="170">
        <v>0</v>
      </c>
      <c r="N55" s="170">
        <v>106877.18490565842</v>
      </c>
      <c r="O55" s="170">
        <v>0</v>
      </c>
      <c r="P55" s="129">
        <f t="shared" si="36"/>
        <v>0</v>
      </c>
      <c r="Q55" s="170">
        <v>113089.39845368821</v>
      </c>
      <c r="R55" s="170">
        <v>0</v>
      </c>
      <c r="S55" s="170">
        <v>0</v>
      </c>
      <c r="T55" s="170">
        <v>0</v>
      </c>
      <c r="U55" s="170">
        <v>0</v>
      </c>
      <c r="V55" s="170">
        <v>0</v>
      </c>
      <c r="W55" s="170">
        <v>0</v>
      </c>
      <c r="X55" s="170">
        <v>0</v>
      </c>
      <c r="Y55" s="170">
        <v>113089.39845368821</v>
      </c>
      <c r="Z55" s="170">
        <v>0</v>
      </c>
      <c r="AA55" s="129">
        <f t="shared" si="37"/>
        <v>0</v>
      </c>
      <c r="AB55" s="186"/>
      <c r="AC55" s="129">
        <f t="shared" si="25"/>
        <v>6212.2135480297875</v>
      </c>
      <c r="AD55" s="129">
        <f t="shared" si="26"/>
        <v>0</v>
      </c>
      <c r="AE55" s="129">
        <f t="shared" si="27"/>
        <v>0</v>
      </c>
      <c r="AF55" s="129">
        <f t="shared" si="28"/>
        <v>0</v>
      </c>
      <c r="AG55" s="129">
        <f t="shared" si="29"/>
        <v>0</v>
      </c>
      <c r="AH55" s="129">
        <f t="shared" si="30"/>
        <v>0</v>
      </c>
      <c r="AI55" s="129">
        <f t="shared" si="31"/>
        <v>0</v>
      </c>
      <c r="AJ55" s="129">
        <f t="shared" si="32"/>
        <v>0</v>
      </c>
      <c r="AK55" s="129">
        <f t="shared" si="33"/>
        <v>6212.2135480297875</v>
      </c>
      <c r="AL55" s="129">
        <f t="shared" si="34"/>
        <v>0</v>
      </c>
      <c r="AM55" s="129">
        <f t="shared" si="35"/>
        <v>0</v>
      </c>
    </row>
    <row r="56" spans="4:39" x14ac:dyDescent="0.3">
      <c r="D56" s="77" t="s">
        <v>54</v>
      </c>
      <c r="F56" s="170">
        <v>201205.73725290564</v>
      </c>
      <c r="G56" s="170">
        <v>166653.79749169838</v>
      </c>
      <c r="H56" s="170">
        <v>13119.694145819356</v>
      </c>
      <c r="I56" s="170">
        <v>1275.4132670492761</v>
      </c>
      <c r="J56" s="170">
        <v>13719.805541487071</v>
      </c>
      <c r="K56" s="170">
        <v>126.39679570986608</v>
      </c>
      <c r="L56" s="170">
        <v>1163.743071961293</v>
      </c>
      <c r="M56" s="170">
        <v>5146.8869391803591</v>
      </c>
      <c r="N56" s="170">
        <v>0</v>
      </c>
      <c r="O56" s="170">
        <v>0</v>
      </c>
      <c r="P56" s="129">
        <f t="shared" si="36"/>
        <v>0</v>
      </c>
      <c r="Q56" s="170">
        <v>212992.40864092062</v>
      </c>
      <c r="R56" s="170">
        <v>185445.39520830757</v>
      </c>
      <c r="S56" s="170">
        <v>13491.737060556545</v>
      </c>
      <c r="T56" s="170">
        <v>1533.4859212621056</v>
      </c>
      <c r="U56" s="170">
        <v>5665.0470090811523</v>
      </c>
      <c r="V56" s="170">
        <v>8.2465753819027903</v>
      </c>
      <c r="W56" s="170">
        <v>152.15227724826215</v>
      </c>
      <c r="X56" s="170">
        <v>6696.3446007240591</v>
      </c>
      <c r="Y56" s="170">
        <v>0</v>
      </c>
      <c r="Z56" s="170">
        <v>0</v>
      </c>
      <c r="AA56" s="129">
        <f t="shared" si="37"/>
        <v>-1.1640950106084347E-5</v>
      </c>
      <c r="AB56" s="186"/>
      <c r="AC56" s="129">
        <f t="shared" si="25"/>
        <v>11786.671388014976</v>
      </c>
      <c r="AD56" s="129">
        <f t="shared" si="26"/>
        <v>18791.597716609191</v>
      </c>
      <c r="AE56" s="129">
        <f t="shared" si="27"/>
        <v>372.04291473718877</v>
      </c>
      <c r="AF56" s="129">
        <f t="shared" si="28"/>
        <v>258.07265421282955</v>
      </c>
      <c r="AG56" s="129">
        <f t="shared" si="29"/>
        <v>-8054.7585324059182</v>
      </c>
      <c r="AH56" s="129">
        <f t="shared" si="30"/>
        <v>-118.1502203279633</v>
      </c>
      <c r="AI56" s="129">
        <f t="shared" si="31"/>
        <v>-1011.5907947130308</v>
      </c>
      <c r="AJ56" s="129">
        <f t="shared" si="32"/>
        <v>1549.4576615436999</v>
      </c>
      <c r="AK56" s="129">
        <f t="shared" si="33"/>
        <v>0</v>
      </c>
      <c r="AL56" s="129">
        <f t="shared" si="34"/>
        <v>0</v>
      </c>
      <c r="AM56" s="129">
        <f t="shared" si="35"/>
        <v>-1.1640950106084347E-5</v>
      </c>
    </row>
    <row r="57" spans="4:39" ht="15" thickBot="1" x14ac:dyDescent="0.35">
      <c r="D57" s="118" t="s">
        <v>55</v>
      </c>
      <c r="F57" s="124">
        <v>3469203.5656263921</v>
      </c>
      <c r="G57" s="124">
        <v>2182799.1653170381</v>
      </c>
      <c r="H57" s="124">
        <v>202780.30666396912</v>
      </c>
      <c r="I57" s="124">
        <v>12204.338783121697</v>
      </c>
      <c r="J57" s="124">
        <v>816796.98564943008</v>
      </c>
      <c r="K57" s="124">
        <v>10102.877791913585</v>
      </c>
      <c r="L57" s="124">
        <v>110470.52042441478</v>
      </c>
      <c r="M57" s="124">
        <v>21232.445564992337</v>
      </c>
      <c r="N57" s="124">
        <v>106877.18490565842</v>
      </c>
      <c r="O57" s="124">
        <v>5939.7433279591123</v>
      </c>
      <c r="P57" s="129">
        <f t="shared" si="36"/>
        <v>-2.8021051548421383E-3</v>
      </c>
      <c r="Q57" s="124">
        <v>3646028.4281946779</v>
      </c>
      <c r="R57" s="124">
        <v>2281997.2598304595</v>
      </c>
      <c r="S57" s="124">
        <v>204311.7654968744</v>
      </c>
      <c r="T57" s="124">
        <v>13235.026666544913</v>
      </c>
      <c r="U57" s="124">
        <v>871220.95348612685</v>
      </c>
      <c r="V57" s="124">
        <v>10727.125549035705</v>
      </c>
      <c r="W57" s="124">
        <v>121809.76326471867</v>
      </c>
      <c r="X57" s="124">
        <v>24594.340635359513</v>
      </c>
      <c r="Y57" s="124">
        <v>113089.39845368821</v>
      </c>
      <c r="Z57" s="124">
        <v>5042.7948235122058</v>
      </c>
      <c r="AA57" s="129">
        <f>+Q57-SUM(R57:Z57)</f>
        <v>-1.1641532182693481E-5</v>
      </c>
      <c r="AB57" s="186"/>
      <c r="AC57" s="189">
        <f>SUM(AC45:AC56)</f>
        <v>176824.85914473888</v>
      </c>
      <c r="AD57" s="189">
        <f t="shared" ref="AD57" si="38">SUM(AD45:AD56)</f>
        <v>99198.083261591179</v>
      </c>
      <c r="AE57" s="189">
        <f t="shared" ref="AE57" si="39">SUM(AE45:AE56)</f>
        <v>1531.4588329053072</v>
      </c>
      <c r="AF57" s="189">
        <f t="shared" ref="AF57" si="40">SUM(AF45:AF56)</f>
        <v>1030.6878834232168</v>
      </c>
      <c r="AG57" s="189">
        <f t="shared" ref="AG57" si="41">SUM(AG45:AG56)</f>
        <v>54423.967836696662</v>
      </c>
      <c r="AH57" s="189">
        <f t="shared" ref="AH57" si="42">SUM(AH45:AH56)</f>
        <v>624.24775712212318</v>
      </c>
      <c r="AI57" s="189">
        <f t="shared" ref="AI57" si="43">SUM(AI45:AI56)</f>
        <v>11339.242840303878</v>
      </c>
      <c r="AJ57" s="189">
        <f t="shared" ref="AJ57" si="44">SUM(AJ45:AJ56)</f>
        <v>3361.8950703671744</v>
      </c>
      <c r="AK57" s="189">
        <f t="shared" ref="AK57" si="45">SUM(AK45:AK56)</f>
        <v>6212.2135480297875</v>
      </c>
      <c r="AL57" s="189">
        <f t="shared" ref="AL57" si="46">SUM(AL45:AL56)</f>
        <v>-896.94850444690655</v>
      </c>
      <c r="AM57" s="189">
        <f t="shared" ref="AM57" si="47">SUM(AM45:AM56)</f>
        <v>1.0618746659019962E-2</v>
      </c>
    </row>
    <row r="58" spans="4:39" ht="15" thickTop="1" x14ac:dyDescent="0.3">
      <c r="F58" s="131">
        <f>SUM(F45:F56)-F57</f>
        <v>3.4235459752380848E-3</v>
      </c>
      <c r="G58" s="131">
        <f t="shared" ref="G58:N58" si="48">SUM(G45:G56)-G57</f>
        <v>1.1251829564571381E-2</v>
      </c>
      <c r="H58" s="131">
        <f t="shared" si="48"/>
        <v>0</v>
      </c>
      <c r="I58" s="131">
        <f t="shared" si="48"/>
        <v>0</v>
      </c>
      <c r="J58" s="131">
        <f t="shared" si="48"/>
        <v>0</v>
      </c>
      <c r="K58" s="131">
        <f t="shared" si="48"/>
        <v>0</v>
      </c>
      <c r="L58" s="131">
        <f t="shared" si="48"/>
        <v>0</v>
      </c>
      <c r="M58" s="131">
        <f t="shared" si="48"/>
        <v>0</v>
      </c>
      <c r="N58" s="131">
        <f t="shared" si="48"/>
        <v>0</v>
      </c>
      <c r="O58" s="131"/>
      <c r="Q58" s="131">
        <f t="shared" ref="Q58:Y58" si="49">SUM(Q45:Q56)-Q57</f>
        <v>0</v>
      </c>
      <c r="R58" s="131">
        <f t="shared" si="49"/>
        <v>0</v>
      </c>
      <c r="S58" s="131">
        <f t="shared" si="49"/>
        <v>0</v>
      </c>
      <c r="T58" s="131">
        <f t="shared" si="49"/>
        <v>0</v>
      </c>
      <c r="U58" s="131">
        <f t="shared" si="49"/>
        <v>0</v>
      </c>
      <c r="V58" s="131">
        <f t="shared" si="49"/>
        <v>0</v>
      </c>
      <c r="W58" s="131">
        <f t="shared" si="49"/>
        <v>0</v>
      </c>
      <c r="X58" s="131">
        <f t="shared" si="49"/>
        <v>0</v>
      </c>
      <c r="Y58" s="131">
        <f t="shared" si="49"/>
        <v>0</v>
      </c>
      <c r="Z58" s="131"/>
      <c r="AB58" s="186"/>
    </row>
    <row r="59" spans="4:39" ht="18" x14ac:dyDescent="0.3">
      <c r="D59" s="127"/>
      <c r="E59" s="127">
        <v>2025</v>
      </c>
      <c r="F59" s="130"/>
      <c r="G59" s="130"/>
      <c r="H59" s="130"/>
      <c r="I59" s="130"/>
      <c r="J59" s="130"/>
      <c r="K59" s="130"/>
      <c r="M59" s="130"/>
      <c r="N59" s="130"/>
      <c r="O59" s="130"/>
      <c r="Q59" s="130"/>
      <c r="R59" s="130"/>
      <c r="S59" s="130"/>
      <c r="T59" s="130"/>
      <c r="U59" s="130"/>
      <c r="V59" s="130"/>
      <c r="X59" s="130"/>
      <c r="Y59" s="130"/>
      <c r="AB59" s="186"/>
    </row>
    <row r="60" spans="4:39" x14ac:dyDescent="0.3">
      <c r="D60" s="77" t="s">
        <v>43</v>
      </c>
      <c r="F60" s="170">
        <v>1269830.3716527547</v>
      </c>
      <c r="G60" s="170">
        <v>765136.30168376095</v>
      </c>
      <c r="H60" s="170">
        <v>69180.358647642075</v>
      </c>
      <c r="I60" s="170">
        <v>4863.4503234300519</v>
      </c>
      <c r="J60" s="170">
        <v>364492.10987920669</v>
      </c>
      <c r="K60" s="170">
        <v>4355.5181747689494</v>
      </c>
      <c r="L60" s="170">
        <v>58793.14620752255</v>
      </c>
      <c r="M60" s="170">
        <v>3009.4979808170283</v>
      </c>
      <c r="N60" s="170">
        <v>0</v>
      </c>
      <c r="O60" s="170">
        <v>0</v>
      </c>
      <c r="P60" s="129">
        <f>+F60-SUM(G60:O60)</f>
        <v>-1.1244393419474363E-2</v>
      </c>
      <c r="Q60" s="170">
        <v>1314085.7610477151</v>
      </c>
      <c r="R60" s="170">
        <v>791802.37531930069</v>
      </c>
      <c r="S60" s="170">
        <v>71591.392261879519</v>
      </c>
      <c r="T60" s="170">
        <v>5032.9484648127509</v>
      </c>
      <c r="U60" s="170">
        <v>377195.1768511362</v>
      </c>
      <c r="V60" s="170">
        <v>4507.3141603936638</v>
      </c>
      <c r="W60" s="170">
        <v>60842.170736509222</v>
      </c>
      <c r="X60" s="170">
        <v>3114.3832536830846</v>
      </c>
      <c r="Y60" s="170">
        <v>0</v>
      </c>
      <c r="Z60" s="170">
        <v>0</v>
      </c>
      <c r="AA60" s="129">
        <f>+Q60-SUM(R60:Z60)</f>
        <v>0</v>
      </c>
      <c r="AB60" s="186"/>
      <c r="AC60" s="129">
        <f t="shared" ref="AC60:AC71" si="50">Q60-F60</f>
        <v>44255.389394960366</v>
      </c>
      <c r="AD60" s="129">
        <f t="shared" ref="AD60:AD71" si="51">R60-G60</f>
        <v>26666.073635539738</v>
      </c>
      <c r="AE60" s="129">
        <f t="shared" ref="AE60:AE71" si="52">S60-H60</f>
        <v>2411.0336142374435</v>
      </c>
      <c r="AF60" s="129">
        <f t="shared" ref="AF60:AF71" si="53">T60-I60</f>
        <v>169.49814138269903</v>
      </c>
      <c r="AG60" s="129">
        <f t="shared" ref="AG60:AG71" si="54">U60-J60</f>
        <v>12703.066971929511</v>
      </c>
      <c r="AH60" s="129">
        <f t="shared" ref="AH60:AH71" si="55">V60-K60</f>
        <v>151.79598562471438</v>
      </c>
      <c r="AI60" s="129">
        <f t="shared" ref="AI60:AI71" si="56">W60-L60</f>
        <v>2049.0245289866725</v>
      </c>
      <c r="AJ60" s="129">
        <f t="shared" ref="AJ60:AJ71" si="57">X60-M60</f>
        <v>104.88527286605631</v>
      </c>
      <c r="AK60" s="129">
        <f t="shared" ref="AK60:AK71" si="58">Y60-N60</f>
        <v>0</v>
      </c>
      <c r="AL60" s="129">
        <f t="shared" ref="AL60:AL71" si="59">Z60-O60</f>
        <v>0</v>
      </c>
      <c r="AM60" s="129">
        <f t="shared" ref="AM60:AM71" si="60">AA60-P60</f>
        <v>1.1244393419474363E-2</v>
      </c>
    </row>
    <row r="61" spans="4:39" x14ac:dyDescent="0.3">
      <c r="D61" s="77" t="s">
        <v>44</v>
      </c>
      <c r="F61" s="170">
        <v>231493.08730519368</v>
      </c>
      <c r="G61" s="170">
        <v>146377.11807089971</v>
      </c>
      <c r="H61" s="170">
        <v>17726.79383601508</v>
      </c>
      <c r="I61" s="170">
        <v>943.79646826133137</v>
      </c>
      <c r="J61" s="170">
        <v>55846.70038343432</v>
      </c>
      <c r="K61" s="170">
        <v>913.98992005987247</v>
      </c>
      <c r="L61" s="170">
        <v>7501.7529955563668</v>
      </c>
      <c r="M61" s="170">
        <v>2182.9349837081763</v>
      </c>
      <c r="N61" s="170">
        <v>0</v>
      </c>
      <c r="O61" s="170">
        <v>0</v>
      </c>
      <c r="P61" s="129">
        <f t="shared" ref="P61:P72" si="61">+F61-SUM(G61:O61)</f>
        <v>6.4725885749794543E-4</v>
      </c>
      <c r="Q61" s="170">
        <v>241156.25628059593</v>
      </c>
      <c r="R61" s="170">
        <v>127394.63036170755</v>
      </c>
      <c r="S61" s="170">
        <v>13398.788642903273</v>
      </c>
      <c r="T61" s="170">
        <v>1271.0913223010191</v>
      </c>
      <c r="U61" s="170">
        <v>80351.231608618371</v>
      </c>
      <c r="V61" s="170">
        <v>1235.3778089914983</v>
      </c>
      <c r="W61" s="170">
        <v>15471.060884323868</v>
      </c>
      <c r="X61" s="170">
        <v>2034.0756517503603</v>
      </c>
      <c r="Y61" s="170">
        <v>0</v>
      </c>
      <c r="Z61" s="170">
        <v>0</v>
      </c>
      <c r="AA61" s="129">
        <f t="shared" ref="AA61:AA71" si="62">+Q61-SUM(R61:Z61)</f>
        <v>0</v>
      </c>
      <c r="AB61" s="186"/>
      <c r="AC61" s="129">
        <f t="shared" si="50"/>
        <v>9663.1689754022518</v>
      </c>
      <c r="AD61" s="129">
        <f t="shared" si="51"/>
        <v>-18982.487709192166</v>
      </c>
      <c r="AE61" s="129">
        <f t="shared" si="52"/>
        <v>-4328.0051931118069</v>
      </c>
      <c r="AF61" s="129">
        <f t="shared" si="53"/>
        <v>327.29485403968772</v>
      </c>
      <c r="AG61" s="129">
        <f t="shared" si="54"/>
        <v>24504.531225184051</v>
      </c>
      <c r="AH61" s="129">
        <f t="shared" si="55"/>
        <v>321.38788893162587</v>
      </c>
      <c r="AI61" s="129">
        <f t="shared" si="56"/>
        <v>7969.307888767501</v>
      </c>
      <c r="AJ61" s="129">
        <f t="shared" si="57"/>
        <v>-148.85933195781604</v>
      </c>
      <c r="AK61" s="129">
        <f t="shared" si="58"/>
        <v>0</v>
      </c>
      <c r="AL61" s="129">
        <f t="shared" si="59"/>
        <v>0</v>
      </c>
      <c r="AM61" s="129">
        <f t="shared" si="60"/>
        <v>-6.4725885749794543E-4</v>
      </c>
    </row>
    <row r="62" spans="4:39" x14ac:dyDescent="0.3">
      <c r="D62" s="77" t="s">
        <v>45</v>
      </c>
      <c r="F62" s="170">
        <v>498347.1781780016</v>
      </c>
      <c r="G62" s="170">
        <v>316638.55797328264</v>
      </c>
      <c r="H62" s="170">
        <v>28603.029315000189</v>
      </c>
      <c r="I62" s="170">
        <v>1652.8539600005647</v>
      </c>
      <c r="J62" s="170">
        <v>130829.15383084178</v>
      </c>
      <c r="K62" s="170">
        <v>1425.9674787202607</v>
      </c>
      <c r="L62" s="170">
        <v>18638.096120295333</v>
      </c>
      <c r="M62" s="170">
        <v>559.51949986086811</v>
      </c>
      <c r="N62" s="170">
        <v>0</v>
      </c>
      <c r="O62" s="170">
        <v>0</v>
      </c>
      <c r="P62" s="129">
        <f t="shared" si="61"/>
        <v>0</v>
      </c>
      <c r="Q62" s="170">
        <v>528892.10762398876</v>
      </c>
      <c r="R62" s="170">
        <v>331781.77223285043</v>
      </c>
      <c r="S62" s="170">
        <v>28619.902923213565</v>
      </c>
      <c r="T62" s="170">
        <v>1770.9631779026295</v>
      </c>
      <c r="U62" s="170">
        <v>143675.61107153018</v>
      </c>
      <c r="V62" s="170">
        <v>1514.9203088082731</v>
      </c>
      <c r="W62" s="170">
        <v>21344.018059782295</v>
      </c>
      <c r="X62" s="170">
        <v>184.91984990147935</v>
      </c>
      <c r="Y62" s="170">
        <v>0</v>
      </c>
      <c r="Z62" s="170">
        <v>0</v>
      </c>
      <c r="AA62" s="129">
        <f t="shared" si="62"/>
        <v>0</v>
      </c>
      <c r="AB62" s="186"/>
      <c r="AC62" s="129">
        <f t="shared" si="50"/>
        <v>30544.92944598716</v>
      </c>
      <c r="AD62" s="129">
        <f t="shared" si="51"/>
        <v>15143.214259567787</v>
      </c>
      <c r="AE62" s="129">
        <f t="shared" si="52"/>
        <v>16.873608213376428</v>
      </c>
      <c r="AF62" s="129">
        <f t="shared" si="53"/>
        <v>118.10921790206476</v>
      </c>
      <c r="AG62" s="129">
        <f t="shared" si="54"/>
        <v>12846.457240688396</v>
      </c>
      <c r="AH62" s="129">
        <f t="shared" si="55"/>
        <v>88.952830088012433</v>
      </c>
      <c r="AI62" s="129">
        <f t="shared" si="56"/>
        <v>2705.9219394869615</v>
      </c>
      <c r="AJ62" s="129">
        <f t="shared" si="57"/>
        <v>-374.59964995938878</v>
      </c>
      <c r="AK62" s="129">
        <f t="shared" si="58"/>
        <v>0</v>
      </c>
      <c r="AL62" s="129">
        <f t="shared" si="59"/>
        <v>0</v>
      </c>
      <c r="AM62" s="129">
        <f t="shared" si="60"/>
        <v>0</v>
      </c>
    </row>
    <row r="63" spans="4:39" x14ac:dyDescent="0.3">
      <c r="D63" s="77" t="s">
        <v>46</v>
      </c>
      <c r="F63" s="170">
        <v>655339.03940748842</v>
      </c>
      <c r="G63" s="170">
        <v>423298.49188458076</v>
      </c>
      <c r="H63" s="170">
        <v>40112.62165236818</v>
      </c>
      <c r="I63" s="170">
        <v>1841.323463318312</v>
      </c>
      <c r="J63" s="170">
        <v>166383.84250374854</v>
      </c>
      <c r="K63" s="170">
        <v>2557.1032201269868</v>
      </c>
      <c r="L63" s="170">
        <v>15896.928217812141</v>
      </c>
      <c r="M63" s="170">
        <v>5248.7284655335579</v>
      </c>
      <c r="N63" s="170">
        <v>0</v>
      </c>
      <c r="O63" s="170">
        <v>0</v>
      </c>
      <c r="P63" s="129">
        <f t="shared" si="61"/>
        <v>0</v>
      </c>
      <c r="Q63" s="170">
        <v>695683.65720545908</v>
      </c>
      <c r="R63" s="170">
        <v>445676.48161903169</v>
      </c>
      <c r="S63" s="170">
        <v>40995.576514353794</v>
      </c>
      <c r="T63" s="170">
        <v>1884.419153050414</v>
      </c>
      <c r="U63" s="170">
        <v>181396.15533921833</v>
      </c>
      <c r="V63" s="170">
        <v>2906.0921878367831</v>
      </c>
      <c r="W63" s="170">
        <v>16535.96726672753</v>
      </c>
      <c r="X63" s="170">
        <v>6288.9651252405392</v>
      </c>
      <c r="Y63" s="170">
        <v>0</v>
      </c>
      <c r="Z63" s="170">
        <v>0</v>
      </c>
      <c r="AA63" s="129">
        <f t="shared" si="62"/>
        <v>0</v>
      </c>
      <c r="AB63" s="186"/>
      <c r="AC63" s="129">
        <f t="shared" si="50"/>
        <v>40344.617797970655</v>
      </c>
      <c r="AD63" s="129">
        <f t="shared" si="51"/>
        <v>22377.989734450937</v>
      </c>
      <c r="AE63" s="129">
        <f t="shared" si="52"/>
        <v>882.95486198561412</v>
      </c>
      <c r="AF63" s="129">
        <f t="shared" si="53"/>
        <v>43.095689732102073</v>
      </c>
      <c r="AG63" s="129">
        <f t="shared" si="54"/>
        <v>15012.312835469784</v>
      </c>
      <c r="AH63" s="129">
        <f t="shared" si="55"/>
        <v>348.98896770979627</v>
      </c>
      <c r="AI63" s="129">
        <f t="shared" si="56"/>
        <v>639.03904891538878</v>
      </c>
      <c r="AJ63" s="129">
        <f t="shared" si="57"/>
        <v>1040.2366597069813</v>
      </c>
      <c r="AK63" s="129">
        <f t="shared" si="58"/>
        <v>0</v>
      </c>
      <c r="AL63" s="129">
        <f t="shared" si="59"/>
        <v>0</v>
      </c>
      <c r="AM63" s="129">
        <f t="shared" si="60"/>
        <v>0</v>
      </c>
    </row>
    <row r="64" spans="4:39" x14ac:dyDescent="0.3">
      <c r="D64" s="77" t="s">
        <v>47</v>
      </c>
      <c r="F64" s="170">
        <v>0</v>
      </c>
      <c r="G64" s="170">
        <v>0</v>
      </c>
      <c r="H64" s="170">
        <v>0</v>
      </c>
      <c r="I64" s="170">
        <v>0</v>
      </c>
      <c r="J64" s="170">
        <v>0</v>
      </c>
      <c r="K64" s="170">
        <v>0</v>
      </c>
      <c r="L64" s="170">
        <v>0</v>
      </c>
      <c r="M64" s="170">
        <v>0</v>
      </c>
      <c r="N64" s="170">
        <v>0</v>
      </c>
      <c r="O64" s="170">
        <v>0</v>
      </c>
      <c r="P64" s="129">
        <f t="shared" si="61"/>
        <v>0</v>
      </c>
      <c r="Q64" s="170">
        <v>0</v>
      </c>
      <c r="R64" s="170">
        <v>0</v>
      </c>
      <c r="S64" s="170">
        <v>0</v>
      </c>
      <c r="T64" s="170">
        <v>0</v>
      </c>
      <c r="U64" s="170">
        <v>0</v>
      </c>
      <c r="V64" s="170">
        <v>0</v>
      </c>
      <c r="W64" s="170">
        <v>0</v>
      </c>
      <c r="X64" s="170">
        <v>0</v>
      </c>
      <c r="Y64" s="170">
        <v>0</v>
      </c>
      <c r="Z64" s="170">
        <v>0</v>
      </c>
      <c r="AA64" s="129">
        <f t="shared" si="62"/>
        <v>0</v>
      </c>
      <c r="AB64" s="186"/>
      <c r="AC64" s="129">
        <f t="shared" si="50"/>
        <v>0</v>
      </c>
      <c r="AD64" s="129">
        <f t="shared" si="51"/>
        <v>0</v>
      </c>
      <c r="AE64" s="129">
        <f t="shared" si="52"/>
        <v>0</v>
      </c>
      <c r="AF64" s="129">
        <f t="shared" si="53"/>
        <v>0</v>
      </c>
      <c r="AG64" s="129">
        <f t="shared" si="54"/>
        <v>0</v>
      </c>
      <c r="AH64" s="129">
        <f t="shared" si="55"/>
        <v>0</v>
      </c>
      <c r="AI64" s="129">
        <f t="shared" si="56"/>
        <v>0</v>
      </c>
      <c r="AJ64" s="129">
        <f t="shared" si="57"/>
        <v>0</v>
      </c>
      <c r="AK64" s="129">
        <f t="shared" si="58"/>
        <v>0</v>
      </c>
      <c r="AL64" s="129">
        <f t="shared" si="59"/>
        <v>0</v>
      </c>
      <c r="AM64" s="129">
        <f t="shared" si="60"/>
        <v>0</v>
      </c>
    </row>
    <row r="65" spans="2:39" x14ac:dyDescent="0.3">
      <c r="D65" s="77" t="s">
        <v>48</v>
      </c>
      <c r="F65" s="170">
        <v>269423.82960602379</v>
      </c>
      <c r="G65" s="170">
        <v>199216.44712321722</v>
      </c>
      <c r="H65" s="170">
        <v>17630.974090226096</v>
      </c>
      <c r="I65" s="170">
        <v>460.42671930875213</v>
      </c>
      <c r="J65" s="170">
        <v>43427.59990977867</v>
      </c>
      <c r="K65" s="170">
        <v>163.93450727526391</v>
      </c>
      <c r="L65" s="170">
        <v>2424.5743995494663</v>
      </c>
      <c r="M65" s="170">
        <v>1157.4307567097737</v>
      </c>
      <c r="N65" s="170">
        <v>0</v>
      </c>
      <c r="O65" s="170">
        <v>4942.4420999586337</v>
      </c>
      <c r="P65" s="129">
        <f t="shared" si="61"/>
        <v>0</v>
      </c>
      <c r="Q65" s="170">
        <v>281802.24331436871</v>
      </c>
      <c r="R65" s="170">
        <v>215528.02726205962</v>
      </c>
      <c r="S65" s="170">
        <v>18229.775142996823</v>
      </c>
      <c r="T65" s="170">
        <v>370.54808249846593</v>
      </c>
      <c r="U65" s="170">
        <v>40627.84417787398</v>
      </c>
      <c r="V65" s="170">
        <v>0</v>
      </c>
      <c r="W65" s="170">
        <v>1235.1602749948868</v>
      </c>
      <c r="X65" s="170">
        <v>1236.6484199045192</v>
      </c>
      <c r="Y65" s="170">
        <v>0</v>
      </c>
      <c r="Z65" s="170">
        <v>4574.2399540405568</v>
      </c>
      <c r="AA65" s="129">
        <f t="shared" si="62"/>
        <v>0</v>
      </c>
      <c r="AB65" s="186"/>
      <c r="AC65" s="129">
        <f t="shared" si="50"/>
        <v>12378.413708344917</v>
      </c>
      <c r="AD65" s="129">
        <f t="shared" si="51"/>
        <v>16311.580138842401</v>
      </c>
      <c r="AE65" s="129">
        <f t="shared" si="52"/>
        <v>598.80105277072653</v>
      </c>
      <c r="AF65" s="129">
        <f t="shared" si="53"/>
        <v>-89.878636810286196</v>
      </c>
      <c r="AG65" s="129">
        <f t="shared" si="54"/>
        <v>-2799.75573190469</v>
      </c>
      <c r="AH65" s="129">
        <f t="shared" si="55"/>
        <v>-163.93450727526391</v>
      </c>
      <c r="AI65" s="129">
        <f t="shared" si="56"/>
        <v>-1189.4141245545795</v>
      </c>
      <c r="AJ65" s="129">
        <f t="shared" si="57"/>
        <v>79.217663194745455</v>
      </c>
      <c r="AK65" s="129">
        <f t="shared" si="58"/>
        <v>0</v>
      </c>
      <c r="AL65" s="129">
        <f t="shared" si="59"/>
        <v>-368.20214591807689</v>
      </c>
      <c r="AM65" s="129">
        <f t="shared" si="60"/>
        <v>0</v>
      </c>
    </row>
    <row r="66" spans="2:39" x14ac:dyDescent="0.3">
      <c r="D66" s="77" t="s">
        <v>49</v>
      </c>
      <c r="F66" s="170">
        <v>0</v>
      </c>
      <c r="G66" s="170">
        <v>0</v>
      </c>
      <c r="H66" s="170">
        <v>0</v>
      </c>
      <c r="I66" s="170">
        <v>0</v>
      </c>
      <c r="J66" s="170">
        <v>0</v>
      </c>
      <c r="K66" s="170">
        <v>0</v>
      </c>
      <c r="L66" s="170">
        <v>0</v>
      </c>
      <c r="M66" s="170">
        <v>0</v>
      </c>
      <c r="N66" s="170">
        <v>0</v>
      </c>
      <c r="O66" s="170">
        <v>0</v>
      </c>
      <c r="P66" s="129">
        <f t="shared" si="61"/>
        <v>0</v>
      </c>
      <c r="Q66" s="170">
        <v>0</v>
      </c>
      <c r="R66" s="170">
        <v>0</v>
      </c>
      <c r="S66" s="170">
        <v>0</v>
      </c>
      <c r="T66" s="170">
        <v>0</v>
      </c>
      <c r="U66" s="170">
        <v>0</v>
      </c>
      <c r="V66" s="170">
        <v>0</v>
      </c>
      <c r="W66" s="170">
        <v>0</v>
      </c>
      <c r="X66" s="170">
        <v>0</v>
      </c>
      <c r="Y66" s="170">
        <v>0</v>
      </c>
      <c r="Z66" s="170">
        <v>0</v>
      </c>
      <c r="AA66" s="129">
        <f t="shared" si="62"/>
        <v>0</v>
      </c>
      <c r="AB66" s="186"/>
      <c r="AC66" s="129">
        <f t="shared" si="50"/>
        <v>0</v>
      </c>
      <c r="AD66" s="129">
        <f t="shared" si="51"/>
        <v>0</v>
      </c>
      <c r="AE66" s="129">
        <f t="shared" si="52"/>
        <v>0</v>
      </c>
      <c r="AF66" s="129">
        <f t="shared" si="53"/>
        <v>0</v>
      </c>
      <c r="AG66" s="129">
        <f t="shared" si="54"/>
        <v>0</v>
      </c>
      <c r="AH66" s="129">
        <f t="shared" si="55"/>
        <v>0</v>
      </c>
      <c r="AI66" s="129">
        <f t="shared" si="56"/>
        <v>0</v>
      </c>
      <c r="AJ66" s="129">
        <f t="shared" si="57"/>
        <v>0</v>
      </c>
      <c r="AK66" s="129">
        <f t="shared" si="58"/>
        <v>0</v>
      </c>
      <c r="AL66" s="129">
        <f t="shared" si="59"/>
        <v>0</v>
      </c>
      <c r="AM66" s="129">
        <f t="shared" si="60"/>
        <v>0</v>
      </c>
    </row>
    <row r="67" spans="2:39" x14ac:dyDescent="0.3">
      <c r="D67" s="77" t="s">
        <v>50</v>
      </c>
      <c r="F67" s="170">
        <v>55397.780245303875</v>
      </c>
      <c r="G67" s="170">
        <v>44834.888162998723</v>
      </c>
      <c r="H67" s="170">
        <v>3651.7617037556411</v>
      </c>
      <c r="I67" s="170">
        <v>332.82852466686461</v>
      </c>
      <c r="J67" s="170">
        <v>4800.0741860613853</v>
      </c>
      <c r="K67" s="170">
        <v>48.743095217527973</v>
      </c>
      <c r="L67" s="170">
        <v>447.91378989028749</v>
      </c>
      <c r="M67" s="170">
        <v>1281.5707827134493</v>
      </c>
      <c r="N67" s="170">
        <v>0</v>
      </c>
      <c r="O67" s="170">
        <v>0</v>
      </c>
      <c r="P67" s="129">
        <f t="shared" si="61"/>
        <v>0</v>
      </c>
      <c r="Q67" s="170">
        <v>51302.436108047827</v>
      </c>
      <c r="R67" s="170">
        <v>44799.86401937031</v>
      </c>
      <c r="S67" s="170">
        <v>3290.1820120982493</v>
      </c>
      <c r="T67" s="170">
        <v>372.63722500290044</v>
      </c>
      <c r="U67" s="170">
        <v>1214.6297105708909</v>
      </c>
      <c r="V67" s="170">
        <v>1.407724847086237E-2</v>
      </c>
      <c r="W67" s="170">
        <v>1.7117877491139348</v>
      </c>
      <c r="X67" s="170">
        <v>1623.3972760078909</v>
      </c>
      <c r="Y67" s="170">
        <v>0</v>
      </c>
      <c r="Z67" s="170">
        <v>0</v>
      </c>
      <c r="AA67" s="129">
        <f t="shared" si="62"/>
        <v>0</v>
      </c>
      <c r="AB67" s="186"/>
      <c r="AC67" s="129">
        <f t="shared" si="50"/>
        <v>-4095.3441372560483</v>
      </c>
      <c r="AD67" s="129">
        <f t="shared" si="51"/>
        <v>-35.024143628412276</v>
      </c>
      <c r="AE67" s="129">
        <f t="shared" si="52"/>
        <v>-361.57969165739178</v>
      </c>
      <c r="AF67" s="129">
        <f t="shared" si="53"/>
        <v>39.808700336035827</v>
      </c>
      <c r="AG67" s="129">
        <f t="shared" si="54"/>
        <v>-3585.4444754904944</v>
      </c>
      <c r="AH67" s="129">
        <f t="shared" si="55"/>
        <v>-48.729017969057111</v>
      </c>
      <c r="AI67" s="129">
        <f t="shared" si="56"/>
        <v>-446.20200214117358</v>
      </c>
      <c r="AJ67" s="129">
        <f t="shared" si="57"/>
        <v>341.82649329444166</v>
      </c>
      <c r="AK67" s="129">
        <f t="shared" si="58"/>
        <v>0</v>
      </c>
      <c r="AL67" s="129">
        <f t="shared" si="59"/>
        <v>0</v>
      </c>
      <c r="AM67" s="129">
        <f t="shared" si="60"/>
        <v>0</v>
      </c>
    </row>
    <row r="68" spans="2:39" x14ac:dyDescent="0.3">
      <c r="D68" s="77" t="s">
        <v>51</v>
      </c>
      <c r="F68" s="170">
        <v>77224.700944947064</v>
      </c>
      <c r="G68" s="170">
        <v>59892.638406032442</v>
      </c>
      <c r="H68" s="170">
        <v>6172.7693287286847</v>
      </c>
      <c r="I68" s="170">
        <v>480.83358788757545</v>
      </c>
      <c r="J68" s="170">
        <v>8007.6800681883506</v>
      </c>
      <c r="K68" s="170">
        <v>62.707932615445962</v>
      </c>
      <c r="L68" s="170">
        <v>552.97837411956107</v>
      </c>
      <c r="M68" s="170">
        <v>2055.0932473750031</v>
      </c>
      <c r="N68" s="170">
        <v>0</v>
      </c>
      <c r="O68" s="170">
        <v>0</v>
      </c>
      <c r="P68" s="129">
        <f t="shared" si="61"/>
        <v>0</v>
      </c>
      <c r="Q68" s="170">
        <v>81063.752399304052</v>
      </c>
      <c r="R68" s="170">
        <v>65318.87682860277</v>
      </c>
      <c r="S68" s="170">
        <v>6703.7153791748815</v>
      </c>
      <c r="T68" s="170">
        <v>572.5645485510762</v>
      </c>
      <c r="U68" s="170">
        <v>5630.5796655505292</v>
      </c>
      <c r="V68" s="170">
        <v>20.214167713131207</v>
      </c>
      <c r="W68" s="170">
        <v>156.1402234037698</v>
      </c>
      <c r="X68" s="170">
        <v>2661.6615863078955</v>
      </c>
      <c r="Y68" s="170">
        <v>0</v>
      </c>
      <c r="Z68" s="170">
        <v>0</v>
      </c>
      <c r="AA68" s="129">
        <f t="shared" si="62"/>
        <v>0</v>
      </c>
      <c r="AB68" s="186"/>
      <c r="AC68" s="129">
        <f t="shared" si="50"/>
        <v>3839.051454356988</v>
      </c>
      <c r="AD68" s="129">
        <f t="shared" si="51"/>
        <v>5426.2384225703281</v>
      </c>
      <c r="AE68" s="129">
        <f t="shared" si="52"/>
        <v>530.94605044619675</v>
      </c>
      <c r="AF68" s="129">
        <f t="shared" si="53"/>
        <v>91.730960663500753</v>
      </c>
      <c r="AG68" s="129">
        <f t="shared" si="54"/>
        <v>-2377.1004026378214</v>
      </c>
      <c r="AH68" s="129">
        <f t="shared" si="55"/>
        <v>-42.493764902314751</v>
      </c>
      <c r="AI68" s="129">
        <f t="shared" si="56"/>
        <v>-396.83815071579124</v>
      </c>
      <c r="AJ68" s="129">
        <f t="shared" si="57"/>
        <v>606.5683389328924</v>
      </c>
      <c r="AK68" s="129">
        <f t="shared" si="58"/>
        <v>0</v>
      </c>
      <c r="AL68" s="129">
        <f t="shared" si="59"/>
        <v>0</v>
      </c>
      <c r="AM68" s="129">
        <f t="shared" si="60"/>
        <v>0</v>
      </c>
    </row>
    <row r="69" spans="2:39" x14ac:dyDescent="0.3">
      <c r="D69" s="77" t="s">
        <v>52</v>
      </c>
      <c r="F69" s="170">
        <v>539.22682941860739</v>
      </c>
      <c r="G69" s="170">
        <v>74.934507934394375</v>
      </c>
      <c r="H69" s="170">
        <v>7.8653179893091307</v>
      </c>
      <c r="I69" s="170">
        <v>0.35946435135353694</v>
      </c>
      <c r="J69" s="170">
        <v>25.614880010767589</v>
      </c>
      <c r="K69" s="170">
        <v>0.32062306620352671</v>
      </c>
      <c r="L69" s="170">
        <v>429.67396649137618</v>
      </c>
      <c r="M69" s="170">
        <v>0.45806957520313213</v>
      </c>
      <c r="N69" s="170">
        <v>0</v>
      </c>
      <c r="O69" s="170">
        <v>0</v>
      </c>
      <c r="P69" s="129">
        <f t="shared" si="61"/>
        <v>0</v>
      </c>
      <c r="Q69" s="170">
        <v>571.60999915484899</v>
      </c>
      <c r="R69" s="170">
        <v>0</v>
      </c>
      <c r="S69" s="170">
        <v>0</v>
      </c>
      <c r="T69" s="170">
        <v>0</v>
      </c>
      <c r="U69" s="170">
        <v>0</v>
      </c>
      <c r="V69" s="170">
        <v>0</v>
      </c>
      <c r="W69" s="170">
        <v>571.60999915484899</v>
      </c>
      <c r="X69" s="170">
        <v>0</v>
      </c>
      <c r="Y69" s="170">
        <v>0</v>
      </c>
      <c r="Z69" s="170">
        <v>0</v>
      </c>
      <c r="AA69" s="129">
        <f t="shared" si="62"/>
        <v>0</v>
      </c>
      <c r="AB69" s="186"/>
      <c r="AC69" s="129">
        <f t="shared" si="50"/>
        <v>32.383169736241598</v>
      </c>
      <c r="AD69" s="129">
        <f t="shared" si="51"/>
        <v>-74.934507934394375</v>
      </c>
      <c r="AE69" s="129">
        <f t="shared" si="52"/>
        <v>-7.8653179893091307</v>
      </c>
      <c r="AF69" s="129">
        <f t="shared" si="53"/>
        <v>-0.35946435135353694</v>
      </c>
      <c r="AG69" s="129">
        <f t="shared" si="54"/>
        <v>-25.614880010767589</v>
      </c>
      <c r="AH69" s="129">
        <f t="shared" si="55"/>
        <v>-0.32062306620352671</v>
      </c>
      <c r="AI69" s="129">
        <f t="shared" si="56"/>
        <v>141.93603266347282</v>
      </c>
      <c r="AJ69" s="129">
        <f t="shared" si="57"/>
        <v>-0.45806957520313213</v>
      </c>
      <c r="AK69" s="129">
        <f t="shared" si="58"/>
        <v>0</v>
      </c>
      <c r="AL69" s="129">
        <f t="shared" si="59"/>
        <v>0</v>
      </c>
      <c r="AM69" s="129">
        <f t="shared" si="60"/>
        <v>0</v>
      </c>
    </row>
    <row r="70" spans="2:39" x14ac:dyDescent="0.3">
      <c r="D70" s="77" t="s">
        <v>53</v>
      </c>
      <c r="F70" s="170">
        <v>103604.98137576542</v>
      </c>
      <c r="G70" s="170">
        <v>0</v>
      </c>
      <c r="H70" s="170">
        <v>0</v>
      </c>
      <c r="I70" s="170">
        <v>0</v>
      </c>
      <c r="J70" s="170">
        <v>0</v>
      </c>
      <c r="K70" s="170">
        <v>0</v>
      </c>
      <c r="L70" s="170">
        <v>0</v>
      </c>
      <c r="M70" s="170">
        <v>0</v>
      </c>
      <c r="N70" s="170">
        <v>103604.98137576542</v>
      </c>
      <c r="O70" s="170">
        <v>0</v>
      </c>
      <c r="P70" s="129">
        <f t="shared" si="61"/>
        <v>0</v>
      </c>
      <c r="Q70" s="170">
        <v>108687.19345942776</v>
      </c>
      <c r="R70" s="170">
        <v>0</v>
      </c>
      <c r="S70" s="170">
        <v>0</v>
      </c>
      <c r="T70" s="170">
        <v>0</v>
      </c>
      <c r="U70" s="170">
        <v>0</v>
      </c>
      <c r="V70" s="170">
        <v>0</v>
      </c>
      <c r="W70" s="170">
        <v>0</v>
      </c>
      <c r="X70" s="170">
        <v>0</v>
      </c>
      <c r="Y70" s="170">
        <v>108687.19345942776</v>
      </c>
      <c r="Z70" s="170">
        <v>0</v>
      </c>
      <c r="AA70" s="129">
        <f t="shared" si="62"/>
        <v>0</v>
      </c>
      <c r="AB70" s="186"/>
      <c r="AC70" s="129">
        <f t="shared" si="50"/>
        <v>5082.2120836623362</v>
      </c>
      <c r="AD70" s="129">
        <f t="shared" si="51"/>
        <v>0</v>
      </c>
      <c r="AE70" s="129">
        <f t="shared" si="52"/>
        <v>0</v>
      </c>
      <c r="AF70" s="129">
        <f t="shared" si="53"/>
        <v>0</v>
      </c>
      <c r="AG70" s="129">
        <f t="shared" si="54"/>
        <v>0</v>
      </c>
      <c r="AH70" s="129">
        <f t="shared" si="55"/>
        <v>0</v>
      </c>
      <c r="AI70" s="129">
        <f t="shared" si="56"/>
        <v>0</v>
      </c>
      <c r="AJ70" s="129">
        <f t="shared" si="57"/>
        <v>0</v>
      </c>
      <c r="AK70" s="129">
        <f t="shared" si="58"/>
        <v>5082.2120836623362</v>
      </c>
      <c r="AL70" s="129">
        <f t="shared" si="59"/>
        <v>0</v>
      </c>
      <c r="AM70" s="129">
        <f t="shared" si="60"/>
        <v>0</v>
      </c>
    </row>
    <row r="71" spans="2:39" x14ac:dyDescent="0.3">
      <c r="D71" s="77" t="s">
        <v>54</v>
      </c>
      <c r="F71" s="170">
        <v>198586.58209987893</v>
      </c>
      <c r="G71" s="170">
        <v>164186.78502401884</v>
      </c>
      <c r="H71" s="170">
        <v>13001.056813001223</v>
      </c>
      <c r="I71" s="170">
        <v>1261.6389957475483</v>
      </c>
      <c r="J71" s="170">
        <v>13780.743859364697</v>
      </c>
      <c r="K71" s="170">
        <v>126.9525156818617</v>
      </c>
      <c r="L71" s="170">
        <v>1169.9666704084682</v>
      </c>
      <c r="M71" s="170">
        <v>5059.438221656309</v>
      </c>
      <c r="N71" s="170">
        <v>0</v>
      </c>
      <c r="O71" s="170">
        <v>0</v>
      </c>
      <c r="P71" s="129">
        <f t="shared" si="61"/>
        <v>0</v>
      </c>
      <c r="Q71" s="170">
        <v>208205.28411885333</v>
      </c>
      <c r="R71" s="170">
        <v>181270.50516154317</v>
      </c>
      <c r="S71" s="170">
        <v>13260.307083369205</v>
      </c>
      <c r="T71" s="170">
        <v>1510.5320695199041</v>
      </c>
      <c r="U71" s="170">
        <v>5457.4626035280517</v>
      </c>
      <c r="V71" s="170">
        <v>6.5923952696144266</v>
      </c>
      <c r="W71" s="170">
        <v>129.94251358571543</v>
      </c>
      <c r="X71" s="170">
        <v>6569.9423026095919</v>
      </c>
      <c r="Y71" s="170">
        <v>0</v>
      </c>
      <c r="Z71" s="170">
        <v>0</v>
      </c>
      <c r="AA71" s="129">
        <f t="shared" si="62"/>
        <v>-1.0571879101917148E-5</v>
      </c>
      <c r="AB71" s="186"/>
      <c r="AC71" s="129">
        <f t="shared" si="50"/>
        <v>9618.7020189744071</v>
      </c>
      <c r="AD71" s="129">
        <f t="shared" si="51"/>
        <v>17083.720137524331</v>
      </c>
      <c r="AE71" s="129">
        <f t="shared" si="52"/>
        <v>259.25027036798201</v>
      </c>
      <c r="AF71" s="129">
        <f t="shared" si="53"/>
        <v>248.89307377235582</v>
      </c>
      <c r="AG71" s="129">
        <f t="shared" si="54"/>
        <v>-8323.2812558366459</v>
      </c>
      <c r="AH71" s="129">
        <f t="shared" si="55"/>
        <v>-120.36012041224727</v>
      </c>
      <c r="AI71" s="129">
        <f t="shared" si="56"/>
        <v>-1040.0241568227527</v>
      </c>
      <c r="AJ71" s="129">
        <f t="shared" si="57"/>
        <v>1510.5040809532829</v>
      </c>
      <c r="AK71" s="129">
        <f t="shared" si="58"/>
        <v>0</v>
      </c>
      <c r="AL71" s="129">
        <f t="shared" si="59"/>
        <v>0</v>
      </c>
      <c r="AM71" s="129">
        <f t="shared" si="60"/>
        <v>-1.0571879101917148E-5</v>
      </c>
    </row>
    <row r="72" spans="2:39" ht="15" thickBot="1" x14ac:dyDescent="0.35">
      <c r="D72" s="118" t="s">
        <v>55</v>
      </c>
      <c r="F72" s="124">
        <v>3359786.7742023151</v>
      </c>
      <c r="G72" s="124">
        <v>2119656.1515923319</v>
      </c>
      <c r="H72" s="124">
        <v>196087.23070472648</v>
      </c>
      <c r="I72" s="124">
        <v>11837.511506972352</v>
      </c>
      <c r="J72" s="124">
        <v>787593.51950063522</v>
      </c>
      <c r="K72" s="124">
        <v>9655.2374675323699</v>
      </c>
      <c r="L72" s="124">
        <v>105855.03074164553</v>
      </c>
      <c r="M72" s="124">
        <v>20554.672007949368</v>
      </c>
      <c r="N72" s="124">
        <v>103604.98137576542</v>
      </c>
      <c r="O72" s="124">
        <v>4942.4420999586337</v>
      </c>
      <c r="P72" s="129">
        <f t="shared" si="61"/>
        <v>-2.7952026575803757E-3</v>
      </c>
      <c r="Q72" s="124">
        <v>3511450.301556915</v>
      </c>
      <c r="R72" s="124">
        <v>2203572.5328044663</v>
      </c>
      <c r="S72" s="124">
        <v>196089.63995998932</v>
      </c>
      <c r="T72" s="124">
        <v>12785.70404363916</v>
      </c>
      <c r="U72" s="124">
        <v>835548.6910280264</v>
      </c>
      <c r="V72" s="124">
        <v>10190.525106261433</v>
      </c>
      <c r="W72" s="124">
        <v>116287.78174623124</v>
      </c>
      <c r="X72" s="124">
        <v>23713.993465405358</v>
      </c>
      <c r="Y72" s="124">
        <v>108687.19345942776</v>
      </c>
      <c r="Z72" s="124">
        <v>4574.2399540405568</v>
      </c>
      <c r="AA72" s="129">
        <f>+Q72-SUM(R72:Z72)</f>
        <v>-1.0572373867034912E-5</v>
      </c>
      <c r="AB72" s="186"/>
      <c r="AC72" s="189">
        <f>SUM(AC60:AC71)</f>
        <v>151663.5239121393</v>
      </c>
      <c r="AD72" s="189">
        <f t="shared" ref="AD72" si="63">SUM(AD60:AD71)</f>
        <v>83916.369967740553</v>
      </c>
      <c r="AE72" s="189">
        <f t="shared" ref="AE72" si="64">SUM(AE60:AE71)</f>
        <v>2.4092552628316071</v>
      </c>
      <c r="AF72" s="189">
        <f t="shared" ref="AF72" si="65">SUM(AF60:AF71)</f>
        <v>948.1925366668064</v>
      </c>
      <c r="AG72" s="189">
        <f t="shared" ref="AG72" si="66">SUM(AG60:AG71)</f>
        <v>47955.171527391314</v>
      </c>
      <c r="AH72" s="189">
        <f t="shared" ref="AH72" si="67">SUM(AH60:AH71)</f>
        <v>535.28763872906222</v>
      </c>
      <c r="AI72" s="189">
        <f t="shared" ref="AI72" si="68">SUM(AI60:AI71)</f>
        <v>10432.751004585698</v>
      </c>
      <c r="AJ72" s="189">
        <f t="shared" ref="AJ72" si="69">SUM(AJ60:AJ71)</f>
        <v>3159.3214574559925</v>
      </c>
      <c r="AK72" s="189">
        <f t="shared" ref="AK72" si="70">SUM(AK60:AK71)</f>
        <v>5082.2120836623362</v>
      </c>
      <c r="AL72" s="189">
        <f t="shared" ref="AL72" si="71">SUM(AL60:AL71)</f>
        <v>-368.20214591807689</v>
      </c>
      <c r="AM72" s="189">
        <f t="shared" ref="AM72" si="72">SUM(AM60:AM71)</f>
        <v>1.0586562682874501E-2</v>
      </c>
    </row>
    <row r="73" spans="2:39" ht="15" thickTop="1" x14ac:dyDescent="0.3">
      <c r="F73" s="131">
        <f t="shared" ref="F73:N73" si="73">SUM(F60:F71)-F72</f>
        <v>3.4424616023898125E-3</v>
      </c>
      <c r="G73" s="131">
        <f t="shared" si="73"/>
        <v>1.1244393885135651E-2</v>
      </c>
      <c r="H73" s="131">
        <f t="shared" si="73"/>
        <v>0</v>
      </c>
      <c r="I73" s="131">
        <f t="shared" si="73"/>
        <v>0</v>
      </c>
      <c r="J73" s="131">
        <f t="shared" si="73"/>
        <v>0</v>
      </c>
      <c r="K73" s="131">
        <f t="shared" si="73"/>
        <v>0</v>
      </c>
      <c r="L73" s="131">
        <f t="shared" si="73"/>
        <v>0</v>
      </c>
      <c r="M73" s="131">
        <f t="shared" si="73"/>
        <v>0</v>
      </c>
      <c r="N73" s="131">
        <f t="shared" si="73"/>
        <v>0</v>
      </c>
      <c r="O73" s="131"/>
      <c r="Q73" s="131">
        <f t="shared" ref="Q73:Y73" si="74">SUM(Q60:Q71)-Q72</f>
        <v>0</v>
      </c>
      <c r="R73" s="131">
        <f t="shared" si="74"/>
        <v>0</v>
      </c>
      <c r="S73" s="131">
        <f t="shared" si="74"/>
        <v>0</v>
      </c>
      <c r="T73" s="131">
        <f t="shared" si="74"/>
        <v>0</v>
      </c>
      <c r="U73" s="131">
        <f t="shared" si="74"/>
        <v>0</v>
      </c>
      <c r="V73" s="131">
        <f t="shared" si="74"/>
        <v>0</v>
      </c>
      <c r="W73" s="131">
        <f t="shared" si="74"/>
        <v>0</v>
      </c>
      <c r="X73" s="131">
        <f t="shared" si="74"/>
        <v>0</v>
      </c>
      <c r="Y73" s="131">
        <f t="shared" si="74"/>
        <v>0</v>
      </c>
      <c r="Z73" s="131"/>
      <c r="AB73" s="186"/>
    </row>
    <row r="74" spans="2:39" x14ac:dyDescent="0.3"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AB74" s="186"/>
    </row>
    <row r="75" spans="2:39" x14ac:dyDescent="0.3">
      <c r="D75" s="188" t="s">
        <v>56</v>
      </c>
      <c r="E75" s="186"/>
      <c r="F75" s="187" t="s">
        <v>57</v>
      </c>
      <c r="G75" s="187"/>
      <c r="H75" s="187"/>
      <c r="I75" s="187"/>
      <c r="J75" s="187"/>
      <c r="K75" s="187"/>
      <c r="L75" s="187"/>
      <c r="M75" s="187"/>
      <c r="N75" s="187"/>
      <c r="O75" s="187"/>
      <c r="P75" s="186"/>
      <c r="Q75" s="187" t="s">
        <v>214</v>
      </c>
      <c r="R75" s="187"/>
      <c r="S75" s="187"/>
      <c r="T75" s="187"/>
      <c r="U75" s="187"/>
      <c r="V75" s="187"/>
      <c r="W75" s="187"/>
      <c r="X75" s="187"/>
      <c r="Y75" s="187"/>
      <c r="Z75" s="187"/>
      <c r="AA75" s="186"/>
      <c r="AB75" s="186"/>
    </row>
    <row r="76" spans="2:39" x14ac:dyDescent="0.3">
      <c r="B76" s="119"/>
      <c r="F76" s="130"/>
      <c r="G76" s="130"/>
      <c r="H76" s="130" t="s">
        <v>22</v>
      </c>
      <c r="I76" s="130" t="s">
        <v>22</v>
      </c>
      <c r="J76" s="130" t="s">
        <v>22</v>
      </c>
      <c r="M76" s="155"/>
      <c r="N76" s="155"/>
      <c r="O76" s="155"/>
      <c r="Q76" s="130"/>
      <c r="R76" s="130"/>
      <c r="S76" s="130" t="s">
        <v>22</v>
      </c>
      <c r="T76" s="130" t="s">
        <v>22</v>
      </c>
      <c r="U76" s="130" t="s">
        <v>22</v>
      </c>
      <c r="X76" s="155"/>
      <c r="Y76" s="155"/>
      <c r="AB76" s="186"/>
    </row>
    <row r="77" spans="2:39" x14ac:dyDescent="0.3">
      <c r="F77" s="130" t="s">
        <v>23</v>
      </c>
      <c r="G77" s="130" t="s">
        <v>24</v>
      </c>
      <c r="H77" s="130" t="s">
        <v>25</v>
      </c>
      <c r="I77" s="156" t="s">
        <v>26</v>
      </c>
      <c r="J77" s="130" t="s">
        <v>27</v>
      </c>
      <c r="K77" s="130" t="s">
        <v>28</v>
      </c>
      <c r="L77" s="130" t="s">
        <v>29</v>
      </c>
      <c r="M77" s="213" t="s">
        <v>30</v>
      </c>
      <c r="N77" s="213"/>
      <c r="O77" s="157" t="s">
        <v>31</v>
      </c>
      <c r="Q77" s="130" t="s">
        <v>23</v>
      </c>
      <c r="R77" s="130" t="s">
        <v>24</v>
      </c>
      <c r="S77" s="130" t="s">
        <v>25</v>
      </c>
      <c r="T77" s="156" t="s">
        <v>26</v>
      </c>
      <c r="U77" s="130" t="s">
        <v>27</v>
      </c>
      <c r="V77" s="130" t="s">
        <v>28</v>
      </c>
      <c r="W77" s="130" t="s">
        <v>29</v>
      </c>
      <c r="X77" s="158" t="s">
        <v>30</v>
      </c>
      <c r="Y77" s="159"/>
      <c r="Z77" s="130" t="s">
        <v>31</v>
      </c>
      <c r="AB77" s="186"/>
    </row>
    <row r="78" spans="2:39" x14ac:dyDescent="0.3">
      <c r="F78" s="160" t="s">
        <v>32</v>
      </c>
      <c r="G78" s="160" t="s">
        <v>33</v>
      </c>
      <c r="H78" s="160" t="s">
        <v>34</v>
      </c>
      <c r="I78" s="160" t="s">
        <v>35</v>
      </c>
      <c r="J78" s="160" t="s">
        <v>36</v>
      </c>
      <c r="K78" s="160" t="s">
        <v>37</v>
      </c>
      <c r="L78" s="161" t="s">
        <v>38</v>
      </c>
      <c r="M78" s="160" t="s">
        <v>39</v>
      </c>
      <c r="N78" s="160" t="s">
        <v>40</v>
      </c>
      <c r="O78" s="160" t="s">
        <v>41</v>
      </c>
      <c r="P78" s="120" t="s">
        <v>42</v>
      </c>
      <c r="Q78" s="160" t="s">
        <v>32</v>
      </c>
      <c r="R78" s="160" t="s">
        <v>33</v>
      </c>
      <c r="S78" s="160" t="s">
        <v>34</v>
      </c>
      <c r="T78" s="160" t="s">
        <v>35</v>
      </c>
      <c r="U78" s="160" t="s">
        <v>36</v>
      </c>
      <c r="V78" s="160" t="s">
        <v>37</v>
      </c>
      <c r="W78" s="161" t="s">
        <v>38</v>
      </c>
      <c r="X78" s="160" t="s">
        <v>39</v>
      </c>
      <c r="Y78" s="160" t="s">
        <v>40</v>
      </c>
      <c r="Z78" s="161" t="s">
        <v>41</v>
      </c>
      <c r="AA78" s="120" t="s">
        <v>42</v>
      </c>
      <c r="AB78" s="186"/>
    </row>
    <row r="79" spans="2:39" ht="18" x14ac:dyDescent="0.3">
      <c r="D79" s="127"/>
      <c r="E79" s="127">
        <v>2027</v>
      </c>
      <c r="F79" s="130"/>
      <c r="G79" s="130"/>
      <c r="H79" s="130"/>
      <c r="I79" s="130"/>
      <c r="J79" s="130"/>
      <c r="K79" s="130"/>
      <c r="M79" s="130"/>
      <c r="N79" s="130"/>
      <c r="O79" s="130"/>
      <c r="Q79" s="130"/>
      <c r="R79" s="130"/>
      <c r="S79" s="130"/>
      <c r="T79" s="130"/>
      <c r="U79" s="130"/>
      <c r="V79" s="130"/>
      <c r="X79" s="130"/>
      <c r="Y79" s="130"/>
      <c r="AB79" s="186"/>
    </row>
    <row r="80" spans="2:39" x14ac:dyDescent="0.3">
      <c r="D80" s="77" t="s">
        <v>43</v>
      </c>
      <c r="F80" s="170">
        <v>1329961.6567945071</v>
      </c>
      <c r="G80" s="170">
        <v>829658.02230613842</v>
      </c>
      <c r="H80" s="170">
        <v>71262.005494363286</v>
      </c>
      <c r="I80" s="170">
        <v>4583.0478693138703</v>
      </c>
      <c r="J80" s="170">
        <v>363463.89122371405</v>
      </c>
      <c r="K80" s="170">
        <v>4007.1744719218491</v>
      </c>
      <c r="L80" s="170">
        <v>55697.464224897165</v>
      </c>
      <c r="M80" s="170">
        <v>1290.0628070906719</v>
      </c>
      <c r="N80" s="170">
        <v>0</v>
      </c>
      <c r="O80" s="170">
        <v>0</v>
      </c>
      <c r="P80" s="129">
        <f>+F80-SUM(G80:O80)</f>
        <v>-1.1602931888774037E-2</v>
      </c>
      <c r="Q80" s="170">
        <v>1385949.4688340568</v>
      </c>
      <c r="R80" s="170">
        <v>864584.38359752996</v>
      </c>
      <c r="S80" s="170">
        <v>74261.944439066428</v>
      </c>
      <c r="T80" s="170">
        <v>4775.9818696021575</v>
      </c>
      <c r="U80" s="170">
        <v>378764.74438819051</v>
      </c>
      <c r="V80" s="170">
        <v>4175.865749597011</v>
      </c>
      <c r="W80" s="170">
        <v>58042.177805301457</v>
      </c>
      <c r="X80" s="170">
        <v>1344.370984769035</v>
      </c>
      <c r="Y80" s="170">
        <v>0</v>
      </c>
      <c r="Z80" s="170">
        <v>0</v>
      </c>
      <c r="AA80" s="129">
        <f>+Q80-SUM(R80:Z80)</f>
        <v>0</v>
      </c>
      <c r="AB80" s="186"/>
      <c r="AC80" s="129">
        <f t="shared" ref="AC80:AC91" si="75">Q80-F80</f>
        <v>55987.812039549695</v>
      </c>
      <c r="AD80" s="129">
        <f t="shared" ref="AD80:AD91" si="76">R80-G80</f>
        <v>34926.361291391542</v>
      </c>
      <c r="AE80" s="129">
        <f t="shared" ref="AE80:AE91" si="77">S80-H80</f>
        <v>2999.9389447031426</v>
      </c>
      <c r="AF80" s="129">
        <f t="shared" ref="AF80:AF91" si="78">T80-I80</f>
        <v>192.93400028828728</v>
      </c>
      <c r="AG80" s="129">
        <f t="shared" ref="AG80:AG91" si="79">U80-J80</f>
        <v>15300.853164476459</v>
      </c>
      <c r="AH80" s="129">
        <f t="shared" ref="AH80:AH91" si="80">V80-K80</f>
        <v>168.69127767516193</v>
      </c>
      <c r="AI80" s="129">
        <f t="shared" ref="AI80:AI91" si="81">W80-L80</f>
        <v>2344.7135804042919</v>
      </c>
      <c r="AJ80" s="129">
        <f t="shared" ref="AJ80:AJ91" si="82">X80-M80</f>
        <v>54.308177678363108</v>
      </c>
      <c r="AK80" s="129">
        <f t="shared" ref="AK80:AK91" si="83">Y80-N80</f>
        <v>0</v>
      </c>
      <c r="AL80" s="129">
        <f t="shared" ref="AL80:AL91" si="84">Z80-O80</f>
        <v>0</v>
      </c>
      <c r="AM80" s="129">
        <f t="shared" ref="AM80:AM91" si="85">AA80-P80</f>
        <v>1.1602931888774037E-2</v>
      </c>
    </row>
    <row r="81" spans="4:39" x14ac:dyDescent="0.3">
      <c r="D81" s="77" t="s">
        <v>44</v>
      </c>
      <c r="F81" s="170">
        <v>246943.56049195485</v>
      </c>
      <c r="G81" s="170">
        <v>149005.57547375531</v>
      </c>
      <c r="H81" s="170">
        <v>18791.126741888784</v>
      </c>
      <c r="I81" s="170">
        <v>1118.0006744453667</v>
      </c>
      <c r="J81" s="170">
        <v>64573.407073079077</v>
      </c>
      <c r="K81" s="170">
        <v>1108.7578806850354</v>
      </c>
      <c r="L81" s="170">
        <v>9671.8714927843466</v>
      </c>
      <c r="M81" s="170">
        <v>2674.8205560704641</v>
      </c>
      <c r="N81" s="170">
        <v>0</v>
      </c>
      <c r="O81" s="170">
        <v>0</v>
      </c>
      <c r="P81" s="129">
        <f t="shared" ref="P81:P92" si="86">+F81-SUM(G81:O81)</f>
        <v>5.9924647212028503E-4</v>
      </c>
      <c r="Q81" s="170">
        <v>261953.83250688622</v>
      </c>
      <c r="R81" s="170">
        <v>139519.59183751355</v>
      </c>
      <c r="S81" s="170">
        <v>14403.731316794774</v>
      </c>
      <c r="T81" s="170">
        <v>1361.6624839034016</v>
      </c>
      <c r="U81" s="170">
        <v>86437.522059783005</v>
      </c>
      <c r="V81" s="170">
        <v>1337.2153290877118</v>
      </c>
      <c r="W81" s="170">
        <v>16705.167519815885</v>
      </c>
      <c r="X81" s="170">
        <v>2188.9419599879784</v>
      </c>
      <c r="Y81" s="170">
        <v>0</v>
      </c>
      <c r="Z81" s="170">
        <v>0</v>
      </c>
      <c r="AA81" s="129">
        <f t="shared" ref="AA81:AA91" si="87">+Q81-SUM(R81:Z81)</f>
        <v>0</v>
      </c>
      <c r="AB81" s="186"/>
      <c r="AC81" s="129">
        <f t="shared" si="75"/>
        <v>15010.272014931368</v>
      </c>
      <c r="AD81" s="129">
        <f t="shared" si="76"/>
        <v>-9485.9836362417554</v>
      </c>
      <c r="AE81" s="129">
        <f t="shared" si="77"/>
        <v>-4387.3954250940096</v>
      </c>
      <c r="AF81" s="129">
        <f t="shared" si="78"/>
        <v>243.6618094580349</v>
      </c>
      <c r="AG81" s="129">
        <f t="shared" si="79"/>
        <v>21864.114986703928</v>
      </c>
      <c r="AH81" s="129">
        <f t="shared" si="80"/>
        <v>228.45744840267639</v>
      </c>
      <c r="AI81" s="129">
        <f t="shared" si="81"/>
        <v>7033.296027031538</v>
      </c>
      <c r="AJ81" s="129">
        <f t="shared" si="82"/>
        <v>-485.87859608248573</v>
      </c>
      <c r="AK81" s="129">
        <f t="shared" si="83"/>
        <v>0</v>
      </c>
      <c r="AL81" s="129">
        <f t="shared" si="84"/>
        <v>0</v>
      </c>
      <c r="AM81" s="129">
        <f t="shared" si="85"/>
        <v>-5.9924647212028503E-4</v>
      </c>
    </row>
    <row r="82" spans="4:39" x14ac:dyDescent="0.3">
      <c r="D82" s="77" t="s">
        <v>45</v>
      </c>
      <c r="F82" s="170">
        <v>536673.27671595896</v>
      </c>
      <c r="G82" s="170">
        <v>342287.74112064607</v>
      </c>
      <c r="H82" s="170">
        <v>30447.919681274972</v>
      </c>
      <c r="I82" s="170">
        <v>1761.6254075162146</v>
      </c>
      <c r="J82" s="170">
        <v>140011.7954045251</v>
      </c>
      <c r="K82" s="170">
        <v>1527.792036020174</v>
      </c>
      <c r="L82" s="170">
        <v>20054.741723143583</v>
      </c>
      <c r="M82" s="170">
        <v>581.66134283286658</v>
      </c>
      <c r="N82" s="170">
        <v>0</v>
      </c>
      <c r="O82" s="170">
        <v>0</v>
      </c>
      <c r="P82" s="129">
        <f t="shared" si="86"/>
        <v>0</v>
      </c>
      <c r="Q82" s="170">
        <v>578393.75718617486</v>
      </c>
      <c r="R82" s="170">
        <v>365210.45413250575</v>
      </c>
      <c r="S82" s="170">
        <v>30924.128084774118</v>
      </c>
      <c r="T82" s="170">
        <v>1908.9906909194065</v>
      </c>
      <c r="U82" s="170">
        <v>155335.56124039026</v>
      </c>
      <c r="V82" s="170">
        <v>1642.7967698748676</v>
      </c>
      <c r="W82" s="170">
        <v>23166.476671476143</v>
      </c>
      <c r="X82" s="170">
        <v>205.34959623435844</v>
      </c>
      <c r="Y82" s="170">
        <v>0</v>
      </c>
      <c r="Z82" s="170">
        <v>0</v>
      </c>
      <c r="AA82" s="129">
        <f t="shared" si="87"/>
        <v>0</v>
      </c>
      <c r="AB82" s="186"/>
      <c r="AC82" s="129">
        <f t="shared" si="75"/>
        <v>41720.480470215902</v>
      </c>
      <c r="AD82" s="129">
        <f t="shared" si="76"/>
        <v>22922.713011859683</v>
      </c>
      <c r="AE82" s="129">
        <f t="shared" si="77"/>
        <v>476.20840349914579</v>
      </c>
      <c r="AF82" s="129">
        <f t="shared" si="78"/>
        <v>147.36528340319182</v>
      </c>
      <c r="AG82" s="129">
        <f t="shared" si="79"/>
        <v>15323.765835865168</v>
      </c>
      <c r="AH82" s="129">
        <f t="shared" si="80"/>
        <v>115.00473385469354</v>
      </c>
      <c r="AI82" s="129">
        <f t="shared" si="81"/>
        <v>3111.7349483325597</v>
      </c>
      <c r="AJ82" s="129">
        <f t="shared" si="82"/>
        <v>-376.31174659850814</v>
      </c>
      <c r="AK82" s="129">
        <f t="shared" si="83"/>
        <v>0</v>
      </c>
      <c r="AL82" s="129">
        <f t="shared" si="84"/>
        <v>0</v>
      </c>
      <c r="AM82" s="129">
        <f t="shared" si="85"/>
        <v>0</v>
      </c>
    </row>
    <row r="83" spans="4:39" x14ac:dyDescent="0.3">
      <c r="D83" s="77" t="s">
        <v>46</v>
      </c>
      <c r="F83" s="170">
        <v>713273.32280413492</v>
      </c>
      <c r="G83" s="170">
        <v>462543.03495888499</v>
      </c>
      <c r="H83" s="170">
        <v>43193.198544699218</v>
      </c>
      <c r="I83" s="170">
        <v>1979.1090248440507</v>
      </c>
      <c r="J83" s="170">
        <v>179874.82831005592</v>
      </c>
      <c r="K83" s="170">
        <v>2781.0530208667728</v>
      </c>
      <c r="L83" s="170">
        <v>17205.255829574904</v>
      </c>
      <c r="M83" s="170">
        <v>5696.8431152091325</v>
      </c>
      <c r="N83" s="170">
        <v>0</v>
      </c>
      <c r="O83" s="170">
        <v>0</v>
      </c>
      <c r="P83" s="129">
        <f t="shared" si="86"/>
        <v>0</v>
      </c>
      <c r="Q83" s="170">
        <v>768879.82235563942</v>
      </c>
      <c r="R83" s="170">
        <v>495700.40149933525</v>
      </c>
      <c r="S83" s="170">
        <v>44762.59914890318</v>
      </c>
      <c r="T83" s="170">
        <v>2052.5050029913591</v>
      </c>
      <c r="U83" s="170">
        <v>198168.94917327724</v>
      </c>
      <c r="V83" s="170">
        <v>3189.1511998670517</v>
      </c>
      <c r="W83" s="170">
        <v>18137.275285397747</v>
      </c>
      <c r="X83" s="170">
        <v>6868.9410458674947</v>
      </c>
      <c r="Y83" s="170">
        <v>0</v>
      </c>
      <c r="Z83" s="170">
        <v>0</v>
      </c>
      <c r="AA83" s="129">
        <f t="shared" si="87"/>
        <v>0</v>
      </c>
      <c r="AB83" s="186"/>
      <c r="AC83" s="129">
        <f t="shared" si="75"/>
        <v>55606.499551504501</v>
      </c>
      <c r="AD83" s="129">
        <f t="shared" si="76"/>
        <v>33157.366540450254</v>
      </c>
      <c r="AE83" s="129">
        <f t="shared" si="77"/>
        <v>1569.4006042039618</v>
      </c>
      <c r="AF83" s="129">
        <f t="shared" si="78"/>
        <v>73.395978147308369</v>
      </c>
      <c r="AG83" s="129">
        <f t="shared" si="79"/>
        <v>18294.120863221324</v>
      </c>
      <c r="AH83" s="129">
        <f t="shared" si="80"/>
        <v>408.09817900027883</v>
      </c>
      <c r="AI83" s="129">
        <f t="shared" si="81"/>
        <v>932.01945582284316</v>
      </c>
      <c r="AJ83" s="129">
        <f t="shared" si="82"/>
        <v>1172.0979306583622</v>
      </c>
      <c r="AK83" s="129">
        <f t="shared" si="83"/>
        <v>0</v>
      </c>
      <c r="AL83" s="129">
        <f t="shared" si="84"/>
        <v>0</v>
      </c>
      <c r="AM83" s="129">
        <f t="shared" si="85"/>
        <v>0</v>
      </c>
    </row>
    <row r="84" spans="4:39" x14ac:dyDescent="0.3">
      <c r="D84" s="77" t="s">
        <v>47</v>
      </c>
      <c r="F84" s="170">
        <v>0</v>
      </c>
      <c r="G84" s="170">
        <v>0</v>
      </c>
      <c r="H84" s="170">
        <v>0</v>
      </c>
      <c r="I84" s="170">
        <v>0</v>
      </c>
      <c r="J84" s="170">
        <v>0</v>
      </c>
      <c r="K84" s="170">
        <v>0</v>
      </c>
      <c r="L84" s="170">
        <v>0</v>
      </c>
      <c r="M84" s="170">
        <v>0</v>
      </c>
      <c r="N84" s="170">
        <v>0</v>
      </c>
      <c r="O84" s="170">
        <v>0</v>
      </c>
      <c r="P84" s="129">
        <f t="shared" si="86"/>
        <v>0</v>
      </c>
      <c r="Q84" s="170">
        <v>0</v>
      </c>
      <c r="R84" s="170">
        <v>0</v>
      </c>
      <c r="S84" s="170">
        <v>0</v>
      </c>
      <c r="T84" s="170">
        <v>0</v>
      </c>
      <c r="U84" s="170">
        <v>0</v>
      </c>
      <c r="V84" s="170">
        <v>0</v>
      </c>
      <c r="W84" s="170">
        <v>0</v>
      </c>
      <c r="X84" s="170">
        <v>0</v>
      </c>
      <c r="Y84" s="170">
        <v>0</v>
      </c>
      <c r="Z84" s="170">
        <v>0</v>
      </c>
      <c r="AA84" s="129">
        <f t="shared" si="87"/>
        <v>0</v>
      </c>
      <c r="AB84" s="186"/>
      <c r="AC84" s="129">
        <f t="shared" si="75"/>
        <v>0</v>
      </c>
      <c r="AD84" s="129">
        <f t="shared" si="76"/>
        <v>0</v>
      </c>
      <c r="AE84" s="129">
        <f t="shared" si="77"/>
        <v>0</v>
      </c>
      <c r="AF84" s="129">
        <f t="shared" si="78"/>
        <v>0</v>
      </c>
      <c r="AG84" s="129">
        <f t="shared" si="79"/>
        <v>0</v>
      </c>
      <c r="AH84" s="129">
        <f t="shared" si="80"/>
        <v>0</v>
      </c>
      <c r="AI84" s="129">
        <f t="shared" si="81"/>
        <v>0</v>
      </c>
      <c r="AJ84" s="129">
        <f t="shared" si="82"/>
        <v>0</v>
      </c>
      <c r="AK84" s="129">
        <f t="shared" si="83"/>
        <v>0</v>
      </c>
      <c r="AL84" s="129">
        <f t="shared" si="84"/>
        <v>0</v>
      </c>
      <c r="AM84" s="129">
        <f t="shared" si="85"/>
        <v>0</v>
      </c>
    </row>
    <row r="85" spans="4:39" x14ac:dyDescent="0.3">
      <c r="D85" s="77" t="s">
        <v>48</v>
      </c>
      <c r="F85" s="170">
        <v>287772.26693778299</v>
      </c>
      <c r="G85" s="170">
        <v>212502.79012767467</v>
      </c>
      <c r="H85" s="170">
        <v>18509.316658299231</v>
      </c>
      <c r="I85" s="170">
        <v>478.0940014733149</v>
      </c>
      <c r="J85" s="170">
        <v>45463.74351751514</v>
      </c>
      <c r="K85" s="170">
        <v>165.40177511330074</v>
      </c>
      <c r="L85" s="170">
        <v>2499.0289843053024</v>
      </c>
      <c r="M85" s="170">
        <v>1217.0804070305699</v>
      </c>
      <c r="N85" s="170">
        <v>0</v>
      </c>
      <c r="O85" s="170">
        <v>6936.8114663714832</v>
      </c>
      <c r="P85" s="129">
        <f t="shared" si="86"/>
        <v>0</v>
      </c>
      <c r="Q85" s="170">
        <v>304365.0707186276</v>
      </c>
      <c r="R85" s="170">
        <v>233448.70777555063</v>
      </c>
      <c r="S85" s="170">
        <v>19381.114252718227</v>
      </c>
      <c r="T85" s="170">
        <v>393.04029065462339</v>
      </c>
      <c r="U85" s="170">
        <v>43220.33889385761</v>
      </c>
      <c r="V85" s="170">
        <v>0</v>
      </c>
      <c r="W85" s="170">
        <v>1318.4857559011671</v>
      </c>
      <c r="X85" s="170">
        <v>1315.353960756509</v>
      </c>
      <c r="Y85" s="170">
        <v>0</v>
      </c>
      <c r="Z85" s="170">
        <v>5288.0297891888777</v>
      </c>
      <c r="AA85" s="129">
        <f t="shared" si="87"/>
        <v>0</v>
      </c>
      <c r="AB85" s="186"/>
      <c r="AC85" s="129">
        <f t="shared" si="75"/>
        <v>16592.80378084461</v>
      </c>
      <c r="AD85" s="129">
        <f t="shared" si="76"/>
        <v>20945.917647875962</v>
      </c>
      <c r="AE85" s="129">
        <f t="shared" si="77"/>
        <v>871.7975944189966</v>
      </c>
      <c r="AF85" s="129">
        <f t="shared" si="78"/>
        <v>-85.053710818691513</v>
      </c>
      <c r="AG85" s="129">
        <f t="shared" si="79"/>
        <v>-2243.4046236575305</v>
      </c>
      <c r="AH85" s="129">
        <f t="shared" si="80"/>
        <v>-165.40177511330074</v>
      </c>
      <c r="AI85" s="129">
        <f t="shared" si="81"/>
        <v>-1180.5432284041353</v>
      </c>
      <c r="AJ85" s="129">
        <f t="shared" si="82"/>
        <v>98.273553725939109</v>
      </c>
      <c r="AK85" s="129">
        <f t="shared" si="83"/>
        <v>0</v>
      </c>
      <c r="AL85" s="129">
        <f t="shared" si="84"/>
        <v>-1648.7816771826056</v>
      </c>
      <c r="AM85" s="129">
        <f t="shared" si="85"/>
        <v>0</v>
      </c>
    </row>
    <row r="86" spans="4:39" x14ac:dyDescent="0.3">
      <c r="D86" s="77" t="s">
        <v>49</v>
      </c>
      <c r="F86" s="170">
        <v>0</v>
      </c>
      <c r="G86" s="170">
        <v>0</v>
      </c>
      <c r="H86" s="170">
        <v>0</v>
      </c>
      <c r="I86" s="170">
        <v>0</v>
      </c>
      <c r="J86" s="170">
        <v>0</v>
      </c>
      <c r="K86" s="170">
        <v>0</v>
      </c>
      <c r="L86" s="170">
        <v>0</v>
      </c>
      <c r="M86" s="170">
        <v>0</v>
      </c>
      <c r="N86" s="170">
        <v>0</v>
      </c>
      <c r="O86" s="170">
        <v>0</v>
      </c>
      <c r="P86" s="129">
        <f t="shared" si="86"/>
        <v>0</v>
      </c>
      <c r="Q86" s="170">
        <v>0</v>
      </c>
      <c r="R86" s="170">
        <v>0</v>
      </c>
      <c r="S86" s="170">
        <v>0</v>
      </c>
      <c r="T86" s="170">
        <v>0</v>
      </c>
      <c r="U86" s="170">
        <v>0</v>
      </c>
      <c r="V86" s="170">
        <v>0</v>
      </c>
      <c r="W86" s="170">
        <v>0</v>
      </c>
      <c r="X86" s="170">
        <v>0</v>
      </c>
      <c r="Y86" s="170">
        <v>0</v>
      </c>
      <c r="Z86" s="170">
        <v>0</v>
      </c>
      <c r="AA86" s="129">
        <f t="shared" si="87"/>
        <v>0</v>
      </c>
      <c r="AB86" s="186"/>
      <c r="AC86" s="129">
        <f t="shared" si="75"/>
        <v>0</v>
      </c>
      <c r="AD86" s="129">
        <f t="shared" si="76"/>
        <v>0</v>
      </c>
      <c r="AE86" s="129">
        <f t="shared" si="77"/>
        <v>0</v>
      </c>
      <c r="AF86" s="129">
        <f t="shared" si="78"/>
        <v>0</v>
      </c>
      <c r="AG86" s="129">
        <f t="shared" si="79"/>
        <v>0</v>
      </c>
      <c r="AH86" s="129">
        <f t="shared" si="80"/>
        <v>0</v>
      </c>
      <c r="AI86" s="129">
        <f t="shared" si="81"/>
        <v>0</v>
      </c>
      <c r="AJ86" s="129">
        <f t="shared" si="82"/>
        <v>0</v>
      </c>
      <c r="AK86" s="129">
        <f t="shared" si="83"/>
        <v>0</v>
      </c>
      <c r="AL86" s="129">
        <f t="shared" si="84"/>
        <v>0</v>
      </c>
      <c r="AM86" s="129">
        <f t="shared" si="85"/>
        <v>0</v>
      </c>
    </row>
    <row r="87" spans="4:39" x14ac:dyDescent="0.3">
      <c r="D87" s="77" t="s">
        <v>50</v>
      </c>
      <c r="F87" s="170">
        <v>59827.958003635424</v>
      </c>
      <c r="G87" s="170">
        <v>48710.058844410298</v>
      </c>
      <c r="H87" s="170">
        <v>3915.3570055963319</v>
      </c>
      <c r="I87" s="170">
        <v>361.03640439682488</v>
      </c>
      <c r="J87" s="170">
        <v>4925.5029040911813</v>
      </c>
      <c r="K87" s="170">
        <v>49.18850680022534</v>
      </c>
      <c r="L87" s="170">
        <v>451.73968019380374</v>
      </c>
      <c r="M87" s="170">
        <v>1415.0746581467527</v>
      </c>
      <c r="N87" s="170">
        <v>0</v>
      </c>
      <c r="O87" s="170">
        <v>0</v>
      </c>
      <c r="P87" s="129">
        <f t="shared" si="86"/>
        <v>0</v>
      </c>
      <c r="Q87" s="170">
        <v>57215.796004976124</v>
      </c>
      <c r="R87" s="170">
        <v>50024.848026769156</v>
      </c>
      <c r="S87" s="170">
        <v>3635.5062101516505</v>
      </c>
      <c r="T87" s="170">
        <v>410.06048019656748</v>
      </c>
      <c r="U87" s="170">
        <v>1341.6535692649566</v>
      </c>
      <c r="V87" s="170">
        <v>1.5387239094900328E-2</v>
      </c>
      <c r="W87" s="170">
        <v>1.8582056336977404</v>
      </c>
      <c r="X87" s="170">
        <v>1801.8541257209943</v>
      </c>
      <c r="Y87" s="170">
        <v>0</v>
      </c>
      <c r="Z87" s="170">
        <v>0</v>
      </c>
      <c r="AA87" s="129">
        <f t="shared" si="87"/>
        <v>0</v>
      </c>
      <c r="AB87" s="186"/>
      <c r="AC87" s="129">
        <f t="shared" si="75"/>
        <v>-2612.1619986592996</v>
      </c>
      <c r="AD87" s="129">
        <f t="shared" si="76"/>
        <v>1314.7891823588579</v>
      </c>
      <c r="AE87" s="129">
        <f t="shared" si="77"/>
        <v>-279.85079544468135</v>
      </c>
      <c r="AF87" s="129">
        <f t="shared" si="78"/>
        <v>49.024075799742604</v>
      </c>
      <c r="AG87" s="129">
        <f t="shared" si="79"/>
        <v>-3583.8493348262245</v>
      </c>
      <c r="AH87" s="129">
        <f t="shared" si="80"/>
        <v>-49.173119561130441</v>
      </c>
      <c r="AI87" s="129">
        <f t="shared" si="81"/>
        <v>-449.88147456010597</v>
      </c>
      <c r="AJ87" s="129">
        <f t="shared" si="82"/>
        <v>386.77946757424161</v>
      </c>
      <c r="AK87" s="129">
        <f t="shared" si="83"/>
        <v>0</v>
      </c>
      <c r="AL87" s="129">
        <f t="shared" si="84"/>
        <v>0</v>
      </c>
      <c r="AM87" s="129">
        <f t="shared" si="85"/>
        <v>0</v>
      </c>
    </row>
    <row r="88" spans="4:39" x14ac:dyDescent="0.3">
      <c r="D88" s="77" t="s">
        <v>51</v>
      </c>
      <c r="F88" s="170">
        <v>88075.237991860951</v>
      </c>
      <c r="G88" s="170">
        <v>68513.591393885217</v>
      </c>
      <c r="H88" s="170">
        <v>7007.9945169010443</v>
      </c>
      <c r="I88" s="170">
        <v>546.07379733681125</v>
      </c>
      <c r="J88" s="170">
        <v>8968.7796887285658</v>
      </c>
      <c r="K88" s="170">
        <v>69.088373275004514</v>
      </c>
      <c r="L88" s="170">
        <v>607.74029491833801</v>
      </c>
      <c r="M88" s="170">
        <v>2361.9699268159743</v>
      </c>
      <c r="N88" s="170">
        <v>0</v>
      </c>
      <c r="O88" s="170">
        <v>0</v>
      </c>
      <c r="P88" s="129">
        <f t="shared" si="86"/>
        <v>0</v>
      </c>
      <c r="Q88" s="170">
        <v>93718.333162904542</v>
      </c>
      <c r="R88" s="170">
        <v>75665.387599454669</v>
      </c>
      <c r="S88" s="170">
        <v>7684.4007348621344</v>
      </c>
      <c r="T88" s="170">
        <v>653.6354584992481</v>
      </c>
      <c r="U88" s="170">
        <v>6451.6078987467818</v>
      </c>
      <c r="V88" s="170">
        <v>22.836213604046591</v>
      </c>
      <c r="W88" s="170">
        <v>175.70065490968022</v>
      </c>
      <c r="X88" s="170">
        <v>3064.7646028279842</v>
      </c>
      <c r="Y88" s="170">
        <v>0</v>
      </c>
      <c r="Z88" s="170">
        <v>0</v>
      </c>
      <c r="AA88" s="129">
        <f t="shared" si="87"/>
        <v>0</v>
      </c>
      <c r="AB88" s="186"/>
      <c r="AC88" s="129">
        <f t="shared" si="75"/>
        <v>5643.0951710435911</v>
      </c>
      <c r="AD88" s="129">
        <f t="shared" si="76"/>
        <v>7151.7962055694516</v>
      </c>
      <c r="AE88" s="129">
        <f t="shared" si="77"/>
        <v>676.40621796109008</v>
      </c>
      <c r="AF88" s="129">
        <f t="shared" si="78"/>
        <v>107.56166116243685</v>
      </c>
      <c r="AG88" s="129">
        <f t="shared" si="79"/>
        <v>-2517.1717899817841</v>
      </c>
      <c r="AH88" s="129">
        <f t="shared" si="80"/>
        <v>-46.252159670957923</v>
      </c>
      <c r="AI88" s="129">
        <f t="shared" si="81"/>
        <v>-432.03964000865778</v>
      </c>
      <c r="AJ88" s="129">
        <f t="shared" si="82"/>
        <v>702.79467601200986</v>
      </c>
      <c r="AK88" s="129">
        <f t="shared" si="83"/>
        <v>0</v>
      </c>
      <c r="AL88" s="129">
        <f t="shared" si="84"/>
        <v>0</v>
      </c>
      <c r="AM88" s="129">
        <f t="shared" si="85"/>
        <v>0</v>
      </c>
    </row>
    <row r="89" spans="4:39" x14ac:dyDescent="0.3">
      <c r="D89" s="77" t="s">
        <v>52</v>
      </c>
      <c r="F89" s="170">
        <v>484.15987651519004</v>
      </c>
      <c r="G89" s="170">
        <v>65.448088668373742</v>
      </c>
      <c r="H89" s="170">
        <v>6.918405151257554</v>
      </c>
      <c r="I89" s="170">
        <v>0.31621558262490224</v>
      </c>
      <c r="J89" s="170">
        <v>22.598644944100624</v>
      </c>
      <c r="K89" s="170">
        <v>0.28322241361327183</v>
      </c>
      <c r="L89" s="170">
        <v>388.19272600472522</v>
      </c>
      <c r="M89" s="170">
        <v>0.40257375049470445</v>
      </c>
      <c r="N89" s="170">
        <v>0</v>
      </c>
      <c r="O89" s="170">
        <v>0</v>
      </c>
      <c r="P89" s="129">
        <f t="shared" si="86"/>
        <v>0</v>
      </c>
      <c r="Q89" s="170">
        <v>516.5079858112947</v>
      </c>
      <c r="R89" s="170">
        <v>0</v>
      </c>
      <c r="S89" s="170">
        <v>0</v>
      </c>
      <c r="T89" s="170">
        <v>0</v>
      </c>
      <c r="U89" s="170">
        <v>0</v>
      </c>
      <c r="V89" s="170">
        <v>0</v>
      </c>
      <c r="W89" s="170">
        <v>516.5079858112947</v>
      </c>
      <c r="X89" s="170">
        <v>0</v>
      </c>
      <c r="Y89" s="170">
        <v>0</v>
      </c>
      <c r="Z89" s="170">
        <v>0</v>
      </c>
      <c r="AA89" s="129">
        <f t="shared" si="87"/>
        <v>0</v>
      </c>
      <c r="AB89" s="186"/>
      <c r="AC89" s="129">
        <f t="shared" si="75"/>
        <v>32.348109296104667</v>
      </c>
      <c r="AD89" s="129">
        <f t="shared" si="76"/>
        <v>-65.448088668373742</v>
      </c>
      <c r="AE89" s="129">
        <f t="shared" si="77"/>
        <v>-6.918405151257554</v>
      </c>
      <c r="AF89" s="129">
        <f t="shared" si="78"/>
        <v>-0.31621558262490224</v>
      </c>
      <c r="AG89" s="129">
        <f t="shared" si="79"/>
        <v>-22.598644944100624</v>
      </c>
      <c r="AH89" s="129">
        <f t="shared" si="80"/>
        <v>-0.28322241361327183</v>
      </c>
      <c r="AI89" s="129">
        <f t="shared" si="81"/>
        <v>128.31525980656949</v>
      </c>
      <c r="AJ89" s="129">
        <f t="shared" si="82"/>
        <v>-0.40257375049470445</v>
      </c>
      <c r="AK89" s="129">
        <f t="shared" si="83"/>
        <v>0</v>
      </c>
      <c r="AL89" s="129">
        <f t="shared" si="84"/>
        <v>0</v>
      </c>
      <c r="AM89" s="129">
        <f t="shared" si="85"/>
        <v>0</v>
      </c>
    </row>
    <row r="90" spans="4:39" x14ac:dyDescent="0.3">
      <c r="D90" s="77" t="s">
        <v>53</v>
      </c>
      <c r="F90" s="170">
        <v>110880.96415989521</v>
      </c>
      <c r="G90" s="170">
        <v>0</v>
      </c>
      <c r="H90" s="170">
        <v>0</v>
      </c>
      <c r="I90" s="170">
        <v>0</v>
      </c>
      <c r="J90" s="170">
        <v>0</v>
      </c>
      <c r="K90" s="170">
        <v>0</v>
      </c>
      <c r="L90" s="170">
        <v>0</v>
      </c>
      <c r="M90" s="170">
        <v>0</v>
      </c>
      <c r="N90" s="170">
        <v>110880.96415989521</v>
      </c>
      <c r="O90" s="170">
        <v>0</v>
      </c>
      <c r="P90" s="129">
        <f t="shared" si="86"/>
        <v>0</v>
      </c>
      <c r="Q90" s="170">
        <v>118477.56782199553</v>
      </c>
      <c r="R90" s="170">
        <v>0</v>
      </c>
      <c r="S90" s="170">
        <v>0</v>
      </c>
      <c r="T90" s="170">
        <v>0</v>
      </c>
      <c r="U90" s="170">
        <v>0</v>
      </c>
      <c r="V90" s="170">
        <v>0</v>
      </c>
      <c r="W90" s="170">
        <v>0</v>
      </c>
      <c r="X90" s="170">
        <v>0</v>
      </c>
      <c r="Y90" s="170">
        <v>118477.56782199553</v>
      </c>
      <c r="Z90" s="170">
        <v>0</v>
      </c>
      <c r="AA90" s="129">
        <f t="shared" si="87"/>
        <v>0</v>
      </c>
      <c r="AB90" s="186"/>
      <c r="AC90" s="129">
        <f t="shared" si="75"/>
        <v>7596.603662100315</v>
      </c>
      <c r="AD90" s="129">
        <f t="shared" si="76"/>
        <v>0</v>
      </c>
      <c r="AE90" s="129">
        <f t="shared" si="77"/>
        <v>0</v>
      </c>
      <c r="AF90" s="129">
        <f t="shared" si="78"/>
        <v>0</v>
      </c>
      <c r="AG90" s="129">
        <f t="shared" si="79"/>
        <v>0</v>
      </c>
      <c r="AH90" s="129">
        <f t="shared" si="80"/>
        <v>0</v>
      </c>
      <c r="AI90" s="129">
        <f t="shared" si="81"/>
        <v>0</v>
      </c>
      <c r="AJ90" s="129">
        <f t="shared" si="82"/>
        <v>0</v>
      </c>
      <c r="AK90" s="129">
        <f t="shared" si="83"/>
        <v>7596.603662100315</v>
      </c>
      <c r="AL90" s="129">
        <f t="shared" si="84"/>
        <v>0</v>
      </c>
      <c r="AM90" s="129">
        <f t="shared" si="85"/>
        <v>0</v>
      </c>
    </row>
    <row r="91" spans="4:39" x14ac:dyDescent="0.3">
      <c r="D91" s="77" t="s">
        <v>54</v>
      </c>
      <c r="F91" s="170">
        <v>207266.96486749128</v>
      </c>
      <c r="G91" s="170">
        <v>171951.89453388014</v>
      </c>
      <c r="H91" s="170">
        <v>13470.486968458783</v>
      </c>
      <c r="I91" s="170">
        <v>1311.5007035025706</v>
      </c>
      <c r="J91" s="170">
        <v>13917.136685117955</v>
      </c>
      <c r="K91" s="170">
        <v>126.55993424444617</v>
      </c>
      <c r="L91" s="170">
        <v>1165.6368053834165</v>
      </c>
      <c r="M91" s="170">
        <v>5323.7492369039892</v>
      </c>
      <c r="N91" s="170">
        <v>0</v>
      </c>
      <c r="O91" s="170">
        <v>0</v>
      </c>
      <c r="P91" s="129">
        <f t="shared" si="86"/>
        <v>0</v>
      </c>
      <c r="Q91" s="170">
        <v>221579.13383384311</v>
      </c>
      <c r="R91" s="170">
        <v>193061.30009611489</v>
      </c>
      <c r="S91" s="170">
        <v>13951.788478728327</v>
      </c>
      <c r="T91" s="170">
        <v>1581.4505642317401</v>
      </c>
      <c r="U91" s="170">
        <v>5890.1771066009651</v>
      </c>
      <c r="V91" s="170">
        <v>7.8491665513157916</v>
      </c>
      <c r="W91" s="170">
        <v>153.67426506944017</v>
      </c>
      <c r="X91" s="170">
        <v>6932.8941693293555</v>
      </c>
      <c r="Y91" s="170">
        <v>0</v>
      </c>
      <c r="Z91" s="170">
        <v>0</v>
      </c>
      <c r="AA91" s="129">
        <f t="shared" si="87"/>
        <v>-1.2782926205545664E-5</v>
      </c>
      <c r="AB91" s="186"/>
      <c r="AC91" s="129">
        <f t="shared" si="75"/>
        <v>14312.168966351834</v>
      </c>
      <c r="AD91" s="129">
        <f t="shared" si="76"/>
        <v>21109.405562234751</v>
      </c>
      <c r="AE91" s="129">
        <f t="shared" si="77"/>
        <v>481.30151026954445</v>
      </c>
      <c r="AF91" s="129">
        <f t="shared" si="78"/>
        <v>269.94986072916959</v>
      </c>
      <c r="AG91" s="129">
        <f t="shared" si="79"/>
        <v>-8026.9595785169904</v>
      </c>
      <c r="AH91" s="129">
        <f t="shared" si="80"/>
        <v>-118.71076769313038</v>
      </c>
      <c r="AI91" s="129">
        <f t="shared" si="81"/>
        <v>-1011.9625403139763</v>
      </c>
      <c r="AJ91" s="129">
        <f t="shared" si="82"/>
        <v>1609.1449324253663</v>
      </c>
      <c r="AK91" s="129">
        <f t="shared" si="83"/>
        <v>0</v>
      </c>
      <c r="AL91" s="129">
        <f t="shared" si="84"/>
        <v>0</v>
      </c>
      <c r="AM91" s="129">
        <f t="shared" si="85"/>
        <v>-1.2782926205545664E-5</v>
      </c>
    </row>
    <row r="92" spans="4:39" ht="15" thickBot="1" x14ac:dyDescent="0.35">
      <c r="D92" s="118" t="s">
        <v>55</v>
      </c>
      <c r="F92" s="124">
        <v>3581159.3652282893</v>
      </c>
      <c r="G92" s="124">
        <v>2285238.1452450105</v>
      </c>
      <c r="H92" s="124">
        <v>206604.32401663289</v>
      </c>
      <c r="I92" s="124">
        <v>12138.804098411649</v>
      </c>
      <c r="J92" s="124">
        <v>821221.68345177104</v>
      </c>
      <c r="K92" s="124">
        <v>9835.2992213404214</v>
      </c>
      <c r="L92" s="124">
        <v>107741.67176120558</v>
      </c>
      <c r="M92" s="124">
        <v>20561.66462385092</v>
      </c>
      <c r="N92" s="124">
        <v>110880.96415989521</v>
      </c>
      <c r="O92" s="124">
        <v>6936.8114663714832</v>
      </c>
      <c r="P92" s="129">
        <f t="shared" si="86"/>
        <v>-2.8162002563476563E-3</v>
      </c>
      <c r="Q92" s="124">
        <v>3791049.2904109149</v>
      </c>
      <c r="R92" s="124">
        <v>2417215.0745647741</v>
      </c>
      <c r="S92" s="124">
        <v>209005.21266599884</v>
      </c>
      <c r="T92" s="124">
        <v>13137.326840998503</v>
      </c>
      <c r="U92" s="124">
        <v>875610.55433011125</v>
      </c>
      <c r="V92" s="124">
        <v>10375.7298158211</v>
      </c>
      <c r="W92" s="124">
        <v>118217.32414931653</v>
      </c>
      <c r="X92" s="124">
        <v>23722.470445493709</v>
      </c>
      <c r="Y92" s="124">
        <v>118477.56782199553</v>
      </c>
      <c r="Z92" s="124">
        <v>5288.0297891888777</v>
      </c>
      <c r="AA92" s="129">
        <f>+Q92-SUM(R92:Z92)</f>
        <v>-1.2783799320459366E-5</v>
      </c>
      <c r="AB92" s="186"/>
      <c r="AC92" s="189">
        <f>SUM(AC80:AC91)</f>
        <v>209889.92176717863</v>
      </c>
      <c r="AD92" s="189">
        <f t="shared" ref="AD92" si="88">SUM(AD80:AD91)</f>
        <v>131976.91771683039</v>
      </c>
      <c r="AE92" s="189">
        <f t="shared" ref="AE92" si="89">SUM(AE80:AE91)</f>
        <v>2400.8886493659329</v>
      </c>
      <c r="AF92" s="189">
        <f t="shared" ref="AF92" si="90">SUM(AF80:AF91)</f>
        <v>998.52274258685497</v>
      </c>
      <c r="AG92" s="189">
        <f t="shared" ref="AG92" si="91">SUM(AG80:AG91)</f>
        <v>54388.870878340269</v>
      </c>
      <c r="AH92" s="189">
        <f t="shared" ref="AH92" si="92">SUM(AH80:AH91)</f>
        <v>540.43059448067788</v>
      </c>
      <c r="AI92" s="189">
        <f t="shared" ref="AI92" si="93">SUM(AI80:AI91)</f>
        <v>10475.652388110928</v>
      </c>
      <c r="AJ92" s="189">
        <f t="shared" ref="AJ92" si="94">SUM(AJ80:AJ91)</f>
        <v>3160.8058216427935</v>
      </c>
      <c r="AK92" s="189">
        <f t="shared" ref="AK92" si="95">SUM(AK80:AK91)</f>
        <v>7596.603662100315</v>
      </c>
      <c r="AL92" s="189">
        <f t="shared" ref="AL92" si="96">SUM(AL80:AL91)</f>
        <v>-1648.7816771826056</v>
      </c>
      <c r="AM92" s="189">
        <f t="shared" ref="AM92" si="97">SUM(AM80:AM91)</f>
        <v>1.0990902490448207E-2</v>
      </c>
    </row>
    <row r="93" spans="4:39" ht="15" thickTop="1" x14ac:dyDescent="0.3">
      <c r="F93" s="131">
        <f t="shared" ref="F93:N93" si="98">SUM(F80:F91)-F92</f>
        <v>3.4154476597905159E-3</v>
      </c>
      <c r="G93" s="131">
        <f t="shared" si="98"/>
        <v>1.1602933052927256E-2</v>
      </c>
      <c r="H93" s="131">
        <f t="shared" si="98"/>
        <v>0</v>
      </c>
      <c r="I93" s="131">
        <f t="shared" si="98"/>
        <v>0</v>
      </c>
      <c r="J93" s="131">
        <f t="shared" si="98"/>
        <v>0</v>
      </c>
      <c r="K93" s="131">
        <f t="shared" si="98"/>
        <v>0</v>
      </c>
      <c r="L93" s="131">
        <f t="shared" si="98"/>
        <v>0</v>
      </c>
      <c r="M93" s="131">
        <f t="shared" si="98"/>
        <v>0</v>
      </c>
      <c r="N93" s="131">
        <f t="shared" si="98"/>
        <v>0</v>
      </c>
      <c r="O93" s="131"/>
      <c r="Q93" s="131">
        <f t="shared" ref="Q93:Y93" si="99">SUM(Q80:Q91)-Q92</f>
        <v>0</v>
      </c>
      <c r="R93" s="131">
        <f t="shared" si="99"/>
        <v>0</v>
      </c>
      <c r="S93" s="131">
        <f t="shared" si="99"/>
        <v>0</v>
      </c>
      <c r="T93" s="131">
        <f t="shared" si="99"/>
        <v>0</v>
      </c>
      <c r="U93" s="131">
        <f t="shared" si="99"/>
        <v>0</v>
      </c>
      <c r="V93" s="131">
        <f t="shared" si="99"/>
        <v>0</v>
      </c>
      <c r="W93" s="131">
        <f t="shared" si="99"/>
        <v>0</v>
      </c>
      <c r="X93" s="131">
        <f t="shared" si="99"/>
        <v>0</v>
      </c>
      <c r="Y93" s="131">
        <f t="shared" si="99"/>
        <v>0</v>
      </c>
      <c r="Z93" s="131"/>
      <c r="AB93" s="186"/>
    </row>
    <row r="94" spans="4:39" ht="18" x14ac:dyDescent="0.3">
      <c r="D94" s="127"/>
      <c r="E94" s="127">
        <v>2026</v>
      </c>
      <c r="F94" s="130"/>
      <c r="G94" s="212"/>
      <c r="H94" s="212"/>
      <c r="I94" s="212"/>
      <c r="J94" s="212"/>
      <c r="K94" s="212"/>
      <c r="L94" s="212"/>
      <c r="M94" s="212"/>
      <c r="N94" s="212"/>
      <c r="O94" s="212"/>
      <c r="Q94" s="130"/>
      <c r="R94" s="130"/>
      <c r="S94" s="130"/>
      <c r="T94" s="130"/>
      <c r="U94" s="130"/>
      <c r="V94" s="130"/>
      <c r="X94" s="130"/>
      <c r="Y94" s="130"/>
      <c r="AB94" s="186"/>
    </row>
    <row r="95" spans="4:39" x14ac:dyDescent="0.3">
      <c r="D95" s="77" t="s">
        <v>43</v>
      </c>
      <c r="F95" s="170">
        <v>1307517.3706493245</v>
      </c>
      <c r="G95" s="170">
        <v>807496.58928222128</v>
      </c>
      <c r="H95" s="170">
        <v>71215.241109786104</v>
      </c>
      <c r="I95" s="170">
        <v>4571.0807277900385</v>
      </c>
      <c r="J95" s="170">
        <v>363092.34375983482</v>
      </c>
      <c r="K95" s="170">
        <v>4027.1535015999193</v>
      </c>
      <c r="L95" s="170">
        <v>55845.374417803301</v>
      </c>
      <c r="M95" s="170">
        <v>1269.599366900494</v>
      </c>
      <c r="N95" s="170">
        <v>0</v>
      </c>
      <c r="O95" s="170">
        <v>0</v>
      </c>
      <c r="P95" s="129">
        <f>+F95-SUM(G95:O95)</f>
        <v>-1.1516611557453871E-2</v>
      </c>
      <c r="Q95" s="170">
        <v>1355014.6954158358</v>
      </c>
      <c r="R95" s="170">
        <v>836829.97559491161</v>
      </c>
      <c r="S95" s="170">
        <v>73802.230400518907</v>
      </c>
      <c r="T95" s="170">
        <v>4737.1313751737616</v>
      </c>
      <c r="U95" s="170">
        <v>376282.16085819592</v>
      </c>
      <c r="V95" s="170">
        <v>4173.4452618807745</v>
      </c>
      <c r="W95" s="170">
        <v>57874.032655905765</v>
      </c>
      <c r="X95" s="170">
        <v>1315.7192692487763</v>
      </c>
      <c r="Y95" s="170">
        <v>0</v>
      </c>
      <c r="Z95" s="170">
        <v>0</v>
      </c>
      <c r="AA95" s="129">
        <f>+Q95-SUM(R95:Z95)</f>
        <v>0</v>
      </c>
      <c r="AB95" s="186"/>
      <c r="AC95" s="129">
        <f t="shared" ref="AC95:AC106" si="100">Q95-F95</f>
        <v>47497.32476651133</v>
      </c>
      <c r="AD95" s="129">
        <f t="shared" ref="AD95:AD106" si="101">R95-G95</f>
        <v>29333.386312690331</v>
      </c>
      <c r="AE95" s="129">
        <f t="shared" ref="AE95:AE106" si="102">S95-H95</f>
        <v>2586.9892907328031</v>
      </c>
      <c r="AF95" s="129">
        <f t="shared" ref="AF95:AF106" si="103">T95-I95</f>
        <v>166.05064738372312</v>
      </c>
      <c r="AG95" s="129">
        <f t="shared" ref="AG95:AG106" si="104">U95-J95</f>
        <v>13189.817098361091</v>
      </c>
      <c r="AH95" s="129">
        <f t="shared" ref="AH95:AH106" si="105">V95-K95</f>
        <v>146.29176028085521</v>
      </c>
      <c r="AI95" s="129">
        <f t="shared" ref="AI95:AI106" si="106">W95-L95</f>
        <v>2028.6582381024637</v>
      </c>
      <c r="AJ95" s="129">
        <f t="shared" ref="AJ95:AJ106" si="107">X95-M95</f>
        <v>46.119902348282267</v>
      </c>
      <c r="AK95" s="129">
        <f t="shared" ref="AK95:AK106" si="108">Y95-N95</f>
        <v>0</v>
      </c>
      <c r="AL95" s="129">
        <f t="shared" ref="AL95:AL106" si="109">Z95-O95</f>
        <v>0</v>
      </c>
      <c r="AM95" s="129">
        <f t="shared" ref="AM95:AM106" si="110">AA95-P95</f>
        <v>1.1516611557453871E-2</v>
      </c>
    </row>
    <row r="96" spans="4:39" x14ac:dyDescent="0.3">
      <c r="D96" s="77" t="s">
        <v>44</v>
      </c>
      <c r="F96" s="170">
        <v>230681.42666388766</v>
      </c>
      <c r="G96" s="170">
        <v>141104.48612871839</v>
      </c>
      <c r="H96" s="170">
        <v>17738.165764140733</v>
      </c>
      <c r="I96" s="170">
        <v>1033.8907005078713</v>
      </c>
      <c r="J96" s="170">
        <v>58556.602100908814</v>
      </c>
      <c r="K96" s="170">
        <v>1028.0767272546539</v>
      </c>
      <c r="L96" s="170">
        <v>8657.3406789764013</v>
      </c>
      <c r="M96" s="170">
        <v>2562.8639419386859</v>
      </c>
      <c r="N96" s="170">
        <v>0</v>
      </c>
      <c r="O96" s="170">
        <v>0</v>
      </c>
      <c r="P96" s="129">
        <f t="shared" ref="P96:P107" si="111">+F96-SUM(G96:O96)</f>
        <v>6.214421009644866E-4</v>
      </c>
      <c r="Q96" s="170">
        <v>242347.18515008179</v>
      </c>
      <c r="R96" s="170">
        <v>127465.49399133016</v>
      </c>
      <c r="S96" s="170">
        <v>13509.173655354558</v>
      </c>
      <c r="T96" s="170">
        <v>1279.0769103819107</v>
      </c>
      <c r="U96" s="170">
        <v>81056.448096345674</v>
      </c>
      <c r="V96" s="170">
        <v>1258.2341145504708</v>
      </c>
      <c r="W96" s="170">
        <v>15733.32612192013</v>
      </c>
      <c r="X96" s="170">
        <v>2045.4322601988968</v>
      </c>
      <c r="Y96" s="170">
        <v>0</v>
      </c>
      <c r="Z96" s="170">
        <v>0</v>
      </c>
      <c r="AA96" s="129">
        <f t="shared" ref="AA96:AA106" si="112">+Q96-SUM(R96:Z96)</f>
        <v>0</v>
      </c>
      <c r="AB96" s="186"/>
      <c r="AC96" s="129">
        <f t="shared" si="100"/>
        <v>11665.758486194129</v>
      </c>
      <c r="AD96" s="129">
        <f t="shared" si="101"/>
        <v>-13638.992137388224</v>
      </c>
      <c r="AE96" s="129">
        <f t="shared" si="102"/>
        <v>-4228.9921087861749</v>
      </c>
      <c r="AF96" s="129">
        <f t="shared" si="103"/>
        <v>245.18620987403938</v>
      </c>
      <c r="AG96" s="129">
        <f t="shared" si="104"/>
        <v>22499.845995436859</v>
      </c>
      <c r="AH96" s="129">
        <f t="shared" si="105"/>
        <v>230.15738729581699</v>
      </c>
      <c r="AI96" s="129">
        <f t="shared" si="106"/>
        <v>7075.9854429437291</v>
      </c>
      <c r="AJ96" s="129">
        <f t="shared" si="107"/>
        <v>-517.43168173978916</v>
      </c>
      <c r="AK96" s="129">
        <f t="shared" si="108"/>
        <v>0</v>
      </c>
      <c r="AL96" s="129">
        <f t="shared" si="109"/>
        <v>0</v>
      </c>
      <c r="AM96" s="129">
        <f t="shared" si="110"/>
        <v>-6.214421009644866E-4</v>
      </c>
    </row>
    <row r="97" spans="4:39" x14ac:dyDescent="0.3">
      <c r="D97" s="77" t="s">
        <v>45</v>
      </c>
      <c r="F97" s="170">
        <v>522488.76642058621</v>
      </c>
      <c r="G97" s="170">
        <v>330892.03400161606</v>
      </c>
      <c r="H97" s="170">
        <v>30046.474575193046</v>
      </c>
      <c r="I97" s="170">
        <v>1733.4352304376641</v>
      </c>
      <c r="J97" s="170">
        <v>137906.85852266601</v>
      </c>
      <c r="K97" s="170">
        <v>1514.586593380732</v>
      </c>
      <c r="L97" s="170">
        <v>19820.997359884495</v>
      </c>
      <c r="M97" s="170">
        <v>574.38013740838687</v>
      </c>
      <c r="N97" s="170">
        <v>0</v>
      </c>
      <c r="O97" s="170">
        <v>0</v>
      </c>
      <c r="P97" s="129">
        <f t="shared" si="111"/>
        <v>0</v>
      </c>
      <c r="Q97" s="170">
        <v>558861.98096460965</v>
      </c>
      <c r="R97" s="170">
        <v>349408.96225711686</v>
      </c>
      <c r="S97" s="170">
        <v>30379.140973431182</v>
      </c>
      <c r="T97" s="170">
        <v>1870.9884002929418</v>
      </c>
      <c r="U97" s="170">
        <v>152549.42370581243</v>
      </c>
      <c r="V97" s="170">
        <v>1623.026082181829</v>
      </c>
      <c r="W97" s="170">
        <v>22835.075295141567</v>
      </c>
      <c r="X97" s="170">
        <v>195.36425063299794</v>
      </c>
      <c r="Y97" s="170">
        <v>0</v>
      </c>
      <c r="Z97" s="170">
        <v>0</v>
      </c>
      <c r="AA97" s="129">
        <f t="shared" si="112"/>
        <v>0</v>
      </c>
      <c r="AB97" s="186"/>
      <c r="AC97" s="129">
        <f t="shared" si="100"/>
        <v>36373.214544023445</v>
      </c>
      <c r="AD97" s="129">
        <f t="shared" si="101"/>
        <v>18516.928255500796</v>
      </c>
      <c r="AE97" s="129">
        <f t="shared" si="102"/>
        <v>332.66639823813603</v>
      </c>
      <c r="AF97" s="129">
        <f t="shared" si="103"/>
        <v>137.5531698552777</v>
      </c>
      <c r="AG97" s="129">
        <f t="shared" si="104"/>
        <v>14642.56518314642</v>
      </c>
      <c r="AH97" s="129">
        <f t="shared" si="105"/>
        <v>108.43948880109701</v>
      </c>
      <c r="AI97" s="129">
        <f t="shared" si="106"/>
        <v>3014.0779352570717</v>
      </c>
      <c r="AJ97" s="129">
        <f t="shared" si="107"/>
        <v>-379.01588677538894</v>
      </c>
      <c r="AK97" s="129">
        <f t="shared" si="108"/>
        <v>0</v>
      </c>
      <c r="AL97" s="129">
        <f t="shared" si="109"/>
        <v>0</v>
      </c>
      <c r="AM97" s="129">
        <f t="shared" si="110"/>
        <v>0</v>
      </c>
    </row>
    <row r="98" spans="4:39" x14ac:dyDescent="0.3">
      <c r="D98" s="77" t="s">
        <v>46</v>
      </c>
      <c r="F98" s="170">
        <v>683354.68283654132</v>
      </c>
      <c r="G98" s="170">
        <v>439994.9669242347</v>
      </c>
      <c r="H98" s="170">
        <v>41925.173928603232</v>
      </c>
      <c r="I98" s="170">
        <v>1918.010104965811</v>
      </c>
      <c r="J98" s="170">
        <v>174540.56273624473</v>
      </c>
      <c r="K98" s="170">
        <v>2710.8059397185057</v>
      </c>
      <c r="L98" s="170">
        <v>16766.692067053435</v>
      </c>
      <c r="M98" s="170">
        <v>5498.471135720969</v>
      </c>
      <c r="N98" s="170">
        <v>0</v>
      </c>
      <c r="O98" s="170">
        <v>0</v>
      </c>
      <c r="P98" s="129">
        <f t="shared" si="111"/>
        <v>0</v>
      </c>
      <c r="Q98" s="170">
        <v>731012.67291758175</v>
      </c>
      <c r="R98" s="170">
        <v>466723.59810055589</v>
      </c>
      <c r="S98" s="170">
        <v>43258.433790970383</v>
      </c>
      <c r="T98" s="170">
        <v>1979.6636673316711</v>
      </c>
      <c r="U98" s="170">
        <v>191733.20884084571</v>
      </c>
      <c r="V98" s="170">
        <v>3100.6780331700866</v>
      </c>
      <c r="W98" s="170">
        <v>17602.310680611725</v>
      </c>
      <c r="X98" s="170">
        <v>6614.779804096187</v>
      </c>
      <c r="Y98" s="170">
        <v>0</v>
      </c>
      <c r="Z98" s="170">
        <v>0</v>
      </c>
      <c r="AA98" s="129">
        <f t="shared" si="112"/>
        <v>0</v>
      </c>
      <c r="AB98" s="186"/>
      <c r="AC98" s="129">
        <f t="shared" si="100"/>
        <v>47657.990081040422</v>
      </c>
      <c r="AD98" s="129">
        <f t="shared" si="101"/>
        <v>26728.631176321185</v>
      </c>
      <c r="AE98" s="129">
        <f t="shared" si="102"/>
        <v>1333.2598623671511</v>
      </c>
      <c r="AF98" s="129">
        <f t="shared" si="103"/>
        <v>61.653562365860125</v>
      </c>
      <c r="AG98" s="129">
        <f t="shared" si="104"/>
        <v>17192.646104600979</v>
      </c>
      <c r="AH98" s="129">
        <f t="shared" si="105"/>
        <v>389.87209345158089</v>
      </c>
      <c r="AI98" s="129">
        <f t="shared" si="106"/>
        <v>835.61861355829024</v>
      </c>
      <c r="AJ98" s="129">
        <f t="shared" si="107"/>
        <v>1116.3086683752181</v>
      </c>
      <c r="AK98" s="129">
        <f t="shared" si="108"/>
        <v>0</v>
      </c>
      <c r="AL98" s="129">
        <f t="shared" si="109"/>
        <v>0</v>
      </c>
      <c r="AM98" s="129">
        <f t="shared" si="110"/>
        <v>0</v>
      </c>
    </row>
    <row r="99" spans="4:39" x14ac:dyDescent="0.3">
      <c r="D99" s="77" t="s">
        <v>47</v>
      </c>
      <c r="F99" s="170">
        <v>0</v>
      </c>
      <c r="G99" s="170">
        <v>0</v>
      </c>
      <c r="H99" s="170">
        <v>0</v>
      </c>
      <c r="I99" s="170">
        <v>0</v>
      </c>
      <c r="J99" s="170">
        <v>0</v>
      </c>
      <c r="K99" s="170">
        <v>0</v>
      </c>
      <c r="L99" s="170">
        <v>0</v>
      </c>
      <c r="M99" s="170">
        <v>0</v>
      </c>
      <c r="N99" s="170">
        <v>0</v>
      </c>
      <c r="O99" s="170">
        <v>0</v>
      </c>
      <c r="P99" s="129">
        <f t="shared" si="111"/>
        <v>0</v>
      </c>
      <c r="Q99" s="170">
        <v>0</v>
      </c>
      <c r="R99" s="170">
        <v>0</v>
      </c>
      <c r="S99" s="170">
        <v>0</v>
      </c>
      <c r="T99" s="170">
        <v>0</v>
      </c>
      <c r="U99" s="170">
        <v>0</v>
      </c>
      <c r="V99" s="170">
        <v>0</v>
      </c>
      <c r="W99" s="170">
        <v>0</v>
      </c>
      <c r="X99" s="170">
        <v>0</v>
      </c>
      <c r="Y99" s="170">
        <v>0</v>
      </c>
      <c r="Z99" s="170">
        <v>0</v>
      </c>
      <c r="AA99" s="129">
        <f t="shared" si="112"/>
        <v>0</v>
      </c>
      <c r="AB99" s="186"/>
      <c r="AC99" s="129">
        <f t="shared" si="100"/>
        <v>0</v>
      </c>
      <c r="AD99" s="129">
        <f t="shared" si="101"/>
        <v>0</v>
      </c>
      <c r="AE99" s="129">
        <f t="shared" si="102"/>
        <v>0</v>
      </c>
      <c r="AF99" s="129">
        <f t="shared" si="103"/>
        <v>0</v>
      </c>
      <c r="AG99" s="129">
        <f t="shared" si="104"/>
        <v>0</v>
      </c>
      <c r="AH99" s="129">
        <f t="shared" si="105"/>
        <v>0</v>
      </c>
      <c r="AI99" s="129">
        <f t="shared" si="106"/>
        <v>0</v>
      </c>
      <c r="AJ99" s="129">
        <f t="shared" si="107"/>
        <v>0</v>
      </c>
      <c r="AK99" s="129">
        <f t="shared" si="108"/>
        <v>0</v>
      </c>
      <c r="AL99" s="129">
        <f t="shared" si="109"/>
        <v>0</v>
      </c>
      <c r="AM99" s="129">
        <f t="shared" si="110"/>
        <v>0</v>
      </c>
    </row>
    <row r="100" spans="4:39" x14ac:dyDescent="0.3">
      <c r="D100" s="77" t="s">
        <v>48</v>
      </c>
      <c r="F100" s="170">
        <v>276972.64950528432</v>
      </c>
      <c r="G100" s="170">
        <v>203997.68858867665</v>
      </c>
      <c r="H100" s="170">
        <v>18146.449020922162</v>
      </c>
      <c r="I100" s="170">
        <v>469.31209789550627</v>
      </c>
      <c r="J100" s="170">
        <v>44590.870201077181</v>
      </c>
      <c r="K100" s="170">
        <v>164.85579052713996</v>
      </c>
      <c r="L100" s="170">
        <v>2474.5530935817783</v>
      </c>
      <c r="M100" s="170">
        <v>1189.1773878604208</v>
      </c>
      <c r="N100" s="170">
        <v>0</v>
      </c>
      <c r="O100" s="170">
        <v>5939.7433247435501</v>
      </c>
      <c r="P100" s="129">
        <f t="shared" si="111"/>
        <v>0</v>
      </c>
      <c r="Q100" s="170">
        <v>291348.83507123368</v>
      </c>
      <c r="R100" s="170">
        <v>222194.76326528183</v>
      </c>
      <c r="S100" s="170">
        <v>18936.651431848913</v>
      </c>
      <c r="T100" s="170">
        <v>383.22709740981622</v>
      </c>
      <c r="U100" s="170">
        <v>42218.082365657312</v>
      </c>
      <c r="V100" s="170">
        <v>0</v>
      </c>
      <c r="W100" s="170">
        <v>1292.8143045150427</v>
      </c>
      <c r="X100" s="170">
        <v>1280.5017873291849</v>
      </c>
      <c r="Y100" s="170">
        <v>0</v>
      </c>
      <c r="Z100" s="170">
        <v>5042.7948191916175</v>
      </c>
      <c r="AA100" s="129">
        <f t="shared" si="112"/>
        <v>0</v>
      </c>
      <c r="AB100" s="186"/>
      <c r="AC100" s="129">
        <f t="shared" si="100"/>
        <v>14376.185565949359</v>
      </c>
      <c r="AD100" s="129">
        <f t="shared" si="101"/>
        <v>18197.074676605174</v>
      </c>
      <c r="AE100" s="129">
        <f t="shared" si="102"/>
        <v>790.20241092675133</v>
      </c>
      <c r="AF100" s="129">
        <f t="shared" si="103"/>
        <v>-86.085000485690045</v>
      </c>
      <c r="AG100" s="129">
        <f t="shared" si="104"/>
        <v>-2372.7878354198692</v>
      </c>
      <c r="AH100" s="129">
        <f t="shared" si="105"/>
        <v>-164.85579052713996</v>
      </c>
      <c r="AI100" s="129">
        <f t="shared" si="106"/>
        <v>-1181.7387890667355</v>
      </c>
      <c r="AJ100" s="129">
        <f t="shared" si="107"/>
        <v>91.324399468764113</v>
      </c>
      <c r="AK100" s="129">
        <f t="shared" si="108"/>
        <v>0</v>
      </c>
      <c r="AL100" s="129">
        <f t="shared" si="109"/>
        <v>-896.94850555193261</v>
      </c>
      <c r="AM100" s="129">
        <f t="shared" si="110"/>
        <v>0</v>
      </c>
    </row>
    <row r="101" spans="4:39" x14ac:dyDescent="0.3">
      <c r="D101" s="77" t="s">
        <v>49</v>
      </c>
      <c r="F101" s="170">
        <v>0</v>
      </c>
      <c r="G101" s="170">
        <v>0</v>
      </c>
      <c r="H101" s="170">
        <v>0</v>
      </c>
      <c r="I101" s="170">
        <v>0</v>
      </c>
      <c r="J101" s="170">
        <v>0</v>
      </c>
      <c r="K101" s="170">
        <v>0</v>
      </c>
      <c r="L101" s="170">
        <v>0</v>
      </c>
      <c r="M101" s="170">
        <v>0</v>
      </c>
      <c r="N101" s="170">
        <v>0</v>
      </c>
      <c r="O101" s="170">
        <v>0</v>
      </c>
      <c r="P101" s="129">
        <f t="shared" si="111"/>
        <v>0</v>
      </c>
      <c r="Q101" s="170">
        <v>0</v>
      </c>
      <c r="R101" s="170">
        <v>0</v>
      </c>
      <c r="S101" s="170">
        <v>0</v>
      </c>
      <c r="T101" s="170">
        <v>0</v>
      </c>
      <c r="U101" s="170">
        <v>0</v>
      </c>
      <c r="V101" s="170">
        <v>0</v>
      </c>
      <c r="W101" s="170">
        <v>0</v>
      </c>
      <c r="X101" s="170">
        <v>0</v>
      </c>
      <c r="Y101" s="170">
        <v>0</v>
      </c>
      <c r="Z101" s="170">
        <v>0</v>
      </c>
      <c r="AA101" s="129">
        <f t="shared" si="112"/>
        <v>0</v>
      </c>
      <c r="AB101" s="186"/>
      <c r="AC101" s="129">
        <f t="shared" si="100"/>
        <v>0</v>
      </c>
      <c r="AD101" s="129">
        <f t="shared" si="101"/>
        <v>0</v>
      </c>
      <c r="AE101" s="129">
        <f t="shared" si="102"/>
        <v>0</v>
      </c>
      <c r="AF101" s="129">
        <f t="shared" si="103"/>
        <v>0</v>
      </c>
      <c r="AG101" s="129">
        <f t="shared" si="104"/>
        <v>0</v>
      </c>
      <c r="AH101" s="129">
        <f t="shared" si="105"/>
        <v>0</v>
      </c>
      <c r="AI101" s="129">
        <f t="shared" si="106"/>
        <v>0</v>
      </c>
      <c r="AJ101" s="129">
        <f t="shared" si="107"/>
        <v>0</v>
      </c>
      <c r="AK101" s="129">
        <f t="shared" si="108"/>
        <v>0</v>
      </c>
      <c r="AL101" s="129">
        <f t="shared" si="109"/>
        <v>0</v>
      </c>
      <c r="AM101" s="129">
        <f t="shared" si="110"/>
        <v>0</v>
      </c>
    </row>
    <row r="102" spans="4:39" x14ac:dyDescent="0.3">
      <c r="D102" s="77" t="s">
        <v>50</v>
      </c>
      <c r="F102" s="170">
        <v>57054.310790949618</v>
      </c>
      <c r="G102" s="170">
        <v>46303.466835144689</v>
      </c>
      <c r="H102" s="170">
        <v>3746.3214468672954</v>
      </c>
      <c r="I102" s="170">
        <v>343.16540552433628</v>
      </c>
      <c r="J102" s="170">
        <v>4829.6375453910996</v>
      </c>
      <c r="K102" s="170">
        <v>49.026363812900833</v>
      </c>
      <c r="L102" s="170">
        <v>450.09554759636467</v>
      </c>
      <c r="M102" s="170">
        <v>1332.5976466129257</v>
      </c>
      <c r="N102" s="170">
        <v>0</v>
      </c>
      <c r="O102" s="170">
        <v>0</v>
      </c>
      <c r="P102" s="129">
        <f t="shared" si="111"/>
        <v>0</v>
      </c>
      <c r="Q102" s="170">
        <v>53607.006502059696</v>
      </c>
      <c r="R102" s="170">
        <v>46842.185487799798</v>
      </c>
      <c r="S102" s="170">
        <v>3421.4248618851038</v>
      </c>
      <c r="T102" s="170">
        <v>386.70096342724014</v>
      </c>
      <c r="U102" s="170">
        <v>1262.7942189874857</v>
      </c>
      <c r="V102" s="170">
        <v>1.4550201297427137E-2</v>
      </c>
      <c r="W102" s="170">
        <v>1.7610134382214409</v>
      </c>
      <c r="X102" s="170">
        <v>1692.1254063205527</v>
      </c>
      <c r="Y102" s="170">
        <v>0</v>
      </c>
      <c r="Z102" s="170">
        <v>0</v>
      </c>
      <c r="AA102" s="129">
        <f t="shared" si="112"/>
        <v>0</v>
      </c>
      <c r="AB102" s="186"/>
      <c r="AC102" s="129">
        <f t="shared" si="100"/>
        <v>-3447.3042888899217</v>
      </c>
      <c r="AD102" s="129">
        <f t="shared" si="101"/>
        <v>538.7186526551086</v>
      </c>
      <c r="AE102" s="129">
        <f t="shared" si="102"/>
        <v>-324.8965849821916</v>
      </c>
      <c r="AF102" s="129">
        <f t="shared" si="103"/>
        <v>43.535557902903861</v>
      </c>
      <c r="AG102" s="129">
        <f t="shared" si="104"/>
        <v>-3566.8433264036139</v>
      </c>
      <c r="AH102" s="129">
        <f t="shared" si="105"/>
        <v>-49.011813611603408</v>
      </c>
      <c r="AI102" s="129">
        <f t="shared" si="106"/>
        <v>-448.33453415814324</v>
      </c>
      <c r="AJ102" s="129">
        <f t="shared" si="107"/>
        <v>359.52775970762696</v>
      </c>
      <c r="AK102" s="129">
        <f t="shared" si="108"/>
        <v>0</v>
      </c>
      <c r="AL102" s="129">
        <f t="shared" si="109"/>
        <v>0</v>
      </c>
      <c r="AM102" s="129">
        <f t="shared" si="110"/>
        <v>0</v>
      </c>
    </row>
    <row r="103" spans="4:39" x14ac:dyDescent="0.3">
      <c r="D103" s="77" t="s">
        <v>51</v>
      </c>
      <c r="F103" s="170">
        <v>82563.596501498119</v>
      </c>
      <c r="G103" s="170">
        <v>64133.273514618653</v>
      </c>
      <c r="H103" s="170">
        <v>6582.236752550938</v>
      </c>
      <c r="I103" s="170">
        <v>512.78327754084262</v>
      </c>
      <c r="J103" s="170">
        <v>8481.2828549773531</v>
      </c>
      <c r="K103" s="170">
        <v>66.207021719211895</v>
      </c>
      <c r="L103" s="170">
        <v>582.88713993281522</v>
      </c>
      <c r="M103" s="170">
        <v>2204.9259401583149</v>
      </c>
      <c r="N103" s="170">
        <v>0</v>
      </c>
      <c r="O103" s="170">
        <v>0</v>
      </c>
      <c r="P103" s="129">
        <f t="shared" si="111"/>
        <v>0</v>
      </c>
      <c r="Q103" s="170">
        <v>87236.777400633888</v>
      </c>
      <c r="R103" s="170">
        <v>70365.977670373846</v>
      </c>
      <c r="S103" s="170">
        <v>7182.3442063998418</v>
      </c>
      <c r="T103" s="170">
        <v>612.17703765421118</v>
      </c>
      <c r="U103" s="170">
        <v>6030.9830548177315</v>
      </c>
      <c r="V103" s="170">
        <v>21.474704669292066</v>
      </c>
      <c r="W103" s="170">
        <v>165.41328255493656</v>
      </c>
      <c r="X103" s="170">
        <v>2858.4074441640223</v>
      </c>
      <c r="Y103" s="170">
        <v>0</v>
      </c>
      <c r="Z103" s="170">
        <v>0</v>
      </c>
      <c r="AA103" s="129">
        <f t="shared" si="112"/>
        <v>0</v>
      </c>
      <c r="AB103" s="186"/>
      <c r="AC103" s="129">
        <f t="shared" si="100"/>
        <v>4673.1808991357684</v>
      </c>
      <c r="AD103" s="129">
        <f t="shared" si="101"/>
        <v>6232.7041557551929</v>
      </c>
      <c r="AE103" s="129">
        <f t="shared" si="102"/>
        <v>600.10745384890379</v>
      </c>
      <c r="AF103" s="129">
        <f t="shared" si="103"/>
        <v>99.393760113368558</v>
      </c>
      <c r="AG103" s="129">
        <f t="shared" si="104"/>
        <v>-2450.2998001596216</v>
      </c>
      <c r="AH103" s="129">
        <f t="shared" si="105"/>
        <v>-44.732317049919828</v>
      </c>
      <c r="AI103" s="129">
        <f t="shared" si="106"/>
        <v>-417.47385737787863</v>
      </c>
      <c r="AJ103" s="129">
        <f t="shared" si="107"/>
        <v>653.48150400570739</v>
      </c>
      <c r="AK103" s="129">
        <f t="shared" si="108"/>
        <v>0</v>
      </c>
      <c r="AL103" s="129">
        <f t="shared" si="109"/>
        <v>0</v>
      </c>
      <c r="AM103" s="129">
        <f t="shared" si="110"/>
        <v>0</v>
      </c>
    </row>
    <row r="104" spans="4:39" x14ac:dyDescent="0.3">
      <c r="D104" s="77" t="s">
        <v>52</v>
      </c>
      <c r="F104" s="170">
        <v>487.76710687768258</v>
      </c>
      <c r="G104" s="170">
        <v>67.550093745409356</v>
      </c>
      <c r="H104" s="170">
        <v>7.1049558495801781</v>
      </c>
      <c r="I104" s="170">
        <v>0.32467746523176721</v>
      </c>
      <c r="J104" s="170">
        <v>23.166886280693419</v>
      </c>
      <c r="K104" s="170">
        <v>0.2921446340329979</v>
      </c>
      <c r="L104" s="170">
        <v>388.91505668845866</v>
      </c>
      <c r="M104" s="170">
        <v>0.41329221427620788</v>
      </c>
      <c r="N104" s="170">
        <v>0</v>
      </c>
      <c r="O104" s="170">
        <v>0</v>
      </c>
      <c r="P104" s="129">
        <f t="shared" si="111"/>
        <v>0</v>
      </c>
      <c r="Q104" s="170">
        <v>517.36683493732016</v>
      </c>
      <c r="R104" s="170">
        <v>0</v>
      </c>
      <c r="S104" s="170">
        <v>0</v>
      </c>
      <c r="T104" s="170">
        <v>0</v>
      </c>
      <c r="U104" s="170">
        <v>0</v>
      </c>
      <c r="V104" s="170">
        <v>0</v>
      </c>
      <c r="W104" s="170">
        <v>517.36683493732016</v>
      </c>
      <c r="X104" s="170">
        <v>0</v>
      </c>
      <c r="Y104" s="170">
        <v>0</v>
      </c>
      <c r="Z104" s="170">
        <v>0</v>
      </c>
      <c r="AA104" s="129">
        <f t="shared" si="112"/>
        <v>0</v>
      </c>
      <c r="AB104" s="186"/>
      <c r="AC104" s="129">
        <f t="shared" si="100"/>
        <v>29.599728059637584</v>
      </c>
      <c r="AD104" s="129">
        <f t="shared" si="101"/>
        <v>-67.550093745409356</v>
      </c>
      <c r="AE104" s="129">
        <f t="shared" si="102"/>
        <v>-7.1049558495801781</v>
      </c>
      <c r="AF104" s="129">
        <f t="shared" si="103"/>
        <v>-0.32467746523176721</v>
      </c>
      <c r="AG104" s="129">
        <f t="shared" si="104"/>
        <v>-23.166886280693419</v>
      </c>
      <c r="AH104" s="129">
        <f t="shared" si="105"/>
        <v>-0.2921446340329979</v>
      </c>
      <c r="AI104" s="129">
        <f t="shared" si="106"/>
        <v>128.4517782488615</v>
      </c>
      <c r="AJ104" s="129">
        <f t="shared" si="107"/>
        <v>-0.41329221427620788</v>
      </c>
      <c r="AK104" s="129">
        <f t="shared" si="108"/>
        <v>0</v>
      </c>
      <c r="AL104" s="129">
        <f t="shared" si="109"/>
        <v>0</v>
      </c>
      <c r="AM104" s="129">
        <f t="shared" si="110"/>
        <v>0</v>
      </c>
    </row>
    <row r="105" spans="4:39" x14ac:dyDescent="0.3">
      <c r="D105" s="77" t="s">
        <v>53</v>
      </c>
      <c r="F105" s="170">
        <v>106877.18475121747</v>
      </c>
      <c r="G105" s="170">
        <v>0</v>
      </c>
      <c r="H105" s="170">
        <v>0</v>
      </c>
      <c r="I105" s="170">
        <v>0</v>
      </c>
      <c r="J105" s="170">
        <v>0</v>
      </c>
      <c r="K105" s="170">
        <v>0</v>
      </c>
      <c r="L105" s="170">
        <v>0</v>
      </c>
      <c r="M105" s="170">
        <v>0</v>
      </c>
      <c r="N105" s="170">
        <v>106877.18475121747</v>
      </c>
      <c r="O105" s="170">
        <v>0</v>
      </c>
      <c r="P105" s="129">
        <f t="shared" si="111"/>
        <v>0</v>
      </c>
      <c r="Q105" s="170">
        <v>113089.39824617375</v>
      </c>
      <c r="R105" s="170">
        <v>0</v>
      </c>
      <c r="S105" s="170">
        <v>0</v>
      </c>
      <c r="T105" s="170">
        <v>0</v>
      </c>
      <c r="U105" s="170">
        <v>0</v>
      </c>
      <c r="V105" s="170">
        <v>0</v>
      </c>
      <c r="W105" s="170">
        <v>0</v>
      </c>
      <c r="X105" s="170">
        <v>0</v>
      </c>
      <c r="Y105" s="170">
        <v>113089.39824617375</v>
      </c>
      <c r="Z105" s="170">
        <v>0</v>
      </c>
      <c r="AA105" s="129">
        <f t="shared" si="112"/>
        <v>0</v>
      </c>
      <c r="AB105" s="186"/>
      <c r="AC105" s="129">
        <f t="shared" si="100"/>
        <v>6212.2134949562751</v>
      </c>
      <c r="AD105" s="129">
        <f t="shared" si="101"/>
        <v>0</v>
      </c>
      <c r="AE105" s="129">
        <f t="shared" si="102"/>
        <v>0</v>
      </c>
      <c r="AF105" s="129">
        <f t="shared" si="103"/>
        <v>0</v>
      </c>
      <c r="AG105" s="129">
        <f t="shared" si="104"/>
        <v>0</v>
      </c>
      <c r="AH105" s="129">
        <f t="shared" si="105"/>
        <v>0</v>
      </c>
      <c r="AI105" s="129">
        <f t="shared" si="106"/>
        <v>0</v>
      </c>
      <c r="AJ105" s="129">
        <f t="shared" si="107"/>
        <v>0</v>
      </c>
      <c r="AK105" s="129">
        <f t="shared" si="108"/>
        <v>6212.2134949562751</v>
      </c>
      <c r="AL105" s="129">
        <f t="shared" si="109"/>
        <v>0</v>
      </c>
      <c r="AM105" s="129">
        <f t="shared" si="110"/>
        <v>0</v>
      </c>
    </row>
    <row r="106" spans="4:39" x14ac:dyDescent="0.3">
      <c r="D106" s="77" t="s">
        <v>54</v>
      </c>
      <c r="F106" s="170">
        <v>201205.73827697671</v>
      </c>
      <c r="G106" s="170">
        <v>166653.79815058052</v>
      </c>
      <c r="H106" s="170">
        <v>13119.694218143652</v>
      </c>
      <c r="I106" s="170">
        <v>1275.4132698909395</v>
      </c>
      <c r="J106" s="170">
        <v>13719.805797234556</v>
      </c>
      <c r="K106" s="170">
        <v>126.39679896691305</v>
      </c>
      <c r="L106" s="170">
        <v>1163.7431017780443</v>
      </c>
      <c r="M106" s="170">
        <v>5146.8869403820781</v>
      </c>
      <c r="N106" s="170">
        <v>0</v>
      </c>
      <c r="O106" s="170">
        <v>0</v>
      </c>
      <c r="P106" s="129">
        <f t="shared" si="111"/>
        <v>0</v>
      </c>
      <c r="Q106" s="170">
        <v>212992.40818312546</v>
      </c>
      <c r="R106" s="170">
        <v>185511.89566851739</v>
      </c>
      <c r="S106" s="170">
        <v>13490.792552814557</v>
      </c>
      <c r="T106" s="170">
        <v>1532.193063437112</v>
      </c>
      <c r="U106" s="170">
        <v>5623.8458535695599</v>
      </c>
      <c r="V106" s="170">
        <v>6.6982442589718616</v>
      </c>
      <c r="W106" s="170">
        <v>136.05350112574055</v>
      </c>
      <c r="X106" s="170">
        <v>6690.9293110430735</v>
      </c>
      <c r="Y106" s="170">
        <v>0</v>
      </c>
      <c r="Z106" s="170">
        <v>0</v>
      </c>
      <c r="AA106" s="129">
        <f t="shared" si="112"/>
        <v>-1.1640979209914804E-5</v>
      </c>
      <c r="AB106" s="186"/>
      <c r="AC106" s="129">
        <f t="shared" si="100"/>
        <v>11786.669906148745</v>
      </c>
      <c r="AD106" s="129">
        <f t="shared" si="101"/>
        <v>18858.097517936869</v>
      </c>
      <c r="AE106" s="129">
        <f t="shared" si="102"/>
        <v>371.09833467090539</v>
      </c>
      <c r="AF106" s="129">
        <f t="shared" si="103"/>
        <v>256.77979354617241</v>
      </c>
      <c r="AG106" s="129">
        <f t="shared" si="104"/>
        <v>-8095.959943664996</v>
      </c>
      <c r="AH106" s="129">
        <f t="shared" si="105"/>
        <v>-119.69855470794118</v>
      </c>
      <c r="AI106" s="129">
        <f t="shared" si="106"/>
        <v>-1027.6896006523039</v>
      </c>
      <c r="AJ106" s="129">
        <f t="shared" si="107"/>
        <v>1544.0423706609954</v>
      </c>
      <c r="AK106" s="129">
        <f t="shared" si="108"/>
        <v>0</v>
      </c>
      <c r="AL106" s="129">
        <f t="shared" si="109"/>
        <v>0</v>
      </c>
      <c r="AM106" s="129">
        <f t="shared" si="110"/>
        <v>-1.1640979209914804E-5</v>
      </c>
    </row>
    <row r="107" spans="4:39" ht="15" thickBot="1" x14ac:dyDescent="0.35">
      <c r="D107" s="118" t="s">
        <v>55</v>
      </c>
      <c r="F107" s="124">
        <v>3469203.4900795971</v>
      </c>
      <c r="G107" s="124">
        <v>2200643.842002945</v>
      </c>
      <c r="H107" s="124">
        <v>202526.8617720567</v>
      </c>
      <c r="I107" s="124">
        <v>11857.415492018241</v>
      </c>
      <c r="J107" s="124">
        <v>805741.13040461519</v>
      </c>
      <c r="K107" s="124">
        <v>9687.4008816140104</v>
      </c>
      <c r="L107" s="124">
        <v>106150.59846329509</v>
      </c>
      <c r="M107" s="124">
        <v>19779.315789196549</v>
      </c>
      <c r="N107" s="124">
        <v>106877.18475121747</v>
      </c>
      <c r="O107" s="124">
        <v>5939.7433247435501</v>
      </c>
      <c r="P107" s="129">
        <f t="shared" si="111"/>
        <v>-2.802104689180851E-3</v>
      </c>
      <c r="Q107" s="124">
        <v>3646028.3266862724</v>
      </c>
      <c r="R107" s="124">
        <v>2305342.8520358871</v>
      </c>
      <c r="S107" s="124">
        <v>203980.19187322346</v>
      </c>
      <c r="T107" s="124">
        <v>12781.158515108666</v>
      </c>
      <c r="U107" s="124">
        <v>856756.9469942319</v>
      </c>
      <c r="V107" s="124">
        <v>10183.570990912724</v>
      </c>
      <c r="W107" s="124">
        <v>116158.15369015044</v>
      </c>
      <c r="X107" s="124">
        <v>22693.259533033692</v>
      </c>
      <c r="Y107" s="124">
        <v>113089.39824617375</v>
      </c>
      <c r="Z107" s="124">
        <v>5042.7948191916175</v>
      </c>
      <c r="AA107" s="129">
        <f>+Q107-SUM(R107:Z107)</f>
        <v>-1.1641066521406174E-5</v>
      </c>
      <c r="AB107" s="186"/>
      <c r="AC107" s="189">
        <f>SUM(AC95:AC106)</f>
        <v>176824.8331831292</v>
      </c>
      <c r="AD107" s="189">
        <f t="shared" ref="AD107" si="113">SUM(AD95:AD106)</f>
        <v>104698.99851633102</v>
      </c>
      <c r="AE107" s="189">
        <f t="shared" ref="AE107" si="114">SUM(AE95:AE106)</f>
        <v>1453.330101166704</v>
      </c>
      <c r="AF107" s="189">
        <f t="shared" ref="AF107" si="115">SUM(AF95:AF106)</f>
        <v>923.74302309042343</v>
      </c>
      <c r="AG107" s="189">
        <f t="shared" ref="AG107" si="116">SUM(AG95:AG106)</f>
        <v>51015.816589616559</v>
      </c>
      <c r="AH107" s="189">
        <f t="shared" ref="AH107" si="117">SUM(AH95:AH106)</f>
        <v>496.17010929871265</v>
      </c>
      <c r="AI107" s="189">
        <f t="shared" ref="AI107" si="118">SUM(AI95:AI106)</f>
        <v>10007.555226855357</v>
      </c>
      <c r="AJ107" s="189">
        <f t="shared" ref="AJ107" si="119">SUM(AJ95:AJ106)</f>
        <v>2913.9437438371397</v>
      </c>
      <c r="AK107" s="189">
        <f t="shared" ref="AK107" si="120">SUM(AK95:AK106)</f>
        <v>6212.2134949562751</v>
      </c>
      <c r="AL107" s="189">
        <f t="shared" ref="AL107" si="121">SUM(AL95:AL106)</f>
        <v>-896.94850555193261</v>
      </c>
      <c r="AM107" s="189">
        <f t="shared" ref="AM107" si="122">SUM(AM95:AM106)</f>
        <v>1.0883528477279469E-2</v>
      </c>
    </row>
    <row r="108" spans="4:39" ht="15" thickTop="1" x14ac:dyDescent="0.3">
      <c r="F108" s="131">
        <f>SUM(F95:F106)-F107</f>
        <v>3.4235459752380848E-3</v>
      </c>
      <c r="G108" s="131">
        <f t="shared" ref="G108:N108" si="123">SUM(G95:G106)-G107</f>
        <v>1.1516611091792583E-2</v>
      </c>
      <c r="H108" s="131">
        <f t="shared" si="123"/>
        <v>0</v>
      </c>
      <c r="I108" s="131">
        <f t="shared" si="123"/>
        <v>0</v>
      </c>
      <c r="J108" s="131">
        <f t="shared" si="123"/>
        <v>0</v>
      </c>
      <c r="K108" s="131">
        <f t="shared" si="123"/>
        <v>0</v>
      </c>
      <c r="L108" s="131">
        <f t="shared" si="123"/>
        <v>0</v>
      </c>
      <c r="M108" s="131">
        <f t="shared" si="123"/>
        <v>0</v>
      </c>
      <c r="N108" s="131">
        <f t="shared" si="123"/>
        <v>0</v>
      </c>
      <c r="O108" s="131"/>
      <c r="Q108" s="131">
        <f t="shared" ref="Q108:Y108" si="124">SUM(Q95:Q106)-Q107</f>
        <v>0</v>
      </c>
      <c r="R108" s="131">
        <f t="shared" si="124"/>
        <v>0</v>
      </c>
      <c r="S108" s="131">
        <f t="shared" si="124"/>
        <v>0</v>
      </c>
      <c r="T108" s="131">
        <f t="shared" si="124"/>
        <v>0</v>
      </c>
      <c r="U108" s="131">
        <f t="shared" si="124"/>
        <v>0</v>
      </c>
      <c r="V108" s="131">
        <f t="shared" si="124"/>
        <v>0</v>
      </c>
      <c r="W108" s="131">
        <f t="shared" si="124"/>
        <v>0</v>
      </c>
      <c r="X108" s="131">
        <f t="shared" si="124"/>
        <v>0</v>
      </c>
      <c r="Y108" s="131">
        <f t="shared" si="124"/>
        <v>0</v>
      </c>
      <c r="Z108" s="131"/>
      <c r="AB108" s="186"/>
    </row>
    <row r="109" spans="4:39" ht="18" x14ac:dyDescent="0.3">
      <c r="D109" s="127"/>
      <c r="E109" s="127">
        <v>2025</v>
      </c>
      <c r="F109" s="130"/>
      <c r="G109" s="212"/>
      <c r="H109" s="212"/>
      <c r="I109" s="212"/>
      <c r="J109" s="212"/>
      <c r="K109" s="212"/>
      <c r="L109" s="212"/>
      <c r="M109" s="212"/>
      <c r="N109" s="212"/>
      <c r="O109" s="212"/>
      <c r="Q109" s="130"/>
      <c r="R109" s="130"/>
      <c r="S109" s="130"/>
      <c r="T109" s="130"/>
      <c r="U109" s="130"/>
      <c r="V109" s="130"/>
      <c r="X109" s="130"/>
      <c r="Y109" s="130"/>
      <c r="AB109" s="186"/>
    </row>
    <row r="110" spans="4:39" x14ac:dyDescent="0.3">
      <c r="D110" s="77" t="s">
        <v>43</v>
      </c>
      <c r="F110" s="170">
        <v>1269830.2806012223</v>
      </c>
      <c r="G110" s="170">
        <v>786907.48724461277</v>
      </c>
      <c r="H110" s="170">
        <v>68857.816795881881</v>
      </c>
      <c r="I110" s="170">
        <v>4440.596491262474</v>
      </c>
      <c r="J110" s="170">
        <v>350964.58176452998</v>
      </c>
      <c r="K110" s="170">
        <v>3856.4745621859124</v>
      </c>
      <c r="L110" s="170">
        <v>53569.060217443162</v>
      </c>
      <c r="M110" s="170">
        <v>1234.275032744388</v>
      </c>
      <c r="N110" s="170">
        <v>0</v>
      </c>
      <c r="O110" s="170">
        <v>0</v>
      </c>
      <c r="P110" s="129">
        <f>+F110-SUM(G110:O110)</f>
        <v>-1.1507438030093908E-2</v>
      </c>
      <c r="Q110" s="170">
        <v>1314085.6563747728</v>
      </c>
      <c r="R110" s="170">
        <v>814332.31082716479</v>
      </c>
      <c r="S110" s="170">
        <v>71257.608802578441</v>
      </c>
      <c r="T110" s="170">
        <v>4595.3575403425812</v>
      </c>
      <c r="U110" s="170">
        <v>363196.19230845431</v>
      </c>
      <c r="V110" s="170">
        <v>3990.8781384101862</v>
      </c>
      <c r="W110" s="170">
        <v>55436.017499826172</v>
      </c>
      <c r="X110" s="170">
        <v>1277.2912579962792</v>
      </c>
      <c r="Y110" s="170">
        <v>0</v>
      </c>
      <c r="Z110" s="170">
        <v>0</v>
      </c>
      <c r="AA110" s="129">
        <f>+Q110-SUM(R110:Z110)</f>
        <v>0</v>
      </c>
      <c r="AB110" s="186"/>
      <c r="AC110" s="129">
        <f t="shared" ref="AC110:AC121" si="125">Q110-F110</f>
        <v>44255.375773550477</v>
      </c>
      <c r="AD110" s="129">
        <f t="shared" ref="AD110:AD121" si="126">R110-G110</f>
        <v>27424.823582552024</v>
      </c>
      <c r="AE110" s="129">
        <f t="shared" ref="AE110:AE121" si="127">S110-H110</f>
        <v>2399.7920066965598</v>
      </c>
      <c r="AF110" s="129">
        <f t="shared" ref="AF110:AF121" si="128">T110-I110</f>
        <v>154.76104908010711</v>
      </c>
      <c r="AG110" s="129">
        <f t="shared" ref="AG110:AG121" si="129">U110-J110</f>
        <v>12231.610543924326</v>
      </c>
      <c r="AH110" s="129">
        <f t="shared" ref="AH110:AH121" si="130">V110-K110</f>
        <v>134.40357622427382</v>
      </c>
      <c r="AI110" s="129">
        <f t="shared" ref="AI110:AI121" si="131">W110-L110</f>
        <v>1866.9572823830094</v>
      </c>
      <c r="AJ110" s="129">
        <f t="shared" ref="AJ110:AJ121" si="132">X110-M110</f>
        <v>43.016225251891228</v>
      </c>
      <c r="AK110" s="129">
        <f t="shared" ref="AK110:AK121" si="133">Y110-N110</f>
        <v>0</v>
      </c>
      <c r="AL110" s="129">
        <f t="shared" ref="AL110:AL121" si="134">Z110-O110</f>
        <v>0</v>
      </c>
      <c r="AM110" s="129">
        <f t="shared" ref="AM110:AM121" si="135">AA110-P110</f>
        <v>1.1507438030093908E-2</v>
      </c>
    </row>
    <row r="111" spans="4:39" x14ac:dyDescent="0.3">
      <c r="D111" s="77" t="s">
        <v>44</v>
      </c>
      <c r="F111" s="170">
        <v>231493.08877320401</v>
      </c>
      <c r="G111" s="170">
        <v>141795.25209850247</v>
      </c>
      <c r="H111" s="170">
        <v>17794.673238833817</v>
      </c>
      <c r="I111" s="170">
        <v>1032.788106801549</v>
      </c>
      <c r="J111" s="170">
        <v>58693.631775344031</v>
      </c>
      <c r="K111" s="170">
        <v>1019.0160845461477</v>
      </c>
      <c r="L111" s="170">
        <v>8601.187371373253</v>
      </c>
      <c r="M111" s="170">
        <v>2556.5394505438157</v>
      </c>
      <c r="N111" s="170">
        <v>0</v>
      </c>
      <c r="O111" s="170">
        <v>0</v>
      </c>
      <c r="P111" s="129">
        <f t="shared" ref="P111:P122" si="136">+F111-SUM(G111:O111)</f>
        <v>6.472589448094368E-4</v>
      </c>
      <c r="Q111" s="170">
        <v>241156.25617844303</v>
      </c>
      <c r="R111" s="170">
        <v>127394.63030774368</v>
      </c>
      <c r="S111" s="170">
        <v>13398.788637227597</v>
      </c>
      <c r="T111" s="170">
        <v>1271.0913217625896</v>
      </c>
      <c r="U111" s="170">
        <v>80351.231574581907</v>
      </c>
      <c r="V111" s="170">
        <v>1235.3778084681969</v>
      </c>
      <c r="W111" s="170">
        <v>15471.06087777038</v>
      </c>
      <c r="X111" s="170">
        <v>2034.0756508887334</v>
      </c>
      <c r="Y111" s="170">
        <v>0</v>
      </c>
      <c r="Z111" s="170">
        <v>0</v>
      </c>
      <c r="AA111" s="129">
        <f t="shared" ref="AA111:AA121" si="137">+Q111-SUM(R111:Z111)</f>
        <v>0</v>
      </c>
      <c r="AB111" s="186"/>
      <c r="AC111" s="129">
        <f t="shared" si="125"/>
        <v>9663.1674052390154</v>
      </c>
      <c r="AD111" s="129">
        <f t="shared" si="126"/>
        <v>-14400.6217907588</v>
      </c>
      <c r="AE111" s="129">
        <f t="shared" si="127"/>
        <v>-4395.8846016062198</v>
      </c>
      <c r="AF111" s="129">
        <f t="shared" si="128"/>
        <v>238.30321496104057</v>
      </c>
      <c r="AG111" s="129">
        <f t="shared" si="129"/>
        <v>21657.599799237876</v>
      </c>
      <c r="AH111" s="129">
        <f t="shared" si="130"/>
        <v>216.36172392204924</v>
      </c>
      <c r="AI111" s="129">
        <f t="shared" si="131"/>
        <v>6869.8735063971271</v>
      </c>
      <c r="AJ111" s="129">
        <f t="shared" si="132"/>
        <v>-522.46379965508231</v>
      </c>
      <c r="AK111" s="129">
        <f t="shared" si="133"/>
        <v>0</v>
      </c>
      <c r="AL111" s="129">
        <f t="shared" si="134"/>
        <v>0</v>
      </c>
      <c r="AM111" s="129">
        <f t="shared" si="135"/>
        <v>-6.472589448094368E-4</v>
      </c>
    </row>
    <row r="112" spans="4:39" x14ac:dyDescent="0.3">
      <c r="D112" s="77" t="s">
        <v>45</v>
      </c>
      <c r="F112" s="170">
        <v>498347.18121944315</v>
      </c>
      <c r="G112" s="170">
        <v>316638.56000434083</v>
      </c>
      <c r="H112" s="170">
        <v>28603.029529710151</v>
      </c>
      <c r="I112" s="170">
        <v>1652.8539696995592</v>
      </c>
      <c r="J112" s="170">
        <v>130829.15451768157</v>
      </c>
      <c r="K112" s="170">
        <v>1425.9674873871447</v>
      </c>
      <c r="L112" s="170">
        <v>18638.096197894327</v>
      </c>
      <c r="M112" s="170">
        <v>559.51951272958343</v>
      </c>
      <c r="N112" s="170">
        <v>0</v>
      </c>
      <c r="O112" s="170">
        <v>0</v>
      </c>
      <c r="P112" s="129">
        <f t="shared" si="136"/>
        <v>0</v>
      </c>
      <c r="Q112" s="170">
        <v>528892.10744988092</v>
      </c>
      <c r="R112" s="170">
        <v>331781.77212362998</v>
      </c>
      <c r="S112" s="170">
        <v>28619.902913792081</v>
      </c>
      <c r="T112" s="170">
        <v>1770.9631773196395</v>
      </c>
      <c r="U112" s="170">
        <v>143675.61102423308</v>
      </c>
      <c r="V112" s="170">
        <v>1514.9203083095715</v>
      </c>
      <c r="W112" s="170">
        <v>21344.018052755979</v>
      </c>
      <c r="X112" s="170">
        <v>184.91984984060497</v>
      </c>
      <c r="Y112" s="170">
        <v>0</v>
      </c>
      <c r="Z112" s="170">
        <v>0</v>
      </c>
      <c r="AA112" s="129">
        <f t="shared" si="137"/>
        <v>0</v>
      </c>
      <c r="AB112" s="186"/>
      <c r="AC112" s="129">
        <f t="shared" si="125"/>
        <v>30544.926230437763</v>
      </c>
      <c r="AD112" s="129">
        <f t="shared" si="126"/>
        <v>15143.21211928915</v>
      </c>
      <c r="AE112" s="129">
        <f t="shared" si="127"/>
        <v>16.873384081929544</v>
      </c>
      <c r="AF112" s="129">
        <f t="shared" si="128"/>
        <v>118.10920762008027</v>
      </c>
      <c r="AG112" s="129">
        <f t="shared" si="129"/>
        <v>12846.456506551505</v>
      </c>
      <c r="AH112" s="129">
        <f t="shared" si="130"/>
        <v>88.952820922426781</v>
      </c>
      <c r="AI112" s="129">
        <f t="shared" si="131"/>
        <v>2705.9218548616518</v>
      </c>
      <c r="AJ112" s="129">
        <f t="shared" si="132"/>
        <v>-374.59966288897846</v>
      </c>
      <c r="AK112" s="129">
        <f t="shared" si="133"/>
        <v>0</v>
      </c>
      <c r="AL112" s="129">
        <f t="shared" si="134"/>
        <v>0</v>
      </c>
      <c r="AM112" s="129">
        <f t="shared" si="135"/>
        <v>0</v>
      </c>
    </row>
    <row r="113" spans="2:39" x14ac:dyDescent="0.3">
      <c r="D113" s="77" t="s">
        <v>46</v>
      </c>
      <c r="F113" s="170">
        <v>655339.04324456607</v>
      </c>
      <c r="G113" s="170">
        <v>423298.49444844143</v>
      </c>
      <c r="H113" s="170">
        <v>40112.621924035462</v>
      </c>
      <c r="I113" s="170">
        <v>1841.3234757293885</v>
      </c>
      <c r="J113" s="170">
        <v>166383.84336730599</v>
      </c>
      <c r="K113" s="170">
        <v>2557.1032306551174</v>
      </c>
      <c r="L113" s="170">
        <v>15896.928318768909</v>
      </c>
      <c r="M113" s="170">
        <v>5248.72847962982</v>
      </c>
      <c r="N113" s="170">
        <v>0</v>
      </c>
      <c r="O113" s="170">
        <v>0</v>
      </c>
      <c r="P113" s="129">
        <f t="shared" si="136"/>
        <v>0</v>
      </c>
      <c r="Q113" s="170">
        <v>695683.65679333918</v>
      </c>
      <c r="R113" s="170">
        <v>445676.48135501484</v>
      </c>
      <c r="S113" s="170">
        <v>40995.57649006819</v>
      </c>
      <c r="T113" s="170">
        <v>1884.4191519340925</v>
      </c>
      <c r="U113" s="170">
        <v>181396.15523176</v>
      </c>
      <c r="V113" s="170">
        <v>2906.0921861152265</v>
      </c>
      <c r="W113" s="170">
        <v>16535.967256931694</v>
      </c>
      <c r="X113" s="170">
        <v>6288.9651215149825</v>
      </c>
      <c r="Y113" s="170">
        <v>0</v>
      </c>
      <c r="Z113" s="170">
        <v>0</v>
      </c>
      <c r="AA113" s="129">
        <f t="shared" si="137"/>
        <v>0</v>
      </c>
      <c r="AB113" s="186"/>
      <c r="AC113" s="129">
        <f t="shared" si="125"/>
        <v>40344.613548773108</v>
      </c>
      <c r="AD113" s="129">
        <f t="shared" si="126"/>
        <v>22377.986906573409</v>
      </c>
      <c r="AE113" s="129">
        <f t="shared" si="127"/>
        <v>882.9545660327276</v>
      </c>
      <c r="AF113" s="129">
        <f t="shared" si="128"/>
        <v>43.095676204703977</v>
      </c>
      <c r="AG113" s="129">
        <f t="shared" si="129"/>
        <v>15012.311864454008</v>
      </c>
      <c r="AH113" s="129">
        <f t="shared" si="130"/>
        <v>348.98895546010908</v>
      </c>
      <c r="AI113" s="129">
        <f t="shared" si="131"/>
        <v>639.03893816278469</v>
      </c>
      <c r="AJ113" s="129">
        <f t="shared" si="132"/>
        <v>1040.2366418851625</v>
      </c>
      <c r="AK113" s="129">
        <f t="shared" si="133"/>
        <v>0</v>
      </c>
      <c r="AL113" s="129">
        <f t="shared" si="134"/>
        <v>0</v>
      </c>
      <c r="AM113" s="129">
        <f t="shared" si="135"/>
        <v>0</v>
      </c>
    </row>
    <row r="114" spans="2:39" x14ac:dyDescent="0.3">
      <c r="D114" s="77" t="s">
        <v>47</v>
      </c>
      <c r="F114" s="170">
        <v>0</v>
      </c>
      <c r="G114" s="170">
        <v>0</v>
      </c>
      <c r="H114" s="170">
        <v>0</v>
      </c>
      <c r="I114" s="170">
        <v>0</v>
      </c>
      <c r="J114" s="170">
        <v>0</v>
      </c>
      <c r="K114" s="170">
        <v>0</v>
      </c>
      <c r="L114" s="170">
        <v>0</v>
      </c>
      <c r="M114" s="170">
        <v>0</v>
      </c>
      <c r="N114" s="170">
        <v>0</v>
      </c>
      <c r="O114" s="170">
        <v>0</v>
      </c>
      <c r="P114" s="129">
        <f t="shared" si="136"/>
        <v>0</v>
      </c>
      <c r="Q114" s="170">
        <v>0</v>
      </c>
      <c r="R114" s="170">
        <v>0</v>
      </c>
      <c r="S114" s="170">
        <v>0</v>
      </c>
      <c r="T114" s="170">
        <v>0</v>
      </c>
      <c r="U114" s="170">
        <v>0</v>
      </c>
      <c r="V114" s="170">
        <v>0</v>
      </c>
      <c r="W114" s="170">
        <v>0</v>
      </c>
      <c r="X114" s="170">
        <v>0</v>
      </c>
      <c r="Y114" s="170">
        <v>0</v>
      </c>
      <c r="Z114" s="170">
        <v>0</v>
      </c>
      <c r="AA114" s="129">
        <f t="shared" si="137"/>
        <v>0</v>
      </c>
      <c r="AB114" s="186"/>
      <c r="AC114" s="129">
        <f t="shared" si="125"/>
        <v>0</v>
      </c>
      <c r="AD114" s="129">
        <f t="shared" si="126"/>
        <v>0</v>
      </c>
      <c r="AE114" s="129">
        <f t="shared" si="127"/>
        <v>0</v>
      </c>
      <c r="AF114" s="129">
        <f t="shared" si="128"/>
        <v>0</v>
      </c>
      <c r="AG114" s="129">
        <f t="shared" si="129"/>
        <v>0</v>
      </c>
      <c r="AH114" s="129">
        <f t="shared" si="130"/>
        <v>0</v>
      </c>
      <c r="AI114" s="129">
        <f t="shared" si="131"/>
        <v>0</v>
      </c>
      <c r="AJ114" s="129">
        <f t="shared" si="132"/>
        <v>0</v>
      </c>
      <c r="AK114" s="129">
        <f t="shared" si="133"/>
        <v>0</v>
      </c>
      <c r="AL114" s="129">
        <f t="shared" si="134"/>
        <v>0</v>
      </c>
      <c r="AM114" s="129">
        <f t="shared" si="135"/>
        <v>0</v>
      </c>
    </row>
    <row r="115" spans="2:39" x14ac:dyDescent="0.3">
      <c r="D115" s="77" t="s">
        <v>48</v>
      </c>
      <c r="F115" s="170">
        <v>269423.8311113501</v>
      </c>
      <c r="G115" s="170">
        <v>199216.448099345</v>
      </c>
      <c r="H115" s="170">
        <v>17630.974196563977</v>
      </c>
      <c r="I115" s="170">
        <v>460.42672457737427</v>
      </c>
      <c r="J115" s="170">
        <v>43427.600272646006</v>
      </c>
      <c r="K115" s="170">
        <v>163.93451226660986</v>
      </c>
      <c r="L115" s="170">
        <v>2424.5744442040227</v>
      </c>
      <c r="M115" s="170">
        <v>1157.4307627482192</v>
      </c>
      <c r="N115" s="170">
        <v>0</v>
      </c>
      <c r="O115" s="170">
        <v>4942.4420989989558</v>
      </c>
      <c r="P115" s="129">
        <f t="shared" si="136"/>
        <v>0</v>
      </c>
      <c r="Q115" s="170">
        <v>281802.24298498384</v>
      </c>
      <c r="R115" s="170">
        <v>215528.02700698492</v>
      </c>
      <c r="S115" s="170">
        <v>18229.775121422113</v>
      </c>
      <c r="T115" s="170">
        <v>370.54808205992703</v>
      </c>
      <c r="U115" s="170">
        <v>40627.84412979144</v>
      </c>
      <c r="V115" s="170">
        <v>0</v>
      </c>
      <c r="W115" s="170">
        <v>1235.1602735330905</v>
      </c>
      <c r="X115" s="170">
        <v>1236.6484184409617</v>
      </c>
      <c r="Y115" s="170">
        <v>0</v>
      </c>
      <c r="Z115" s="170">
        <v>4574.2399527514435</v>
      </c>
      <c r="AA115" s="129">
        <f t="shared" si="137"/>
        <v>0</v>
      </c>
      <c r="AB115" s="186"/>
      <c r="AC115" s="129">
        <f t="shared" si="125"/>
        <v>12378.41187363374</v>
      </c>
      <c r="AD115" s="129">
        <f t="shared" si="126"/>
        <v>16311.578907639923</v>
      </c>
      <c r="AE115" s="129">
        <f t="shared" si="127"/>
        <v>598.80092485813657</v>
      </c>
      <c r="AF115" s="129">
        <f t="shared" si="128"/>
        <v>-89.878642517447247</v>
      </c>
      <c r="AG115" s="129">
        <f t="shared" si="129"/>
        <v>-2799.7561428545669</v>
      </c>
      <c r="AH115" s="129">
        <f t="shared" si="130"/>
        <v>-163.93451226660986</v>
      </c>
      <c r="AI115" s="129">
        <f t="shared" si="131"/>
        <v>-1189.4141706709322</v>
      </c>
      <c r="AJ115" s="129">
        <f t="shared" si="132"/>
        <v>79.217655692742483</v>
      </c>
      <c r="AK115" s="129">
        <f t="shared" si="133"/>
        <v>0</v>
      </c>
      <c r="AL115" s="129">
        <f t="shared" si="134"/>
        <v>-368.20214624751225</v>
      </c>
      <c r="AM115" s="129">
        <f t="shared" si="135"/>
        <v>0</v>
      </c>
    </row>
    <row r="116" spans="2:39" x14ac:dyDescent="0.3">
      <c r="D116" s="77" t="s">
        <v>49</v>
      </c>
      <c r="F116" s="170">
        <v>0</v>
      </c>
      <c r="G116" s="170">
        <v>0</v>
      </c>
      <c r="H116" s="170">
        <v>0</v>
      </c>
      <c r="I116" s="170">
        <v>0</v>
      </c>
      <c r="J116" s="170">
        <v>0</v>
      </c>
      <c r="K116" s="170">
        <v>0</v>
      </c>
      <c r="L116" s="170">
        <v>0</v>
      </c>
      <c r="M116" s="170">
        <v>0</v>
      </c>
      <c r="N116" s="170">
        <v>0</v>
      </c>
      <c r="O116" s="170">
        <v>0</v>
      </c>
      <c r="P116" s="129">
        <f t="shared" si="136"/>
        <v>0</v>
      </c>
      <c r="Q116" s="170">
        <v>0</v>
      </c>
      <c r="R116" s="170">
        <v>0</v>
      </c>
      <c r="S116" s="170">
        <v>0</v>
      </c>
      <c r="T116" s="170">
        <v>0</v>
      </c>
      <c r="U116" s="170">
        <v>0</v>
      </c>
      <c r="V116" s="170">
        <v>0</v>
      </c>
      <c r="W116" s="170">
        <v>0</v>
      </c>
      <c r="X116" s="170">
        <v>0</v>
      </c>
      <c r="Y116" s="170">
        <v>0</v>
      </c>
      <c r="Z116" s="170">
        <v>0</v>
      </c>
      <c r="AA116" s="129">
        <f t="shared" si="137"/>
        <v>0</v>
      </c>
      <c r="AB116" s="186"/>
      <c r="AC116" s="129">
        <f t="shared" si="125"/>
        <v>0</v>
      </c>
      <c r="AD116" s="129">
        <f t="shared" si="126"/>
        <v>0</v>
      </c>
      <c r="AE116" s="129">
        <f t="shared" si="127"/>
        <v>0</v>
      </c>
      <c r="AF116" s="129">
        <f t="shared" si="128"/>
        <v>0</v>
      </c>
      <c r="AG116" s="129">
        <f t="shared" si="129"/>
        <v>0</v>
      </c>
      <c r="AH116" s="129">
        <f t="shared" si="130"/>
        <v>0</v>
      </c>
      <c r="AI116" s="129">
        <f t="shared" si="131"/>
        <v>0</v>
      </c>
      <c r="AJ116" s="129">
        <f t="shared" si="132"/>
        <v>0</v>
      </c>
      <c r="AK116" s="129">
        <f t="shared" si="133"/>
        <v>0</v>
      </c>
      <c r="AL116" s="129">
        <f t="shared" si="134"/>
        <v>0</v>
      </c>
      <c r="AM116" s="129">
        <f t="shared" si="135"/>
        <v>0</v>
      </c>
    </row>
    <row r="117" spans="2:39" x14ac:dyDescent="0.3">
      <c r="D117" s="77" t="s">
        <v>50</v>
      </c>
      <c r="F117" s="170">
        <v>55397.780676267219</v>
      </c>
      <c r="G117" s="170">
        <v>44834.888431638981</v>
      </c>
      <c r="H117" s="170">
        <v>3651.7617344034488</v>
      </c>
      <c r="I117" s="170">
        <v>332.82852568181585</v>
      </c>
      <c r="J117" s="170">
        <v>4800.0743023590348</v>
      </c>
      <c r="K117" s="170">
        <v>48.743096699593231</v>
      </c>
      <c r="L117" s="170">
        <v>447.91380347072078</v>
      </c>
      <c r="M117" s="170">
        <v>1281.5707820136076</v>
      </c>
      <c r="N117" s="170">
        <v>0</v>
      </c>
      <c r="O117" s="170">
        <v>0</v>
      </c>
      <c r="P117" s="129">
        <f t="shared" si="136"/>
        <v>0</v>
      </c>
      <c r="Q117" s="170">
        <v>51302.435988790639</v>
      </c>
      <c r="R117" s="170">
        <v>44799.863915228962</v>
      </c>
      <c r="S117" s="170">
        <v>3290.1820044499209</v>
      </c>
      <c r="T117" s="170">
        <v>372.63722413667125</v>
      </c>
      <c r="U117" s="170">
        <v>1214.6297077473737</v>
      </c>
      <c r="V117" s="170">
        <v>1.4077248438138524E-2</v>
      </c>
      <c r="W117" s="170">
        <v>1.7117877451347285</v>
      </c>
      <c r="X117" s="170">
        <v>1623.3972722341559</v>
      </c>
      <c r="Y117" s="170">
        <v>0</v>
      </c>
      <c r="Z117" s="170">
        <v>0</v>
      </c>
      <c r="AA117" s="129">
        <f t="shared" si="137"/>
        <v>0</v>
      </c>
      <c r="AB117" s="186"/>
      <c r="AC117" s="129">
        <f t="shared" si="125"/>
        <v>-4095.3446874765796</v>
      </c>
      <c r="AD117" s="129">
        <f t="shared" si="126"/>
        <v>-35.024516410019714</v>
      </c>
      <c r="AE117" s="129">
        <f t="shared" si="127"/>
        <v>-361.57972995352793</v>
      </c>
      <c r="AF117" s="129">
        <f t="shared" si="128"/>
        <v>39.808698454855403</v>
      </c>
      <c r="AG117" s="129">
        <f t="shared" si="129"/>
        <v>-3585.4445946116612</v>
      </c>
      <c r="AH117" s="129">
        <f t="shared" si="130"/>
        <v>-48.729019451155089</v>
      </c>
      <c r="AI117" s="129">
        <f t="shared" si="131"/>
        <v>-446.20201572558602</v>
      </c>
      <c r="AJ117" s="129">
        <f t="shared" si="132"/>
        <v>341.82649022054829</v>
      </c>
      <c r="AK117" s="129">
        <f t="shared" si="133"/>
        <v>0</v>
      </c>
      <c r="AL117" s="129">
        <f t="shared" si="134"/>
        <v>0</v>
      </c>
      <c r="AM117" s="129">
        <f t="shared" si="135"/>
        <v>0</v>
      </c>
    </row>
    <row r="118" spans="2:39" x14ac:dyDescent="0.3">
      <c r="D118" s="77" t="s">
        <v>51</v>
      </c>
      <c r="F118" s="170">
        <v>77224.701392957504</v>
      </c>
      <c r="G118" s="170">
        <v>59892.638696449329</v>
      </c>
      <c r="H118" s="170">
        <v>6172.7693593194917</v>
      </c>
      <c r="I118" s="170">
        <v>480.83358909707994</v>
      </c>
      <c r="J118" s="170">
        <v>8007.6801792902106</v>
      </c>
      <c r="K118" s="170">
        <v>62.707934041722559</v>
      </c>
      <c r="L118" s="170">
        <v>552.97838721206733</v>
      </c>
      <c r="M118" s="170">
        <v>2055.0932475476161</v>
      </c>
      <c r="N118" s="170">
        <v>0</v>
      </c>
      <c r="O118" s="170">
        <v>0</v>
      </c>
      <c r="P118" s="129">
        <f t="shared" si="136"/>
        <v>0</v>
      </c>
      <c r="Q118" s="170">
        <v>81063.752322381726</v>
      </c>
      <c r="R118" s="170">
        <v>65318.876766620946</v>
      </c>
      <c r="S118" s="170">
        <v>6703.7153728136509</v>
      </c>
      <c r="T118" s="170">
        <v>572.56454800776316</v>
      </c>
      <c r="U118" s="170">
        <v>5630.579660207608</v>
      </c>
      <c r="V118" s="170">
        <v>20.214167693949758</v>
      </c>
      <c r="W118" s="170">
        <v>156.1402232556066</v>
      </c>
      <c r="X118" s="170">
        <v>2661.6615837822146</v>
      </c>
      <c r="Y118" s="170">
        <v>0</v>
      </c>
      <c r="Z118" s="170">
        <v>0</v>
      </c>
      <c r="AA118" s="129">
        <f t="shared" si="137"/>
        <v>0</v>
      </c>
      <c r="AB118" s="186"/>
      <c r="AC118" s="129">
        <f t="shared" si="125"/>
        <v>3839.050929424222</v>
      </c>
      <c r="AD118" s="129">
        <f t="shared" si="126"/>
        <v>5426.2380701716174</v>
      </c>
      <c r="AE118" s="129">
        <f t="shared" si="127"/>
        <v>530.94601349415916</v>
      </c>
      <c r="AF118" s="129">
        <f t="shared" si="128"/>
        <v>91.730958910683228</v>
      </c>
      <c r="AG118" s="129">
        <f t="shared" si="129"/>
        <v>-2377.1005190826027</v>
      </c>
      <c r="AH118" s="129">
        <f t="shared" si="130"/>
        <v>-42.493766347772805</v>
      </c>
      <c r="AI118" s="129">
        <f t="shared" si="131"/>
        <v>-396.83816395646073</v>
      </c>
      <c r="AJ118" s="129">
        <f t="shared" si="132"/>
        <v>606.56833623459852</v>
      </c>
      <c r="AK118" s="129">
        <f t="shared" si="133"/>
        <v>0</v>
      </c>
      <c r="AL118" s="129">
        <f t="shared" si="134"/>
        <v>0</v>
      </c>
      <c r="AM118" s="129">
        <f t="shared" si="135"/>
        <v>0</v>
      </c>
    </row>
    <row r="119" spans="2:39" x14ac:dyDescent="0.3">
      <c r="D119" s="77" t="s">
        <v>52</v>
      </c>
      <c r="F119" s="170">
        <v>539.22683150700334</v>
      </c>
      <c r="G119" s="170">
        <v>74.934510229416716</v>
      </c>
      <c r="H119" s="170">
        <v>7.8653182302005593</v>
      </c>
      <c r="I119" s="170">
        <v>0.35946436236286688</v>
      </c>
      <c r="J119" s="170">
        <v>25.614880795275603</v>
      </c>
      <c r="K119" s="170">
        <v>0.32062307602326301</v>
      </c>
      <c r="L119" s="170">
        <v>429.67396522449184</v>
      </c>
      <c r="M119" s="170">
        <v>0.45806958923244845</v>
      </c>
      <c r="N119" s="170">
        <v>0</v>
      </c>
      <c r="O119" s="170">
        <v>0</v>
      </c>
      <c r="P119" s="129">
        <f t="shared" si="136"/>
        <v>0</v>
      </c>
      <c r="Q119" s="170">
        <v>571.60999733731171</v>
      </c>
      <c r="R119" s="170">
        <v>0</v>
      </c>
      <c r="S119" s="170">
        <v>0</v>
      </c>
      <c r="T119" s="170">
        <v>0</v>
      </c>
      <c r="U119" s="170">
        <v>0</v>
      </c>
      <c r="V119" s="170">
        <v>0</v>
      </c>
      <c r="W119" s="170">
        <v>571.60999733731171</v>
      </c>
      <c r="X119" s="170">
        <v>0</v>
      </c>
      <c r="Y119" s="170">
        <v>0</v>
      </c>
      <c r="Z119" s="170">
        <v>0</v>
      </c>
      <c r="AA119" s="129">
        <f t="shared" si="137"/>
        <v>0</v>
      </c>
      <c r="AB119" s="186"/>
      <c r="AC119" s="129">
        <f t="shared" si="125"/>
        <v>32.383165830308371</v>
      </c>
      <c r="AD119" s="129">
        <f t="shared" si="126"/>
        <v>-74.934510229416716</v>
      </c>
      <c r="AE119" s="129">
        <f t="shared" si="127"/>
        <v>-7.8653182302005593</v>
      </c>
      <c r="AF119" s="129">
        <f t="shared" si="128"/>
        <v>-0.35946436236286688</v>
      </c>
      <c r="AG119" s="129">
        <f t="shared" si="129"/>
        <v>-25.614880795275603</v>
      </c>
      <c r="AH119" s="129">
        <f t="shared" si="130"/>
        <v>-0.32062307602326301</v>
      </c>
      <c r="AI119" s="129">
        <f t="shared" si="131"/>
        <v>141.93603211281987</v>
      </c>
      <c r="AJ119" s="129">
        <f t="shared" si="132"/>
        <v>-0.45806958923244845</v>
      </c>
      <c r="AK119" s="129">
        <f t="shared" si="133"/>
        <v>0</v>
      </c>
      <c r="AL119" s="129">
        <f t="shared" si="134"/>
        <v>0</v>
      </c>
      <c r="AM119" s="129">
        <f t="shared" si="135"/>
        <v>0</v>
      </c>
    </row>
    <row r="120" spans="2:39" x14ac:dyDescent="0.3">
      <c r="D120" s="77" t="s">
        <v>53</v>
      </c>
      <c r="F120" s="170">
        <v>103604.98127413158</v>
      </c>
      <c r="G120" s="170">
        <v>0</v>
      </c>
      <c r="H120" s="170">
        <v>0</v>
      </c>
      <c r="I120" s="170">
        <v>0</v>
      </c>
      <c r="J120" s="170">
        <v>0</v>
      </c>
      <c r="K120" s="170">
        <v>0</v>
      </c>
      <c r="L120" s="170">
        <v>0</v>
      </c>
      <c r="M120" s="170">
        <v>0</v>
      </c>
      <c r="N120" s="170">
        <v>103604.98127413158</v>
      </c>
      <c r="O120" s="170">
        <v>0</v>
      </c>
      <c r="P120" s="129">
        <f t="shared" si="136"/>
        <v>0</v>
      </c>
      <c r="Q120" s="170">
        <v>108687.19332290532</v>
      </c>
      <c r="R120" s="170">
        <v>0</v>
      </c>
      <c r="S120" s="170">
        <v>0</v>
      </c>
      <c r="T120" s="170">
        <v>0</v>
      </c>
      <c r="U120" s="170">
        <v>0</v>
      </c>
      <c r="V120" s="170">
        <v>0</v>
      </c>
      <c r="W120" s="170">
        <v>0</v>
      </c>
      <c r="X120" s="170">
        <v>0</v>
      </c>
      <c r="Y120" s="170">
        <v>108687.19332290532</v>
      </c>
      <c r="Z120" s="170">
        <v>0</v>
      </c>
      <c r="AA120" s="129">
        <f t="shared" si="137"/>
        <v>0</v>
      </c>
      <c r="AB120" s="186"/>
      <c r="AC120" s="129">
        <f t="shared" si="125"/>
        <v>5082.2120487737411</v>
      </c>
      <c r="AD120" s="129">
        <f t="shared" si="126"/>
        <v>0</v>
      </c>
      <c r="AE120" s="129">
        <f t="shared" si="127"/>
        <v>0</v>
      </c>
      <c r="AF120" s="129">
        <f t="shared" si="128"/>
        <v>0</v>
      </c>
      <c r="AG120" s="129">
        <f t="shared" si="129"/>
        <v>0</v>
      </c>
      <c r="AH120" s="129">
        <f t="shared" si="130"/>
        <v>0</v>
      </c>
      <c r="AI120" s="129">
        <f t="shared" si="131"/>
        <v>0</v>
      </c>
      <c r="AJ120" s="129">
        <f t="shared" si="132"/>
        <v>0</v>
      </c>
      <c r="AK120" s="129">
        <f t="shared" si="133"/>
        <v>5082.2120487737411</v>
      </c>
      <c r="AL120" s="129">
        <f t="shared" si="134"/>
        <v>0</v>
      </c>
      <c r="AM120" s="129">
        <f t="shared" si="135"/>
        <v>0</v>
      </c>
    </row>
    <row r="121" spans="2:39" x14ac:dyDescent="0.3">
      <c r="D121" s="77" t="s">
        <v>54</v>
      </c>
      <c r="F121" s="170">
        <v>198586.58330011056</v>
      </c>
      <c r="G121" s="170">
        <v>164186.78580964135</v>
      </c>
      <c r="H121" s="170">
        <v>13001.056897305582</v>
      </c>
      <c r="I121" s="170">
        <v>1261.6389993097557</v>
      </c>
      <c r="J121" s="170">
        <v>13780.744146356648</v>
      </c>
      <c r="K121" s="170">
        <v>126.95251929399376</v>
      </c>
      <c r="L121" s="170">
        <v>1169.966703510979</v>
      </c>
      <c r="M121" s="170">
        <v>5059.4382246922905</v>
      </c>
      <c r="N121" s="170">
        <v>0</v>
      </c>
      <c r="O121" s="170">
        <v>0</v>
      </c>
      <c r="P121" s="129">
        <f t="shared" si="136"/>
        <v>0</v>
      </c>
      <c r="Q121" s="170">
        <v>208205.28372964097</v>
      </c>
      <c r="R121" s="170">
        <v>181330.00234684171</v>
      </c>
      <c r="S121" s="170">
        <v>13259.425617641171</v>
      </c>
      <c r="T121" s="170">
        <v>1509.3764743100119</v>
      </c>
      <c r="U121" s="170">
        <v>5420.4939374414625</v>
      </c>
      <c r="V121" s="170">
        <v>5.2285858075323342</v>
      </c>
      <c r="W121" s="170">
        <v>115.6658893280117</v>
      </c>
      <c r="X121" s="170">
        <v>6565.0908888429858</v>
      </c>
      <c r="Y121" s="170">
        <v>0</v>
      </c>
      <c r="Z121" s="170">
        <v>0</v>
      </c>
      <c r="AA121" s="129">
        <f t="shared" si="137"/>
        <v>-1.0571908205747604E-5</v>
      </c>
      <c r="AB121" s="186"/>
      <c r="AC121" s="129">
        <f t="shared" si="125"/>
        <v>9618.7004295304068</v>
      </c>
      <c r="AD121" s="129">
        <f t="shared" si="126"/>
        <v>17143.216537200351</v>
      </c>
      <c r="AE121" s="129">
        <f t="shared" si="127"/>
        <v>258.36872033558939</v>
      </c>
      <c r="AF121" s="129">
        <f t="shared" si="128"/>
        <v>247.73747500025615</v>
      </c>
      <c r="AG121" s="129">
        <f t="shared" si="129"/>
        <v>-8360.2502089151858</v>
      </c>
      <c r="AH121" s="129">
        <f t="shared" si="130"/>
        <v>-121.72393348646142</v>
      </c>
      <c r="AI121" s="129">
        <f t="shared" si="131"/>
        <v>-1054.3008141829673</v>
      </c>
      <c r="AJ121" s="129">
        <f t="shared" si="132"/>
        <v>1505.6526641506953</v>
      </c>
      <c r="AK121" s="129">
        <f t="shared" si="133"/>
        <v>0</v>
      </c>
      <c r="AL121" s="129">
        <f t="shared" si="134"/>
        <v>0</v>
      </c>
      <c r="AM121" s="129">
        <f t="shared" si="135"/>
        <v>-1.0571908205747604E-5</v>
      </c>
    </row>
    <row r="122" spans="2:39" ht="15" thickBot="1" x14ac:dyDescent="0.35">
      <c r="D122" s="118" t="s">
        <v>55</v>
      </c>
      <c r="F122" s="124">
        <v>3359786.6949822986</v>
      </c>
      <c r="G122" s="124">
        <v>2136845.4778357632</v>
      </c>
      <c r="H122" s="124">
        <v>195832.56899428403</v>
      </c>
      <c r="I122" s="124">
        <v>11503.649346521359</v>
      </c>
      <c r="J122" s="124">
        <v>776912.92520630884</v>
      </c>
      <c r="K122" s="124">
        <v>9261.2200501522639</v>
      </c>
      <c r="L122" s="124">
        <v>101730.37940910194</v>
      </c>
      <c r="M122" s="124">
        <v>19153.053562238569</v>
      </c>
      <c r="N122" s="124">
        <v>103604.98127413158</v>
      </c>
      <c r="O122" s="124">
        <v>4942.4420989989558</v>
      </c>
      <c r="P122" s="129">
        <f t="shared" si="136"/>
        <v>-2.7952021919190884E-3</v>
      </c>
      <c r="Q122" s="124">
        <v>3511450.1951424754</v>
      </c>
      <c r="R122" s="124">
        <v>2226161.9646492298</v>
      </c>
      <c r="S122" s="124">
        <v>195754.97495999315</v>
      </c>
      <c r="T122" s="124">
        <v>12346.957519873278</v>
      </c>
      <c r="U122" s="124">
        <v>821512.73757421726</v>
      </c>
      <c r="V122" s="124">
        <v>9672.7252720531014</v>
      </c>
      <c r="W122" s="124">
        <v>110867.35185848339</v>
      </c>
      <c r="X122" s="124">
        <v>21872.050043540919</v>
      </c>
      <c r="Y122" s="124">
        <v>108687.19332290532</v>
      </c>
      <c r="Z122" s="124">
        <v>4574.2399527514435</v>
      </c>
      <c r="AA122" s="129">
        <f>+Q122-SUM(R122:Z122)</f>
        <v>-1.0571908205747604E-5</v>
      </c>
      <c r="AB122" s="186"/>
      <c r="AC122" s="189">
        <f>SUM(AC110:AC121)</f>
        <v>151663.49671771622</v>
      </c>
      <c r="AD122" s="189">
        <f t="shared" ref="AD122" si="138">SUM(AD110:AD121)</f>
        <v>89316.475306028238</v>
      </c>
      <c r="AE122" s="189">
        <f t="shared" ref="AE122" si="139">SUM(AE110:AE121)</f>
        <v>-77.594034290846196</v>
      </c>
      <c r="AF122" s="189">
        <f t="shared" ref="AF122" si="140">SUM(AF110:AF121)</f>
        <v>843.30817335191659</v>
      </c>
      <c r="AG122" s="189">
        <f t="shared" ref="AG122" si="141">SUM(AG110:AG121)</f>
        <v>44599.812367908424</v>
      </c>
      <c r="AH122" s="189">
        <f t="shared" ref="AH122" si="142">SUM(AH110:AH121)</f>
        <v>411.50522190083655</v>
      </c>
      <c r="AI122" s="189">
        <f t="shared" ref="AI122" si="143">SUM(AI110:AI121)</f>
        <v>9136.9724493814465</v>
      </c>
      <c r="AJ122" s="189">
        <f t="shared" ref="AJ122" si="144">SUM(AJ110:AJ121)</f>
        <v>2718.9964813023453</v>
      </c>
      <c r="AK122" s="189">
        <f t="shared" ref="AK122" si="145">SUM(AK110:AK121)</f>
        <v>5082.2120487737411</v>
      </c>
      <c r="AL122" s="189">
        <f t="shared" ref="AL122" si="146">SUM(AL110:AL121)</f>
        <v>-368.20214624751225</v>
      </c>
      <c r="AM122" s="189">
        <f t="shared" ref="AM122" si="147">SUM(AM110:AM121)</f>
        <v>1.0849607177078724E-2</v>
      </c>
    </row>
    <row r="123" spans="2:39" ht="15" thickTop="1" x14ac:dyDescent="0.3">
      <c r="F123" s="131">
        <f t="shared" ref="F123:N123" si="148">SUM(F110:F121)-F122</f>
        <v>3.4424606710672379E-3</v>
      </c>
      <c r="G123" s="131">
        <f t="shared" si="148"/>
        <v>1.1507438495755196E-2</v>
      </c>
      <c r="H123" s="131">
        <f t="shared" si="148"/>
        <v>0</v>
      </c>
      <c r="I123" s="131">
        <f t="shared" si="148"/>
        <v>0</v>
      </c>
      <c r="J123" s="131">
        <f t="shared" si="148"/>
        <v>0</v>
      </c>
      <c r="K123" s="131">
        <f t="shared" si="148"/>
        <v>0</v>
      </c>
      <c r="L123" s="131">
        <f>SUM(L110:L121)-L122</f>
        <v>0</v>
      </c>
      <c r="M123" s="131">
        <f t="shared" si="148"/>
        <v>0</v>
      </c>
      <c r="N123" s="131">
        <f t="shared" si="148"/>
        <v>0</v>
      </c>
      <c r="O123" s="131"/>
      <c r="Q123" s="131">
        <f t="shared" ref="Q123:Y123" si="149">SUM(Q110:Q121)-Q122</f>
        <v>0</v>
      </c>
      <c r="R123" s="131">
        <f t="shared" si="149"/>
        <v>0</v>
      </c>
      <c r="S123" s="131">
        <f t="shared" si="149"/>
        <v>0</v>
      </c>
      <c r="T123" s="131">
        <f t="shared" si="149"/>
        <v>0</v>
      </c>
      <c r="U123" s="131">
        <f t="shared" si="149"/>
        <v>0</v>
      </c>
      <c r="V123" s="131">
        <f t="shared" si="149"/>
        <v>0</v>
      </c>
      <c r="W123" s="131">
        <f t="shared" si="149"/>
        <v>0</v>
      </c>
      <c r="X123" s="131">
        <f t="shared" si="149"/>
        <v>0</v>
      </c>
      <c r="Y123" s="131">
        <f t="shared" si="149"/>
        <v>0</v>
      </c>
      <c r="Z123" s="131"/>
      <c r="AB123" s="190"/>
    </row>
    <row r="124" spans="2:39" x14ac:dyDescent="0.3"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B124" s="186"/>
    </row>
    <row r="125" spans="2:39" x14ac:dyDescent="0.3">
      <c r="D125" s="188" t="s">
        <v>58</v>
      </c>
      <c r="E125" s="186"/>
      <c r="F125" s="187" t="s">
        <v>57</v>
      </c>
      <c r="G125" s="187"/>
      <c r="H125" s="187"/>
      <c r="I125" s="187"/>
      <c r="J125" s="187"/>
      <c r="K125" s="187"/>
      <c r="L125" s="187"/>
      <c r="M125" s="187"/>
      <c r="N125" s="187"/>
      <c r="O125" s="187"/>
      <c r="P125" s="186"/>
      <c r="Q125" s="187" t="s">
        <v>214</v>
      </c>
      <c r="R125" s="187"/>
      <c r="S125" s="187"/>
      <c r="T125" s="187"/>
      <c r="U125" s="187"/>
      <c r="V125" s="187"/>
      <c r="W125" s="187"/>
      <c r="X125" s="187"/>
      <c r="Y125" s="187"/>
      <c r="Z125" s="187"/>
      <c r="AA125" s="186"/>
      <c r="AB125" s="186"/>
    </row>
    <row r="126" spans="2:39" x14ac:dyDescent="0.3">
      <c r="B126" s="119"/>
      <c r="F126" s="130"/>
      <c r="G126" s="130"/>
      <c r="H126" s="130" t="s">
        <v>22</v>
      </c>
      <c r="I126" s="130" t="s">
        <v>22</v>
      </c>
      <c r="J126" s="130" t="s">
        <v>22</v>
      </c>
      <c r="M126" s="155"/>
      <c r="N126" s="155"/>
      <c r="O126" s="155"/>
      <c r="Q126" s="130"/>
      <c r="R126" s="130"/>
      <c r="S126" s="130" t="s">
        <v>22</v>
      </c>
      <c r="T126" s="130" t="s">
        <v>22</v>
      </c>
      <c r="U126" s="130" t="s">
        <v>22</v>
      </c>
      <c r="X126" s="155"/>
      <c r="Y126" s="155"/>
      <c r="AB126" s="186"/>
    </row>
    <row r="127" spans="2:39" x14ac:dyDescent="0.3">
      <c r="F127" s="130" t="s">
        <v>23</v>
      </c>
      <c r="G127" s="130" t="s">
        <v>24</v>
      </c>
      <c r="H127" s="130" t="s">
        <v>25</v>
      </c>
      <c r="I127" s="156" t="s">
        <v>26</v>
      </c>
      <c r="J127" s="130" t="s">
        <v>27</v>
      </c>
      <c r="K127" s="130" t="s">
        <v>28</v>
      </c>
      <c r="L127" s="130" t="s">
        <v>29</v>
      </c>
      <c r="M127" s="213" t="s">
        <v>30</v>
      </c>
      <c r="N127" s="213"/>
      <c r="O127" s="157" t="s">
        <v>31</v>
      </c>
      <c r="Q127" s="130" t="s">
        <v>23</v>
      </c>
      <c r="R127" s="130" t="s">
        <v>24</v>
      </c>
      <c r="S127" s="130" t="s">
        <v>25</v>
      </c>
      <c r="T127" s="156" t="s">
        <v>26</v>
      </c>
      <c r="U127" s="130" t="s">
        <v>27</v>
      </c>
      <c r="V127" s="130" t="s">
        <v>28</v>
      </c>
      <c r="W127" s="130" t="s">
        <v>29</v>
      </c>
      <c r="X127" s="158" t="s">
        <v>30</v>
      </c>
      <c r="Y127" s="159"/>
      <c r="Z127" s="130" t="s">
        <v>31</v>
      </c>
      <c r="AB127" s="186"/>
    </row>
    <row r="128" spans="2:39" x14ac:dyDescent="0.3">
      <c r="F128" s="160" t="s">
        <v>32</v>
      </c>
      <c r="G128" s="160" t="s">
        <v>33</v>
      </c>
      <c r="H128" s="160" t="s">
        <v>34</v>
      </c>
      <c r="I128" s="160" t="s">
        <v>35</v>
      </c>
      <c r="J128" s="160" t="s">
        <v>36</v>
      </c>
      <c r="K128" s="160" t="s">
        <v>37</v>
      </c>
      <c r="L128" s="161" t="s">
        <v>38</v>
      </c>
      <c r="M128" s="160" t="s">
        <v>39</v>
      </c>
      <c r="N128" s="160" t="s">
        <v>40</v>
      </c>
      <c r="O128" s="160" t="s">
        <v>41</v>
      </c>
      <c r="P128" s="120"/>
      <c r="Q128" s="160" t="s">
        <v>32</v>
      </c>
      <c r="R128" s="160" t="s">
        <v>33</v>
      </c>
      <c r="S128" s="160" t="s">
        <v>34</v>
      </c>
      <c r="T128" s="160" t="s">
        <v>35</v>
      </c>
      <c r="U128" s="160" t="s">
        <v>36</v>
      </c>
      <c r="V128" s="160" t="s">
        <v>37</v>
      </c>
      <c r="W128" s="161" t="s">
        <v>38</v>
      </c>
      <c r="X128" s="160" t="s">
        <v>39</v>
      </c>
      <c r="Y128" s="160" t="s">
        <v>40</v>
      </c>
      <c r="Z128" s="161" t="s">
        <v>41</v>
      </c>
      <c r="AA128" s="120"/>
      <c r="AB128" s="186"/>
    </row>
    <row r="129" spans="4:39" ht="18" x14ac:dyDescent="0.3">
      <c r="D129" s="127"/>
      <c r="E129" s="127">
        <v>2027</v>
      </c>
      <c r="F129" s="130"/>
      <c r="G129" s="130"/>
      <c r="H129" s="130"/>
      <c r="I129" s="130"/>
      <c r="J129" s="130"/>
      <c r="K129" s="130"/>
      <c r="M129" s="130"/>
      <c r="N129" s="130"/>
      <c r="O129" s="130"/>
      <c r="Q129" s="130"/>
      <c r="R129" s="130"/>
      <c r="S129" s="130"/>
      <c r="T129" s="130"/>
      <c r="U129" s="130"/>
      <c r="V129" s="130"/>
      <c r="X129" s="130"/>
      <c r="Y129" s="130"/>
      <c r="AB129" s="186"/>
    </row>
    <row r="130" spans="4:39" x14ac:dyDescent="0.3">
      <c r="D130" s="77" t="s">
        <v>43</v>
      </c>
      <c r="F130" s="122">
        <f>+F30-F80</f>
        <v>7.9510589363053441E-2</v>
      </c>
      <c r="G130" s="122">
        <f t="shared" ref="G130:O130" si="150">+G30-G80</f>
        <v>-22730.3266973875</v>
      </c>
      <c r="H130" s="122">
        <f t="shared" si="150"/>
        <v>343.13438830309315</v>
      </c>
      <c r="I130" s="122">
        <f t="shared" si="150"/>
        <v>430.90787655634267</v>
      </c>
      <c r="J130" s="122">
        <f t="shared" si="150"/>
        <v>14138.844948028913</v>
      </c>
      <c r="K130" s="122">
        <f t="shared" si="150"/>
        <v>514.6954315154785</v>
      </c>
      <c r="L130" s="122">
        <f t="shared" si="150"/>
        <v>5467.4760277742389</v>
      </c>
      <c r="M130" s="122">
        <f t="shared" si="150"/>
        <v>1835.3472732263044</v>
      </c>
      <c r="N130" s="122">
        <f t="shared" si="150"/>
        <v>0</v>
      </c>
      <c r="O130" s="122">
        <f t="shared" si="150"/>
        <v>0</v>
      </c>
      <c r="P130" s="122"/>
      <c r="Q130" s="122">
        <f>+Q30-Q80</f>
        <v>9.2188943643122911E-2</v>
      </c>
      <c r="R130" s="122">
        <f t="shared" ref="R130:Z130" si="151">+R30-R80</f>
        <v>-23687.206438045017</v>
      </c>
      <c r="S130" s="122">
        <f t="shared" si="151"/>
        <v>357.57992641188321</v>
      </c>
      <c r="T130" s="122">
        <f t="shared" si="151"/>
        <v>449.04797545455313</v>
      </c>
      <c r="U130" s="122">
        <f t="shared" si="151"/>
        <v>14734.054977459775</v>
      </c>
      <c r="V130" s="122">
        <f t="shared" si="151"/>
        <v>536.36275788119019</v>
      </c>
      <c r="W130" s="122">
        <f t="shared" si="151"/>
        <v>5697.6425061463451</v>
      </c>
      <c r="X130" s="122">
        <f t="shared" si="151"/>
        <v>1912.6104836350157</v>
      </c>
      <c r="Y130" s="122">
        <f t="shared" si="151"/>
        <v>0</v>
      </c>
      <c r="Z130" s="122">
        <f t="shared" si="151"/>
        <v>0</v>
      </c>
      <c r="AA130" s="122"/>
      <c r="AB130" s="186"/>
      <c r="AC130" s="129">
        <f t="shared" ref="AC130:AC141" si="152">Q130-F130</f>
        <v>1.267835428006947E-2</v>
      </c>
      <c r="AD130" s="129">
        <f t="shared" ref="AD130:AD141" si="153">R130-G130</f>
        <v>-956.87974065751769</v>
      </c>
      <c r="AE130" s="129">
        <f t="shared" ref="AE130:AE141" si="154">S130-H130</f>
        <v>14.445538108790061</v>
      </c>
      <c r="AF130" s="129">
        <f t="shared" ref="AF130:AF141" si="155">T130-I130</f>
        <v>18.140098898210454</v>
      </c>
      <c r="AG130" s="129">
        <f t="shared" ref="AG130:AG141" si="156">U130-J130</f>
        <v>595.21002943086205</v>
      </c>
      <c r="AH130" s="129">
        <f t="shared" ref="AH130:AH141" si="157">V130-K130</f>
        <v>21.667326365711688</v>
      </c>
      <c r="AI130" s="129">
        <f t="shared" ref="AI130:AI141" si="158">W130-L130</f>
        <v>230.16647837210621</v>
      </c>
      <c r="AJ130" s="129">
        <f t="shared" ref="AJ130:AJ141" si="159">X130-M130</f>
        <v>77.263210408711302</v>
      </c>
      <c r="AK130" s="129">
        <f t="shared" ref="AK130:AK141" si="160">Y130-N130</f>
        <v>0</v>
      </c>
      <c r="AL130" s="129">
        <f t="shared" ref="AL130:AL141" si="161">Z130-O130</f>
        <v>0</v>
      </c>
      <c r="AM130" s="129">
        <f t="shared" ref="AM130:AM141" si="162">AA130-P130</f>
        <v>0</v>
      </c>
    </row>
    <row r="131" spans="4:39" x14ac:dyDescent="0.3">
      <c r="D131" s="77" t="s">
        <v>44</v>
      </c>
      <c r="F131" s="122">
        <f t="shared" ref="F131:O131" si="163">+F31-F81</f>
        <v>-1.1332473659422249E-3</v>
      </c>
      <c r="G131" s="122">
        <f t="shared" si="163"/>
        <v>4559.0083176264889</v>
      </c>
      <c r="H131" s="122">
        <f t="shared" si="163"/>
        <v>-68.82116864427735</v>
      </c>
      <c r="I131" s="122">
        <f t="shared" si="163"/>
        <v>-86.426710324573151</v>
      </c>
      <c r="J131" s="122">
        <f t="shared" si="163"/>
        <v>-2835.8102680306911</v>
      </c>
      <c r="K131" s="122">
        <f t="shared" si="163"/>
        <v>-103.23190138778932</v>
      </c>
      <c r="L131" s="122">
        <f t="shared" si="163"/>
        <v>-1096.6056906949143</v>
      </c>
      <c r="M131" s="122">
        <f t="shared" si="163"/>
        <v>-368.11371179170192</v>
      </c>
      <c r="N131" s="122">
        <f t="shared" si="163"/>
        <v>0</v>
      </c>
      <c r="O131" s="122">
        <f t="shared" si="163"/>
        <v>0</v>
      </c>
      <c r="P131" s="122"/>
      <c r="Q131" s="122">
        <f t="shared" ref="Q131:Z131" si="164">+Q31-Q81</f>
        <v>1.7677372670732439E-4</v>
      </c>
      <c r="R131" s="122">
        <f t="shared" si="164"/>
        <v>9.4151648227125406E-5</v>
      </c>
      <c r="S131" s="122">
        <f t="shared" si="164"/>
        <v>9.7200354503002018E-6</v>
      </c>
      <c r="T131" s="122">
        <f t="shared" si="164"/>
        <v>9.1888705355813727E-7</v>
      </c>
      <c r="U131" s="122">
        <f t="shared" si="164"/>
        <v>5.8330406318418682E-5</v>
      </c>
      <c r="V131" s="122">
        <f t="shared" si="164"/>
        <v>9.0238972916267812E-7</v>
      </c>
      <c r="W131" s="122">
        <f t="shared" si="164"/>
        <v>1.1273106792941689E-5</v>
      </c>
      <c r="X131" s="122">
        <f t="shared" si="164"/>
        <v>1.4771585483686067E-6</v>
      </c>
      <c r="Y131" s="122">
        <f t="shared" si="164"/>
        <v>0</v>
      </c>
      <c r="Z131" s="122">
        <f t="shared" si="164"/>
        <v>0</v>
      </c>
      <c r="AA131" s="122"/>
      <c r="AB131" s="186"/>
      <c r="AC131" s="129">
        <f t="shared" si="152"/>
        <v>1.3100210926495492E-3</v>
      </c>
      <c r="AD131" s="129">
        <f t="shared" si="153"/>
        <v>-4559.0082234748406</v>
      </c>
      <c r="AE131" s="129">
        <f t="shared" si="154"/>
        <v>68.8211783643128</v>
      </c>
      <c r="AF131" s="129">
        <f t="shared" si="155"/>
        <v>86.426711243460204</v>
      </c>
      <c r="AG131" s="129">
        <f t="shared" si="156"/>
        <v>2835.8103263610974</v>
      </c>
      <c r="AH131" s="129">
        <f t="shared" si="157"/>
        <v>103.23190229017905</v>
      </c>
      <c r="AI131" s="129">
        <f t="shared" si="158"/>
        <v>1096.6057019680211</v>
      </c>
      <c r="AJ131" s="129">
        <f t="shared" si="159"/>
        <v>368.11371326886047</v>
      </c>
      <c r="AK131" s="129">
        <f t="shared" si="160"/>
        <v>0</v>
      </c>
      <c r="AL131" s="129">
        <f t="shared" si="161"/>
        <v>0</v>
      </c>
      <c r="AM131" s="129">
        <f t="shared" si="162"/>
        <v>0</v>
      </c>
    </row>
    <row r="132" spans="4:39" x14ac:dyDescent="0.3">
      <c r="D132" s="77" t="s">
        <v>45</v>
      </c>
      <c r="F132" s="122">
        <f t="shared" ref="F132:O132" si="165">+F32-F82</f>
        <v>-2.257408807054162E-3</v>
      </c>
      <c r="G132" s="122">
        <f t="shared" si="165"/>
        <v>-1.5110064996406436E-3</v>
      </c>
      <c r="H132" s="122">
        <f t="shared" si="165"/>
        <v>-1.6461332415929064E-4</v>
      </c>
      <c r="I132" s="122">
        <f t="shared" si="165"/>
        <v>-7.208589750007377E-6</v>
      </c>
      <c r="J132" s="122">
        <f t="shared" si="165"/>
        <v>-5.031387263443321E-4</v>
      </c>
      <c r="K132" s="122">
        <f t="shared" si="165"/>
        <v>-6.4991004364856053E-6</v>
      </c>
      <c r="L132" s="122">
        <f t="shared" si="165"/>
        <v>-5.4349693527910858E-5</v>
      </c>
      <c r="M132" s="122">
        <f t="shared" si="165"/>
        <v>-1.0592884905236133E-5</v>
      </c>
      <c r="N132" s="122">
        <f t="shared" si="165"/>
        <v>0</v>
      </c>
      <c r="O132" s="122">
        <f t="shared" si="165"/>
        <v>0</v>
      </c>
      <c r="P132" s="122"/>
      <c r="Q132" s="122">
        <f t="shared" ref="Q132:Z132" si="166">+Q32-Q82</f>
        <v>4.9293483607470989E-4</v>
      </c>
      <c r="R132" s="122">
        <f t="shared" si="166"/>
        <v>3.1124986708164215E-4</v>
      </c>
      <c r="S132" s="122">
        <f t="shared" si="166"/>
        <v>2.6355024601798505E-5</v>
      </c>
      <c r="T132" s="122">
        <f t="shared" si="166"/>
        <v>1.6269329989881953E-6</v>
      </c>
      <c r="U132" s="122">
        <f t="shared" si="166"/>
        <v>1.323843898717314E-4</v>
      </c>
      <c r="V132" s="122">
        <f t="shared" si="166"/>
        <v>1.4000700048200088E-6</v>
      </c>
      <c r="W132" s="122">
        <f t="shared" si="166"/>
        <v>1.9743576558539644E-5</v>
      </c>
      <c r="X132" s="122">
        <f t="shared" si="166"/>
        <v>1.750087506025011E-7</v>
      </c>
      <c r="Y132" s="122">
        <f t="shared" si="166"/>
        <v>0</v>
      </c>
      <c r="Z132" s="122">
        <f t="shared" si="166"/>
        <v>0</v>
      </c>
      <c r="AA132" s="122"/>
      <c r="AB132" s="186"/>
      <c r="AC132" s="129">
        <f t="shared" si="152"/>
        <v>2.7503436431288719E-3</v>
      </c>
      <c r="AD132" s="129">
        <f t="shared" si="153"/>
        <v>1.8222563667222857E-3</v>
      </c>
      <c r="AE132" s="129">
        <f t="shared" si="154"/>
        <v>1.9096834876108915E-4</v>
      </c>
      <c r="AF132" s="129">
        <f t="shared" si="155"/>
        <v>8.8355227489955723E-6</v>
      </c>
      <c r="AG132" s="129">
        <f t="shared" si="156"/>
        <v>6.355231162160635E-4</v>
      </c>
      <c r="AH132" s="129">
        <f t="shared" si="157"/>
        <v>7.8991704413056141E-6</v>
      </c>
      <c r="AI132" s="129">
        <f t="shared" si="158"/>
        <v>7.4093270086450502E-5</v>
      </c>
      <c r="AJ132" s="129">
        <f t="shared" si="159"/>
        <v>1.0767893655838634E-5</v>
      </c>
      <c r="AK132" s="129">
        <f t="shared" si="160"/>
        <v>0</v>
      </c>
      <c r="AL132" s="129">
        <f t="shared" si="161"/>
        <v>0</v>
      </c>
      <c r="AM132" s="129">
        <f t="shared" si="162"/>
        <v>0</v>
      </c>
    </row>
    <row r="133" spans="4:39" x14ac:dyDescent="0.3">
      <c r="D133" s="77" t="s">
        <v>46</v>
      </c>
      <c r="F133" s="122">
        <f t="shared" ref="F133:O133" si="167">+F33-F83</f>
        <v>-2.865447080694139E-3</v>
      </c>
      <c r="G133" s="122">
        <f t="shared" si="167"/>
        <v>-1.9144605612382293E-3</v>
      </c>
      <c r="H133" s="122">
        <f t="shared" si="167"/>
        <v>-2.083836734527722E-4</v>
      </c>
      <c r="I133" s="122">
        <f t="shared" si="167"/>
        <v>-9.5193063316401094E-6</v>
      </c>
      <c r="J133" s="122">
        <f t="shared" si="167"/>
        <v>-6.3979459810070693E-4</v>
      </c>
      <c r="K133" s="122">
        <f t="shared" si="167"/>
        <v>-7.4631861934904009E-6</v>
      </c>
      <c r="L133" s="122">
        <f t="shared" si="167"/>
        <v>-7.7055487054167315E-5</v>
      </c>
      <c r="M133" s="122">
        <f t="shared" si="167"/>
        <v>-8.7701937445672229E-6</v>
      </c>
      <c r="N133" s="122">
        <f t="shared" si="167"/>
        <v>0</v>
      </c>
      <c r="O133" s="122">
        <f t="shared" si="167"/>
        <v>0</v>
      </c>
      <c r="P133" s="122"/>
      <c r="Q133" s="122">
        <f t="shared" ref="Q133:Z133" si="168">+Q33-Q83</f>
        <v>8.1040244549512863E-4</v>
      </c>
      <c r="R133" s="122">
        <f t="shared" si="168"/>
        <v>5.2247039275243878E-4</v>
      </c>
      <c r="S133" s="122">
        <f t="shared" si="168"/>
        <v>4.7179972170852125E-5</v>
      </c>
      <c r="T133" s="122">
        <f t="shared" si="168"/>
        <v>2.1633491087413859E-6</v>
      </c>
      <c r="U133" s="122">
        <f t="shared" si="168"/>
        <v>2.0887091523036361E-4</v>
      </c>
      <c r="V133" s="122">
        <f t="shared" si="168"/>
        <v>3.3613782761676703E-6</v>
      </c>
      <c r="W133" s="122">
        <f t="shared" si="168"/>
        <v>1.9116763724014163E-5</v>
      </c>
      <c r="X133" s="122">
        <f t="shared" si="168"/>
        <v>7.239893420774024E-6</v>
      </c>
      <c r="Y133" s="122">
        <f t="shared" si="168"/>
        <v>0</v>
      </c>
      <c r="Z133" s="122">
        <f t="shared" si="168"/>
        <v>0</v>
      </c>
      <c r="AA133" s="122"/>
      <c r="AB133" s="186"/>
      <c r="AC133" s="129">
        <f t="shared" si="152"/>
        <v>3.6758495261892676E-3</v>
      </c>
      <c r="AD133" s="129">
        <f t="shared" si="153"/>
        <v>2.4369309539906681E-3</v>
      </c>
      <c r="AE133" s="129">
        <f t="shared" si="154"/>
        <v>2.5556364562362432E-4</v>
      </c>
      <c r="AF133" s="129">
        <f t="shared" si="155"/>
        <v>1.1682655440381495E-5</v>
      </c>
      <c r="AG133" s="129">
        <f t="shared" si="156"/>
        <v>8.4866551333107054E-4</v>
      </c>
      <c r="AH133" s="129">
        <f t="shared" si="157"/>
        <v>1.0824564469658071E-5</v>
      </c>
      <c r="AI133" s="129">
        <f t="shared" si="158"/>
        <v>9.6172250778181478E-5</v>
      </c>
      <c r="AJ133" s="129">
        <f t="shared" si="159"/>
        <v>1.6010087165341247E-5</v>
      </c>
      <c r="AK133" s="129">
        <f t="shared" si="160"/>
        <v>0</v>
      </c>
      <c r="AL133" s="129">
        <f t="shared" si="161"/>
        <v>0</v>
      </c>
      <c r="AM133" s="129">
        <f t="shared" si="162"/>
        <v>0</v>
      </c>
    </row>
    <row r="134" spans="4:39" x14ac:dyDescent="0.3">
      <c r="D134" s="77" t="s">
        <v>47</v>
      </c>
      <c r="F134" s="122">
        <f t="shared" ref="F134:O134" si="169">+F34-F84</f>
        <v>0</v>
      </c>
      <c r="G134" s="122">
        <f t="shared" si="169"/>
        <v>0</v>
      </c>
      <c r="H134" s="122">
        <f t="shared" si="169"/>
        <v>0</v>
      </c>
      <c r="I134" s="122">
        <f t="shared" si="169"/>
        <v>0</v>
      </c>
      <c r="J134" s="122">
        <f t="shared" si="169"/>
        <v>0</v>
      </c>
      <c r="K134" s="122">
        <f t="shared" si="169"/>
        <v>0</v>
      </c>
      <c r="L134" s="122">
        <f t="shared" si="169"/>
        <v>0</v>
      </c>
      <c r="M134" s="122">
        <f t="shared" si="169"/>
        <v>0</v>
      </c>
      <c r="N134" s="122">
        <f t="shared" si="169"/>
        <v>0</v>
      </c>
      <c r="O134" s="122">
        <f t="shared" si="169"/>
        <v>0</v>
      </c>
      <c r="P134" s="122"/>
      <c r="Q134" s="122">
        <f t="shared" ref="Q134:Z134" si="170">+Q34-Q84</f>
        <v>0</v>
      </c>
      <c r="R134" s="122">
        <f t="shared" si="170"/>
        <v>0</v>
      </c>
      <c r="S134" s="122">
        <f t="shared" si="170"/>
        <v>0</v>
      </c>
      <c r="T134" s="122">
        <f t="shared" si="170"/>
        <v>0</v>
      </c>
      <c r="U134" s="122">
        <f t="shared" si="170"/>
        <v>0</v>
      </c>
      <c r="V134" s="122">
        <f t="shared" si="170"/>
        <v>0</v>
      </c>
      <c r="W134" s="122">
        <f t="shared" si="170"/>
        <v>0</v>
      </c>
      <c r="X134" s="122">
        <f t="shared" si="170"/>
        <v>0</v>
      </c>
      <c r="Y134" s="122">
        <f t="shared" si="170"/>
        <v>0</v>
      </c>
      <c r="Z134" s="122">
        <f t="shared" si="170"/>
        <v>0</v>
      </c>
      <c r="AA134" s="122"/>
      <c r="AB134" s="186"/>
      <c r="AC134" s="129">
        <f t="shared" si="152"/>
        <v>0</v>
      </c>
      <c r="AD134" s="129">
        <f t="shared" si="153"/>
        <v>0</v>
      </c>
      <c r="AE134" s="129">
        <f t="shared" si="154"/>
        <v>0</v>
      </c>
      <c r="AF134" s="129">
        <f t="shared" si="155"/>
        <v>0</v>
      </c>
      <c r="AG134" s="129">
        <f t="shared" si="156"/>
        <v>0</v>
      </c>
      <c r="AH134" s="129">
        <f t="shared" si="157"/>
        <v>0</v>
      </c>
      <c r="AI134" s="129">
        <f t="shared" si="158"/>
        <v>0</v>
      </c>
      <c r="AJ134" s="129">
        <f t="shared" si="159"/>
        <v>0</v>
      </c>
      <c r="AK134" s="129">
        <f t="shared" si="160"/>
        <v>0</v>
      </c>
      <c r="AL134" s="129">
        <f t="shared" si="161"/>
        <v>0</v>
      </c>
      <c r="AM134" s="129">
        <f t="shared" si="162"/>
        <v>0</v>
      </c>
    </row>
    <row r="135" spans="4:39" x14ac:dyDescent="0.3">
      <c r="D135" s="77" t="s">
        <v>48</v>
      </c>
      <c r="F135" s="122">
        <f t="shared" ref="F135:O135" si="171">+F35-F85</f>
        <v>-1.0433538700453937E-3</v>
      </c>
      <c r="G135" s="122">
        <f t="shared" si="171"/>
        <v>-6.514989654533565E-4</v>
      </c>
      <c r="H135" s="122">
        <f t="shared" si="171"/>
        <v>-7.5684820330934599E-5</v>
      </c>
      <c r="I135" s="122">
        <f t="shared" si="171"/>
        <v>-4.0934794469649205E-6</v>
      </c>
      <c r="J135" s="122">
        <f t="shared" si="171"/>
        <v>-2.7307151322020218E-4</v>
      </c>
      <c r="K135" s="122">
        <f t="shared" si="171"/>
        <v>-4.1194124946741795E-6</v>
      </c>
      <c r="L135" s="122">
        <f t="shared" si="171"/>
        <v>-3.6027895930601517E-5</v>
      </c>
      <c r="M135" s="122">
        <f t="shared" si="171"/>
        <v>-4.1625962694524787E-6</v>
      </c>
      <c r="N135" s="122">
        <f t="shared" si="171"/>
        <v>0</v>
      </c>
      <c r="O135" s="122">
        <f t="shared" si="171"/>
        <v>5.3048306654090993E-6</v>
      </c>
      <c r="P135" s="122"/>
      <c r="Q135" s="122">
        <f t="shared" ref="Q135:Z135" si="172">+Q35-Q85</f>
        <v>5.2268628496676683E-4</v>
      </c>
      <c r="R135" s="122">
        <f t="shared" si="172"/>
        <v>4.0242474642582238E-4</v>
      </c>
      <c r="S135" s="122">
        <f t="shared" si="172"/>
        <v>3.3409651223337278E-5</v>
      </c>
      <c r="T135" s="122">
        <f t="shared" si="172"/>
        <v>6.7753268240267062E-7</v>
      </c>
      <c r="U135" s="122">
        <f t="shared" si="172"/>
        <v>7.4504299846012145E-5</v>
      </c>
      <c r="V135" s="122">
        <f t="shared" si="172"/>
        <v>0</v>
      </c>
      <c r="W135" s="122">
        <f t="shared" si="172"/>
        <v>2.2728388557879953E-6</v>
      </c>
      <c r="X135" s="122">
        <f t="shared" si="172"/>
        <v>2.2674396404909203E-6</v>
      </c>
      <c r="Y135" s="122">
        <f t="shared" si="172"/>
        <v>0</v>
      </c>
      <c r="Z135" s="122">
        <f t="shared" si="172"/>
        <v>7.1298727561952546E-6</v>
      </c>
      <c r="AA135" s="122"/>
      <c r="AB135" s="186"/>
      <c r="AC135" s="129">
        <f t="shared" si="152"/>
        <v>1.5660401550121605E-3</v>
      </c>
      <c r="AD135" s="129">
        <f t="shared" si="153"/>
        <v>1.0539237118791789E-3</v>
      </c>
      <c r="AE135" s="129">
        <f t="shared" si="154"/>
        <v>1.0909447155427188E-4</v>
      </c>
      <c r="AF135" s="129">
        <f t="shared" si="155"/>
        <v>4.7710121293675911E-6</v>
      </c>
      <c r="AG135" s="129">
        <f t="shared" si="156"/>
        <v>3.4757581306621432E-4</v>
      </c>
      <c r="AH135" s="129">
        <f t="shared" si="157"/>
        <v>4.1194124946741795E-6</v>
      </c>
      <c r="AI135" s="129">
        <f t="shared" si="158"/>
        <v>3.8300734786389512E-5</v>
      </c>
      <c r="AJ135" s="129">
        <f t="shared" si="159"/>
        <v>6.430035909943399E-6</v>
      </c>
      <c r="AK135" s="129">
        <f t="shared" si="160"/>
        <v>0</v>
      </c>
      <c r="AL135" s="129">
        <f t="shared" si="161"/>
        <v>1.8250420907861553E-6</v>
      </c>
      <c r="AM135" s="129">
        <f t="shared" si="162"/>
        <v>0</v>
      </c>
    </row>
    <row r="136" spans="4:39" x14ac:dyDescent="0.3">
      <c r="D136" s="77" t="s">
        <v>49</v>
      </c>
      <c r="F136" s="122">
        <f t="shared" ref="F136:O136" si="173">+F36-F86</f>
        <v>0</v>
      </c>
      <c r="G136" s="122">
        <f t="shared" si="173"/>
        <v>0</v>
      </c>
      <c r="H136" s="122">
        <f t="shared" si="173"/>
        <v>0</v>
      </c>
      <c r="I136" s="122">
        <f t="shared" si="173"/>
        <v>0</v>
      </c>
      <c r="J136" s="122">
        <f t="shared" si="173"/>
        <v>0</v>
      </c>
      <c r="K136" s="122">
        <f t="shared" si="173"/>
        <v>0</v>
      </c>
      <c r="L136" s="122">
        <f t="shared" si="173"/>
        <v>0</v>
      </c>
      <c r="M136" s="122">
        <f t="shared" si="173"/>
        <v>0</v>
      </c>
      <c r="N136" s="122">
        <f t="shared" si="173"/>
        <v>0</v>
      </c>
      <c r="O136" s="122">
        <f t="shared" si="173"/>
        <v>0</v>
      </c>
      <c r="P136" s="122"/>
      <c r="Q136" s="122">
        <f t="shared" ref="Q136:Z136" si="174">+Q36-Q86</f>
        <v>0</v>
      </c>
      <c r="R136" s="122">
        <f t="shared" si="174"/>
        <v>0</v>
      </c>
      <c r="S136" s="122">
        <f t="shared" si="174"/>
        <v>0</v>
      </c>
      <c r="T136" s="122">
        <f t="shared" si="174"/>
        <v>0</v>
      </c>
      <c r="U136" s="122">
        <f t="shared" si="174"/>
        <v>0</v>
      </c>
      <c r="V136" s="122">
        <f t="shared" si="174"/>
        <v>0</v>
      </c>
      <c r="W136" s="122">
        <f t="shared" si="174"/>
        <v>0</v>
      </c>
      <c r="X136" s="122">
        <f t="shared" si="174"/>
        <v>0</v>
      </c>
      <c r="Y136" s="122">
        <f t="shared" si="174"/>
        <v>0</v>
      </c>
      <c r="Z136" s="122">
        <f t="shared" si="174"/>
        <v>0</v>
      </c>
      <c r="AA136" s="122"/>
      <c r="AB136" s="186"/>
      <c r="AC136" s="129">
        <f t="shared" si="152"/>
        <v>0</v>
      </c>
      <c r="AD136" s="129">
        <f t="shared" si="153"/>
        <v>0</v>
      </c>
      <c r="AE136" s="129">
        <f t="shared" si="154"/>
        <v>0</v>
      </c>
      <c r="AF136" s="129">
        <f t="shared" si="155"/>
        <v>0</v>
      </c>
      <c r="AG136" s="129">
        <f t="shared" si="156"/>
        <v>0</v>
      </c>
      <c r="AH136" s="129">
        <f t="shared" si="157"/>
        <v>0</v>
      </c>
      <c r="AI136" s="129">
        <f t="shared" si="158"/>
        <v>0</v>
      </c>
      <c r="AJ136" s="129">
        <f t="shared" si="159"/>
        <v>0</v>
      </c>
      <c r="AK136" s="129">
        <f t="shared" si="160"/>
        <v>0</v>
      </c>
      <c r="AL136" s="129">
        <f t="shared" si="161"/>
        <v>0</v>
      </c>
      <c r="AM136" s="129">
        <f t="shared" si="162"/>
        <v>0</v>
      </c>
    </row>
    <row r="137" spans="4:39" x14ac:dyDescent="0.3">
      <c r="D137" s="77" t="s">
        <v>50</v>
      </c>
      <c r="F137" s="122">
        <f t="shared" ref="F137:O137" si="175">+F37-F87</f>
        <v>-2.7560300077311695E-4</v>
      </c>
      <c r="G137" s="122">
        <f t="shared" si="175"/>
        <v>-1.5145666111493483E-4</v>
      </c>
      <c r="H137" s="122">
        <f t="shared" si="175"/>
        <v>-2.0344224139989819E-5</v>
      </c>
      <c r="I137" s="122">
        <f t="shared" si="175"/>
        <v>-2.9021475711488165E-7</v>
      </c>
      <c r="J137" s="122">
        <f t="shared" si="175"/>
        <v>-9.407915422343649E-5</v>
      </c>
      <c r="K137" s="122">
        <f t="shared" si="175"/>
        <v>-1.2231255439587585E-6</v>
      </c>
      <c r="L137" s="122">
        <f t="shared" si="175"/>
        <v>-1.1196613684205659E-5</v>
      </c>
      <c r="M137" s="122">
        <f t="shared" si="175"/>
        <v>2.9869970603613183E-6</v>
      </c>
      <c r="N137" s="122">
        <f t="shared" si="175"/>
        <v>0</v>
      </c>
      <c r="O137" s="122">
        <f t="shared" si="175"/>
        <v>0</v>
      </c>
      <c r="P137" s="122"/>
      <c r="Q137" s="122">
        <f t="shared" ref="Q137:Z137" si="176">+Q37-Q87</f>
        <v>2.0099968241993338E-4</v>
      </c>
      <c r="R137" s="122">
        <f t="shared" si="176"/>
        <v>1.7573782679392025E-4</v>
      </c>
      <c r="S137" s="122">
        <f t="shared" si="176"/>
        <v>1.2771570254699327E-5</v>
      </c>
      <c r="T137" s="122">
        <f t="shared" si="176"/>
        <v>1.4405468391487375E-6</v>
      </c>
      <c r="U137" s="122">
        <f t="shared" si="176"/>
        <v>4.7132427880569594E-6</v>
      </c>
      <c r="V137" s="122">
        <f t="shared" si="176"/>
        <v>5.4055532619501356E-11</v>
      </c>
      <c r="W137" s="122">
        <f t="shared" si="176"/>
        <v>6.5278962235737481E-9</v>
      </c>
      <c r="X137" s="122">
        <f t="shared" si="176"/>
        <v>6.3299326029664371E-6</v>
      </c>
      <c r="Y137" s="122">
        <f t="shared" si="176"/>
        <v>0</v>
      </c>
      <c r="Z137" s="122">
        <f t="shared" si="176"/>
        <v>0</v>
      </c>
      <c r="AA137" s="122"/>
      <c r="AB137" s="186"/>
      <c r="AC137" s="129">
        <f t="shared" si="152"/>
        <v>4.7660268319305032E-4</v>
      </c>
      <c r="AD137" s="129">
        <f t="shared" si="153"/>
        <v>3.2719448790885508E-4</v>
      </c>
      <c r="AE137" s="129">
        <f t="shared" si="154"/>
        <v>3.3115794394689146E-5</v>
      </c>
      <c r="AF137" s="129">
        <f t="shared" si="155"/>
        <v>1.7307615962636191E-6</v>
      </c>
      <c r="AG137" s="129">
        <f t="shared" si="156"/>
        <v>9.8792397011493449E-5</v>
      </c>
      <c r="AH137" s="129">
        <f t="shared" si="157"/>
        <v>1.223179599491378E-6</v>
      </c>
      <c r="AI137" s="129">
        <f t="shared" si="158"/>
        <v>1.1203141580429232E-5</v>
      </c>
      <c r="AJ137" s="129">
        <f t="shared" si="159"/>
        <v>3.3429355426051188E-6</v>
      </c>
      <c r="AK137" s="129">
        <f t="shared" si="160"/>
        <v>0</v>
      </c>
      <c r="AL137" s="129">
        <f t="shared" si="161"/>
        <v>0</v>
      </c>
      <c r="AM137" s="129">
        <f t="shared" si="162"/>
        <v>0</v>
      </c>
    </row>
    <row r="138" spans="4:39" x14ac:dyDescent="0.3">
      <c r="D138" s="77" t="s">
        <v>51</v>
      </c>
      <c r="F138" s="122">
        <f t="shared" ref="F138:O138" si="177">+F38-F88</f>
        <v>-3.3112616802100092E-4</v>
      </c>
      <c r="G138" s="122">
        <f t="shared" si="177"/>
        <v>-2.0306518126744777E-4</v>
      </c>
      <c r="H138" s="122">
        <f t="shared" si="177"/>
        <v>-2.185880202887347E-5</v>
      </c>
      <c r="I138" s="122">
        <f t="shared" si="177"/>
        <v>-6.2053936744632665E-7</v>
      </c>
      <c r="J138" s="122">
        <f t="shared" si="177"/>
        <v>-9.4745282694930211E-5</v>
      </c>
      <c r="K138" s="122">
        <f t="shared" si="177"/>
        <v>-1.2600438310528261E-6</v>
      </c>
      <c r="L138" s="122">
        <f t="shared" si="177"/>
        <v>-1.1581051921893959E-5</v>
      </c>
      <c r="M138" s="122">
        <f t="shared" si="177"/>
        <v>2.0047350517415907E-6</v>
      </c>
      <c r="N138" s="122">
        <f t="shared" si="177"/>
        <v>0</v>
      </c>
      <c r="O138" s="122">
        <f t="shared" si="177"/>
        <v>0</v>
      </c>
      <c r="P138" s="122"/>
      <c r="Q138" s="122">
        <f t="shared" ref="Q138:Z138" si="178">+Q38-Q88</f>
        <v>1.5714204346295446E-4</v>
      </c>
      <c r="R138" s="122">
        <f t="shared" si="178"/>
        <v>1.2687181879300624E-4</v>
      </c>
      <c r="S138" s="122">
        <f t="shared" si="178"/>
        <v>1.2884806892543565E-5</v>
      </c>
      <c r="T138" s="122">
        <f t="shared" si="178"/>
        <v>1.0959822702716338E-6</v>
      </c>
      <c r="U138" s="122">
        <f t="shared" si="178"/>
        <v>1.0817720976774581E-5</v>
      </c>
      <c r="V138" s="122">
        <f t="shared" si="178"/>
        <v>3.829058314863687E-8</v>
      </c>
      <c r="W138" s="122">
        <f t="shared" si="178"/>
        <v>2.9460576911333192E-7</v>
      </c>
      <c r="X138" s="122">
        <f t="shared" si="178"/>
        <v>5.1388392421358731E-6</v>
      </c>
      <c r="Y138" s="122">
        <f t="shared" si="178"/>
        <v>0</v>
      </c>
      <c r="Z138" s="122">
        <f t="shared" si="178"/>
        <v>0</v>
      </c>
      <c r="AA138" s="122"/>
      <c r="AB138" s="186"/>
      <c r="AC138" s="129">
        <f t="shared" si="152"/>
        <v>4.8826821148395538E-4</v>
      </c>
      <c r="AD138" s="129">
        <f t="shared" si="153"/>
        <v>3.2993700006045401E-4</v>
      </c>
      <c r="AE138" s="129">
        <f t="shared" si="154"/>
        <v>3.4743608921417035E-5</v>
      </c>
      <c r="AF138" s="129">
        <f t="shared" si="155"/>
        <v>1.7165216377179604E-6</v>
      </c>
      <c r="AG138" s="129">
        <f t="shared" si="156"/>
        <v>1.0556300367170479E-4</v>
      </c>
      <c r="AH138" s="129">
        <f t="shared" si="157"/>
        <v>1.298334414201463E-6</v>
      </c>
      <c r="AI138" s="129">
        <f t="shared" si="158"/>
        <v>1.1875657691007291E-5</v>
      </c>
      <c r="AJ138" s="129">
        <f t="shared" si="159"/>
        <v>3.1341041903942823E-6</v>
      </c>
      <c r="AK138" s="129">
        <f t="shared" si="160"/>
        <v>0</v>
      </c>
      <c r="AL138" s="129">
        <f t="shared" si="161"/>
        <v>0</v>
      </c>
      <c r="AM138" s="129">
        <f t="shared" si="162"/>
        <v>0</v>
      </c>
    </row>
    <row r="139" spans="4:39" x14ac:dyDescent="0.3">
      <c r="D139" s="77" t="s">
        <v>52</v>
      </c>
      <c r="F139" s="122">
        <f t="shared" ref="F139:O139" si="179">+F39-F89</f>
        <v>-3.1737243944007787E-7</v>
      </c>
      <c r="G139" s="122">
        <f t="shared" si="179"/>
        <v>-1.636844359609313E-6</v>
      </c>
      <c r="H139" s="122">
        <f t="shared" si="179"/>
        <v>-1.7302800880969471E-7</v>
      </c>
      <c r="I139" s="122">
        <f t="shared" si="179"/>
        <v>-7.9084921389416252E-9</v>
      </c>
      <c r="J139" s="122">
        <f t="shared" si="179"/>
        <v>-5.6518785385151205E-7</v>
      </c>
      <c r="K139" s="122">
        <f t="shared" si="179"/>
        <v>-7.083339137459177E-9</v>
      </c>
      <c r="L139" s="122">
        <f t="shared" si="179"/>
        <v>2.0827479829677031E-6</v>
      </c>
      <c r="M139" s="122">
        <f t="shared" si="179"/>
        <v>-1.0068293587739419E-8</v>
      </c>
      <c r="N139" s="122">
        <f t="shared" si="179"/>
        <v>0</v>
      </c>
      <c r="O139" s="122">
        <f t="shared" si="179"/>
        <v>0</v>
      </c>
      <c r="P139" s="122"/>
      <c r="Q139" s="122">
        <f t="shared" ref="Q139:Z139" si="180">+Q39-Q89</f>
        <v>2.8767204867108376E-6</v>
      </c>
      <c r="R139" s="122">
        <f t="shared" si="180"/>
        <v>0</v>
      </c>
      <c r="S139" s="122">
        <f t="shared" si="180"/>
        <v>0</v>
      </c>
      <c r="T139" s="122">
        <f t="shared" si="180"/>
        <v>0</v>
      </c>
      <c r="U139" s="122">
        <f t="shared" si="180"/>
        <v>0</v>
      </c>
      <c r="V139" s="122">
        <f t="shared" si="180"/>
        <v>0</v>
      </c>
      <c r="W139" s="122">
        <f t="shared" si="180"/>
        <v>2.8767204867108376E-6</v>
      </c>
      <c r="X139" s="122">
        <f t="shared" si="180"/>
        <v>0</v>
      </c>
      <c r="Y139" s="122">
        <f t="shared" si="180"/>
        <v>0</v>
      </c>
      <c r="Z139" s="122">
        <f t="shared" si="180"/>
        <v>0</v>
      </c>
      <c r="AA139" s="122"/>
      <c r="AB139" s="186"/>
      <c r="AC139" s="129">
        <f t="shared" si="152"/>
        <v>3.1940929261509154E-6</v>
      </c>
      <c r="AD139" s="129">
        <f t="shared" si="153"/>
        <v>1.636844359609313E-6</v>
      </c>
      <c r="AE139" s="129">
        <f t="shared" si="154"/>
        <v>1.7302800880969471E-7</v>
      </c>
      <c r="AF139" s="129">
        <f t="shared" si="155"/>
        <v>7.9084921389416252E-9</v>
      </c>
      <c r="AG139" s="129">
        <f t="shared" si="156"/>
        <v>5.6518785385151205E-7</v>
      </c>
      <c r="AH139" s="129">
        <f t="shared" si="157"/>
        <v>7.083339137459177E-9</v>
      </c>
      <c r="AI139" s="129">
        <f t="shared" si="158"/>
        <v>7.9397250374313444E-7</v>
      </c>
      <c r="AJ139" s="129">
        <f t="shared" si="159"/>
        <v>1.0068293587739419E-8</v>
      </c>
      <c r="AK139" s="129">
        <f t="shared" si="160"/>
        <v>0</v>
      </c>
      <c r="AL139" s="129">
        <f t="shared" si="161"/>
        <v>0</v>
      </c>
      <c r="AM139" s="129">
        <f t="shared" si="162"/>
        <v>0</v>
      </c>
    </row>
    <row r="140" spans="4:39" x14ac:dyDescent="0.3">
      <c r="D140" s="77" t="s">
        <v>53</v>
      </c>
      <c r="F140" s="122">
        <f t="shared" ref="F140:O140" si="181">+F40-F90</f>
        <v>1.7885860870592296E-4</v>
      </c>
      <c r="G140" s="122">
        <f t="shared" si="181"/>
        <v>0</v>
      </c>
      <c r="H140" s="122">
        <f t="shared" si="181"/>
        <v>0</v>
      </c>
      <c r="I140" s="122">
        <f t="shared" si="181"/>
        <v>0</v>
      </c>
      <c r="J140" s="122">
        <f t="shared" si="181"/>
        <v>0</v>
      </c>
      <c r="K140" s="122">
        <f t="shared" si="181"/>
        <v>0</v>
      </c>
      <c r="L140" s="122">
        <f t="shared" si="181"/>
        <v>0</v>
      </c>
      <c r="M140" s="122">
        <f t="shared" si="181"/>
        <v>0</v>
      </c>
      <c r="N140" s="122">
        <f t="shared" si="181"/>
        <v>1.7885860870592296E-4</v>
      </c>
      <c r="O140" s="122">
        <f t="shared" si="181"/>
        <v>0</v>
      </c>
      <c r="P140" s="122"/>
      <c r="Q140" s="122">
        <f t="shared" ref="Q140:Z140" si="182">+Q40-Q90</f>
        <v>2.4039209529291838E-4</v>
      </c>
      <c r="R140" s="122">
        <f t="shared" si="182"/>
        <v>0</v>
      </c>
      <c r="S140" s="122">
        <f t="shared" si="182"/>
        <v>0</v>
      </c>
      <c r="T140" s="122">
        <f t="shared" si="182"/>
        <v>0</v>
      </c>
      <c r="U140" s="122">
        <f t="shared" si="182"/>
        <v>0</v>
      </c>
      <c r="V140" s="122">
        <f t="shared" si="182"/>
        <v>0</v>
      </c>
      <c r="W140" s="122">
        <f t="shared" si="182"/>
        <v>0</v>
      </c>
      <c r="X140" s="122">
        <f t="shared" si="182"/>
        <v>0</v>
      </c>
      <c r="Y140" s="122">
        <f t="shared" si="182"/>
        <v>2.4039209529291838E-4</v>
      </c>
      <c r="Z140" s="122">
        <f t="shared" si="182"/>
        <v>0</v>
      </c>
      <c r="AA140" s="122"/>
      <c r="AB140" s="186"/>
      <c r="AC140" s="129">
        <f t="shared" si="152"/>
        <v>6.1533486586995423E-5</v>
      </c>
      <c r="AD140" s="129">
        <f t="shared" si="153"/>
        <v>0</v>
      </c>
      <c r="AE140" s="129">
        <f t="shared" si="154"/>
        <v>0</v>
      </c>
      <c r="AF140" s="129">
        <f t="shared" si="155"/>
        <v>0</v>
      </c>
      <c r="AG140" s="129">
        <f t="shared" si="156"/>
        <v>0</v>
      </c>
      <c r="AH140" s="129">
        <f t="shared" si="157"/>
        <v>0</v>
      </c>
      <c r="AI140" s="129">
        <f t="shared" si="158"/>
        <v>0</v>
      </c>
      <c r="AJ140" s="129">
        <f t="shared" si="159"/>
        <v>0</v>
      </c>
      <c r="AK140" s="129">
        <f t="shared" si="160"/>
        <v>6.1533486586995423E-5</v>
      </c>
      <c r="AL140" s="129">
        <f t="shared" si="161"/>
        <v>0</v>
      </c>
      <c r="AM140" s="129">
        <f t="shared" si="162"/>
        <v>0</v>
      </c>
    </row>
    <row r="141" spans="4:39" x14ac:dyDescent="0.3">
      <c r="D141" s="77" t="s">
        <v>54</v>
      </c>
      <c r="F141" s="122">
        <f t="shared" ref="F141:O141" si="183">+F41-F91</f>
        <v>-8.8667153613641858E-4</v>
      </c>
      <c r="G141" s="122">
        <f t="shared" si="183"/>
        <v>-5.6167654111050069E-4</v>
      </c>
      <c r="H141" s="122">
        <f t="shared" si="183"/>
        <v>-6.3091074480325915E-5</v>
      </c>
      <c r="I141" s="122">
        <f t="shared" si="183"/>
        <v>-2.3340826373896562E-6</v>
      </c>
      <c r="J141" s="122">
        <f t="shared" si="183"/>
        <v>-2.2984539646131452E-4</v>
      </c>
      <c r="K141" s="122">
        <f t="shared" si="183"/>
        <v>-2.9183889154182907E-6</v>
      </c>
      <c r="L141" s="122">
        <f t="shared" si="183"/>
        <v>-2.6720735149865504E-5</v>
      </c>
      <c r="M141" s="122">
        <f t="shared" si="183"/>
        <v>-8.536062523489818E-8</v>
      </c>
      <c r="N141" s="122">
        <f t="shared" si="183"/>
        <v>0</v>
      </c>
      <c r="O141" s="122">
        <f t="shared" si="183"/>
        <v>0</v>
      </c>
      <c r="P141" s="122"/>
      <c r="Q141" s="122">
        <f t="shared" ref="Q141:Z141" si="184">+Q41-Q91</f>
        <v>4.9385352758690715E-4</v>
      </c>
      <c r="R141" s="122">
        <f t="shared" si="184"/>
        <v>-73.747143035900081</v>
      </c>
      <c r="S141" s="122">
        <f t="shared" si="184"/>
        <v>1.1132956877736433</v>
      </c>
      <c r="T141" s="122">
        <f t="shared" si="184"/>
        <v>1.3980591248712244</v>
      </c>
      <c r="U141" s="122">
        <f t="shared" si="184"/>
        <v>45.872750433243709</v>
      </c>
      <c r="V141" s="122">
        <f t="shared" si="184"/>
        <v>1.6699021133747003</v>
      </c>
      <c r="W141" s="122">
        <f t="shared" si="184"/>
        <v>17.738937409595536</v>
      </c>
      <c r="X141" s="122">
        <f t="shared" si="184"/>
        <v>5.9546921204273531</v>
      </c>
      <c r="Y141" s="122">
        <f t="shared" si="184"/>
        <v>0</v>
      </c>
      <c r="Z141" s="122">
        <f t="shared" si="184"/>
        <v>0</v>
      </c>
      <c r="AA141" s="122"/>
      <c r="AB141" s="186"/>
      <c r="AC141" s="129">
        <f t="shared" si="152"/>
        <v>1.3805250637233257E-3</v>
      </c>
      <c r="AD141" s="129">
        <f t="shared" si="153"/>
        <v>-73.74658135935897</v>
      </c>
      <c r="AE141" s="129">
        <f t="shared" si="154"/>
        <v>1.1133587788481236</v>
      </c>
      <c r="AF141" s="129">
        <f t="shared" si="155"/>
        <v>1.3980614589538618</v>
      </c>
      <c r="AG141" s="129">
        <f t="shared" si="156"/>
        <v>45.872980278640171</v>
      </c>
      <c r="AH141" s="129">
        <f t="shared" si="157"/>
        <v>1.6699050317636157</v>
      </c>
      <c r="AI141" s="129">
        <f t="shared" si="158"/>
        <v>17.738964130330686</v>
      </c>
      <c r="AJ141" s="129">
        <f t="shared" si="159"/>
        <v>5.9546922057879783</v>
      </c>
      <c r="AK141" s="129">
        <f t="shared" si="160"/>
        <v>0</v>
      </c>
      <c r="AL141" s="129">
        <f t="shared" si="161"/>
        <v>0</v>
      </c>
      <c r="AM141" s="129">
        <f t="shared" si="162"/>
        <v>0</v>
      </c>
    </row>
    <row r="142" spans="4:39" ht="15" thickBot="1" x14ac:dyDescent="0.35">
      <c r="D142" s="118" t="s">
        <v>55</v>
      </c>
      <c r="F142" s="124">
        <f>SUM(F130:F141)</f>
        <v>7.0896272770653468E-2</v>
      </c>
      <c r="G142" s="124">
        <f t="shared" ref="G142:O142" si="185">SUM(G130:G141)</f>
        <v>-18171.323374562264</v>
      </c>
      <c r="H142" s="124">
        <f t="shared" si="185"/>
        <v>274.31266550986919</v>
      </c>
      <c r="I142" s="124">
        <f t="shared" si="185"/>
        <v>344.48114215764872</v>
      </c>
      <c r="J142" s="124">
        <f t="shared" si="185"/>
        <v>11303.032844758363</v>
      </c>
      <c r="K142" s="124">
        <f t="shared" si="185"/>
        <v>411.46350663734847</v>
      </c>
      <c r="L142" s="124">
        <f t="shared" si="185"/>
        <v>4370.8701222305963</v>
      </c>
      <c r="M142" s="124">
        <f t="shared" si="185"/>
        <v>1467.2335428052309</v>
      </c>
      <c r="N142" s="124">
        <f t="shared" si="185"/>
        <v>1.7885860870592296E-4</v>
      </c>
      <c r="O142" s="124">
        <f t="shared" si="185"/>
        <v>5.3048306654090993E-6</v>
      </c>
      <c r="P142" s="131"/>
      <c r="Q142" s="124">
        <f>SUM(Q130:Q141)</f>
        <v>9.5287005005616265E-2</v>
      </c>
      <c r="R142" s="124">
        <f t="shared" ref="R142" si="186">SUM(R130:R141)</f>
        <v>-23760.951948174617</v>
      </c>
      <c r="S142" s="124">
        <f t="shared" ref="S142" si="187">SUM(S130:S141)</f>
        <v>358.69336442071744</v>
      </c>
      <c r="T142" s="124">
        <f t="shared" ref="T142" si="188">SUM(T130:T141)</f>
        <v>450.4460425026553</v>
      </c>
      <c r="U142" s="124">
        <f t="shared" ref="U142" si="189">SUM(U130:U141)</f>
        <v>14779.928217513994</v>
      </c>
      <c r="V142" s="124">
        <f t="shared" ref="V142" si="190">SUM(V130:V141)</f>
        <v>538.03266569674759</v>
      </c>
      <c r="W142" s="124">
        <f t="shared" ref="W142" si="191">SUM(W130:W141)</f>
        <v>5715.3814991400805</v>
      </c>
      <c r="X142" s="124">
        <f t="shared" ref="X142" si="192">SUM(X130:X141)</f>
        <v>1918.5651983837154</v>
      </c>
      <c r="Y142" s="124">
        <f t="shared" ref="Y142" si="193">SUM(Y130:Y141)</f>
        <v>2.4039209529291838E-4</v>
      </c>
      <c r="Z142" s="124">
        <f t="shared" ref="Z142" si="194">SUM(Z130:Z141)</f>
        <v>7.1298727561952546E-6</v>
      </c>
      <c r="AA142" s="131"/>
      <c r="AB142" s="186"/>
      <c r="AC142" s="189">
        <f>SUM(AC130:AC141)</f>
        <v>2.4390732234962798E-2</v>
      </c>
      <c r="AD142" s="189">
        <f t="shared" ref="AD142" si="195">SUM(AD130:AD141)</f>
        <v>-5589.6285736123527</v>
      </c>
      <c r="AE142" s="189">
        <f t="shared" ref="AE142" si="196">SUM(AE130:AE141)</f>
        <v>84.380698910848253</v>
      </c>
      <c r="AF142" s="189">
        <f t="shared" ref="AF142" si="197">SUM(AF130:AF141)</f>
        <v>105.96490034500657</v>
      </c>
      <c r="AG142" s="189">
        <f t="shared" ref="AG142" si="198">SUM(AG130:AG141)</f>
        <v>3476.8953727556304</v>
      </c>
      <c r="AH142" s="189">
        <f t="shared" ref="AH142" si="199">SUM(AH130:AH141)</f>
        <v>126.56915905939911</v>
      </c>
      <c r="AI142" s="189">
        <f t="shared" ref="AI142" si="200">SUM(AI130:AI141)</f>
        <v>1344.5113769094855</v>
      </c>
      <c r="AJ142" s="189">
        <f t="shared" ref="AJ142" si="201">SUM(AJ130:AJ141)</f>
        <v>451.33165557848446</v>
      </c>
      <c r="AK142" s="189">
        <f t="shared" ref="AK142" si="202">SUM(AK130:AK141)</f>
        <v>6.1533486586995423E-5</v>
      </c>
      <c r="AL142" s="189">
        <f t="shared" ref="AL142" si="203">SUM(AL130:AL141)</f>
        <v>1.8250420907861553E-6</v>
      </c>
      <c r="AM142" s="189">
        <f t="shared" ref="AM142" si="204">SUM(AM130:AM141)</f>
        <v>0</v>
      </c>
    </row>
    <row r="143" spans="4:39" ht="15" thickTop="1" x14ac:dyDescent="0.3"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Q143" s="131">
        <f t="shared" ref="Q143:Y143" si="205">SUM(Q130:Q141)-Q142</f>
        <v>0</v>
      </c>
      <c r="R143" s="131">
        <f t="shared" si="205"/>
        <v>0</v>
      </c>
      <c r="S143" s="131">
        <f t="shared" si="205"/>
        <v>0</v>
      </c>
      <c r="T143" s="131">
        <f t="shared" si="205"/>
        <v>0</v>
      </c>
      <c r="U143" s="131">
        <f t="shared" si="205"/>
        <v>0</v>
      </c>
      <c r="V143" s="131">
        <f t="shared" si="205"/>
        <v>0</v>
      </c>
      <c r="W143" s="131">
        <f t="shared" si="205"/>
        <v>0</v>
      </c>
      <c r="X143" s="131">
        <f t="shared" si="205"/>
        <v>0</v>
      </c>
      <c r="Y143" s="131">
        <f t="shared" si="205"/>
        <v>0</v>
      </c>
      <c r="Z143" s="131"/>
      <c r="AB143" s="186"/>
    </row>
    <row r="144" spans="4:39" ht="18" x14ac:dyDescent="0.3">
      <c r="D144" s="127"/>
      <c r="E144" s="127">
        <v>2026</v>
      </c>
      <c r="F144" s="130"/>
      <c r="G144" s="130"/>
      <c r="H144" s="130"/>
      <c r="I144" s="130"/>
      <c r="J144" s="130"/>
      <c r="K144" s="130"/>
      <c r="M144" s="130"/>
      <c r="N144" s="130"/>
      <c r="O144" s="130"/>
      <c r="Q144" s="130"/>
      <c r="R144" s="130"/>
      <c r="S144" s="130"/>
      <c r="T144" s="130"/>
      <c r="U144" s="130"/>
      <c r="V144" s="130"/>
      <c r="X144" s="130"/>
      <c r="Y144" s="130"/>
      <c r="AB144" s="186"/>
    </row>
    <row r="145" spans="4:39" x14ac:dyDescent="0.3">
      <c r="D145" s="77" t="s">
        <v>43</v>
      </c>
      <c r="F145" s="122">
        <f>+F45-F95</f>
        <v>8.5580310085788369E-2</v>
      </c>
      <c r="G145" s="122">
        <f t="shared" ref="G145:O145" si="206">+G45-G95</f>
        <v>-22463.097310118726</v>
      </c>
      <c r="H145" s="122">
        <f t="shared" si="206"/>
        <v>319.03892053721938</v>
      </c>
      <c r="I145" s="122">
        <f t="shared" si="206"/>
        <v>436.71112956946217</v>
      </c>
      <c r="J145" s="122">
        <f t="shared" si="206"/>
        <v>13917.239569418016</v>
      </c>
      <c r="K145" s="122">
        <f t="shared" si="206"/>
        <v>523.00724607920938</v>
      </c>
      <c r="L145" s="122">
        <f t="shared" si="206"/>
        <v>5437.9687556796925</v>
      </c>
      <c r="M145" s="122">
        <f t="shared" si="206"/>
        <v>1829.2170043637404</v>
      </c>
      <c r="N145" s="122">
        <f t="shared" si="206"/>
        <v>0</v>
      </c>
      <c r="O145" s="122">
        <f t="shared" si="206"/>
        <v>0</v>
      </c>
      <c r="P145" s="122"/>
      <c r="Q145" s="122">
        <f>+Q45-Q95</f>
        <v>9.8850336857140064E-2</v>
      </c>
      <c r="R145" s="122">
        <f t="shared" ref="R145:Z145" si="207">+R45-R95</f>
        <v>-23279.093117501237</v>
      </c>
      <c r="S145" s="122">
        <f t="shared" si="207"/>
        <v>330.62899378340808</v>
      </c>
      <c r="T145" s="122">
        <f t="shared" si="207"/>
        <v>452.57528686568003</v>
      </c>
      <c r="U145" s="122">
        <f t="shared" si="207"/>
        <v>14422.80492051231</v>
      </c>
      <c r="V145" s="122">
        <f t="shared" si="207"/>
        <v>542.0062221655071</v>
      </c>
      <c r="W145" s="122">
        <f t="shared" si="207"/>
        <v>5635.5107513497787</v>
      </c>
      <c r="X145" s="122">
        <f t="shared" si="207"/>
        <v>1895.6657931620537</v>
      </c>
      <c r="Y145" s="122">
        <f t="shared" si="207"/>
        <v>0</v>
      </c>
      <c r="Z145" s="122">
        <f t="shared" si="207"/>
        <v>0</v>
      </c>
      <c r="AA145" s="122"/>
      <c r="AB145" s="186"/>
      <c r="AC145" s="129">
        <f t="shared" ref="AC145:AC156" si="208">Q145-F145</f>
        <v>1.3270026771351695E-2</v>
      </c>
      <c r="AD145" s="129">
        <f t="shared" ref="AD145:AD156" si="209">R145-G145</f>
        <v>-815.99580738251098</v>
      </c>
      <c r="AE145" s="129">
        <f t="shared" ref="AE145:AE156" si="210">S145-H145</f>
        <v>11.590073246188695</v>
      </c>
      <c r="AF145" s="129">
        <f t="shared" ref="AF145:AF156" si="211">T145-I145</f>
        <v>15.864157296217854</v>
      </c>
      <c r="AG145" s="129">
        <f t="shared" ref="AG145:AG156" si="212">U145-J145</f>
        <v>505.56535109429387</v>
      </c>
      <c r="AH145" s="129">
        <f t="shared" ref="AH145:AH156" si="213">V145-K145</f>
        <v>18.998976086297716</v>
      </c>
      <c r="AI145" s="129">
        <f t="shared" ref="AI145:AI156" si="214">W145-L145</f>
        <v>197.54199567008618</v>
      </c>
      <c r="AJ145" s="129">
        <f t="shared" ref="AJ145:AJ156" si="215">X145-M145</f>
        <v>66.448788798313217</v>
      </c>
      <c r="AK145" s="129">
        <f t="shared" ref="AK145:AK156" si="216">Y145-N145</f>
        <v>0</v>
      </c>
      <c r="AL145" s="129">
        <f t="shared" ref="AL145:AL156" si="217">Z145-O145</f>
        <v>0</v>
      </c>
      <c r="AM145" s="129">
        <f t="shared" ref="AM145:AM156" si="218">AA145-P145</f>
        <v>0</v>
      </c>
    </row>
    <row r="146" spans="4:39" x14ac:dyDescent="0.3">
      <c r="D146" s="77" t="s">
        <v>44</v>
      </c>
      <c r="F146" s="122">
        <f t="shared" ref="F146:O146" si="219">+F46-F96</f>
        <v>-1.2448624474927783E-3</v>
      </c>
      <c r="G146" s="122">
        <f t="shared" si="219"/>
        <v>4618.4262363599264</v>
      </c>
      <c r="H146" s="122">
        <f t="shared" si="219"/>
        <v>-65.593390832305886</v>
      </c>
      <c r="I146" s="122">
        <f t="shared" si="219"/>
        <v>-89.787810337113569</v>
      </c>
      <c r="J146" s="122">
        <f t="shared" si="219"/>
        <v>-2861.3822205427496</v>
      </c>
      <c r="K146" s="122">
        <f t="shared" si="219"/>
        <v>-107.53030879576067</v>
      </c>
      <c r="L146" s="122">
        <f t="shared" si="219"/>
        <v>-1118.0465476021918</v>
      </c>
      <c r="M146" s="122">
        <f t="shared" si="219"/>
        <v>-376.08720311232355</v>
      </c>
      <c r="N146" s="122">
        <f t="shared" si="219"/>
        <v>0</v>
      </c>
      <c r="O146" s="122">
        <f t="shared" si="219"/>
        <v>0</v>
      </c>
      <c r="P146" s="122"/>
      <c r="Q146" s="122">
        <f t="shared" ref="Q146:Z146" si="220">+Q46-Q96</f>
        <v>1.552107569295913E-4</v>
      </c>
      <c r="R146" s="122">
        <f t="shared" si="220"/>
        <v>8.1635007518343627E-5</v>
      </c>
      <c r="S146" s="122">
        <f t="shared" si="220"/>
        <v>8.6519212345592678E-6</v>
      </c>
      <c r="T146" s="122">
        <f t="shared" si="220"/>
        <v>8.1918233263422735E-7</v>
      </c>
      <c r="U146" s="122">
        <f t="shared" si="220"/>
        <v>5.1912444178014994E-5</v>
      </c>
      <c r="V146" s="122">
        <f t="shared" si="220"/>
        <v>8.058332241489552E-7</v>
      </c>
      <c r="W146" s="122">
        <f t="shared" si="220"/>
        <v>1.0076377293444239E-5</v>
      </c>
      <c r="X146" s="122">
        <f t="shared" si="220"/>
        <v>1.3099927400617162E-6</v>
      </c>
      <c r="Y146" s="122">
        <f t="shared" si="220"/>
        <v>0</v>
      </c>
      <c r="Z146" s="122">
        <f t="shared" si="220"/>
        <v>0</v>
      </c>
      <c r="AA146" s="122"/>
      <c r="AB146" s="186"/>
      <c r="AC146" s="129">
        <f t="shared" si="208"/>
        <v>1.4000732044223696E-3</v>
      </c>
      <c r="AD146" s="129">
        <f t="shared" si="209"/>
        <v>-4618.4261547249189</v>
      </c>
      <c r="AE146" s="129">
        <f t="shared" si="210"/>
        <v>65.59339948422712</v>
      </c>
      <c r="AF146" s="129">
        <f t="shared" si="211"/>
        <v>89.787811156295902</v>
      </c>
      <c r="AG146" s="129">
        <f t="shared" si="212"/>
        <v>2861.3822724551937</v>
      </c>
      <c r="AH146" s="129">
        <f t="shared" si="213"/>
        <v>107.5303096015939</v>
      </c>
      <c r="AI146" s="129">
        <f t="shared" si="214"/>
        <v>1118.0465576785691</v>
      </c>
      <c r="AJ146" s="129">
        <f t="shared" si="215"/>
        <v>376.08720442231629</v>
      </c>
      <c r="AK146" s="129">
        <f t="shared" si="216"/>
        <v>0</v>
      </c>
      <c r="AL146" s="129">
        <f t="shared" si="217"/>
        <v>0</v>
      </c>
      <c r="AM146" s="129">
        <f t="shared" si="218"/>
        <v>0</v>
      </c>
    </row>
    <row r="147" spans="4:39" x14ac:dyDescent="0.3">
      <c r="D147" s="77" t="s">
        <v>45</v>
      </c>
      <c r="F147" s="122">
        <f t="shared" ref="F147:O147" si="221">+F47-F97</f>
        <v>-2.6470791781321168E-3</v>
      </c>
      <c r="G147" s="122">
        <f t="shared" si="221"/>
        <v>-1.7726902151480317E-3</v>
      </c>
      <c r="H147" s="122">
        <f t="shared" si="221"/>
        <v>-1.8971376266563311E-4</v>
      </c>
      <c r="I147" s="122">
        <f t="shared" si="221"/>
        <v>-8.4223352132539731E-6</v>
      </c>
      <c r="J147" s="122">
        <f t="shared" si="221"/>
        <v>-5.9121442609466612E-4</v>
      </c>
      <c r="K147" s="122">
        <f t="shared" si="221"/>
        <v>-7.6093722327641444E-6</v>
      </c>
      <c r="L147" s="122">
        <f t="shared" si="221"/>
        <v>-6.5588978031883016E-5</v>
      </c>
      <c r="M147" s="122">
        <f t="shared" si="221"/>
        <v>-1.1840030083476449E-5</v>
      </c>
      <c r="N147" s="122">
        <f t="shared" si="221"/>
        <v>0</v>
      </c>
      <c r="O147" s="122">
        <f t="shared" si="221"/>
        <v>0</v>
      </c>
      <c r="P147" s="122"/>
      <c r="Q147" s="122">
        <f t="shared" ref="Q147:Z147" si="222">+Q47-Q97</f>
        <v>3.8314249832183123E-4</v>
      </c>
      <c r="R147" s="122">
        <f t="shared" si="222"/>
        <v>2.3954652715474367E-4</v>
      </c>
      <c r="S147" s="122">
        <f t="shared" si="222"/>
        <v>2.0827217667829245E-5</v>
      </c>
      <c r="T147" s="122">
        <f t="shared" si="222"/>
        <v>1.2827049431507476E-6</v>
      </c>
      <c r="U147" s="122">
        <f t="shared" si="222"/>
        <v>1.0458426550030708E-4</v>
      </c>
      <c r="V147" s="122">
        <f t="shared" si="222"/>
        <v>1.1127078778372379E-6</v>
      </c>
      <c r="W147" s="122">
        <f t="shared" si="222"/>
        <v>1.5655190509278327E-5</v>
      </c>
      <c r="X147" s="122">
        <f t="shared" si="222"/>
        <v>1.3393710673881287E-7</v>
      </c>
      <c r="Y147" s="122">
        <f t="shared" si="222"/>
        <v>0</v>
      </c>
      <c r="Z147" s="122">
        <f t="shared" si="222"/>
        <v>0</v>
      </c>
      <c r="AA147" s="122"/>
      <c r="AB147" s="186"/>
      <c r="AC147" s="129">
        <f t="shared" si="208"/>
        <v>3.030221676453948E-3</v>
      </c>
      <c r="AD147" s="129">
        <f t="shared" si="209"/>
        <v>2.0122367423027754E-3</v>
      </c>
      <c r="AE147" s="129">
        <f t="shared" si="210"/>
        <v>2.1054098033346236E-4</v>
      </c>
      <c r="AF147" s="129">
        <f t="shared" si="211"/>
        <v>9.7050401564047206E-6</v>
      </c>
      <c r="AG147" s="129">
        <f t="shared" si="212"/>
        <v>6.9579869159497321E-4</v>
      </c>
      <c r="AH147" s="129">
        <f t="shared" si="213"/>
        <v>8.7220801106013823E-6</v>
      </c>
      <c r="AI147" s="129">
        <f t="shared" si="214"/>
        <v>8.1244168541161343E-5</v>
      </c>
      <c r="AJ147" s="129">
        <f t="shared" si="215"/>
        <v>1.1973967190215262E-5</v>
      </c>
      <c r="AK147" s="129">
        <f t="shared" si="216"/>
        <v>0</v>
      </c>
      <c r="AL147" s="129">
        <f t="shared" si="217"/>
        <v>0</v>
      </c>
      <c r="AM147" s="129">
        <f t="shared" si="218"/>
        <v>0</v>
      </c>
    </row>
    <row r="148" spans="4:39" x14ac:dyDescent="0.3">
      <c r="D148" s="77" t="s">
        <v>46</v>
      </c>
      <c r="F148" s="122">
        <f t="shared" ref="F148:O148" si="223">+F48-F98</f>
        <v>-3.3081404399126768E-3</v>
      </c>
      <c r="G148" s="122">
        <f t="shared" si="223"/>
        <v>-2.214691718108952E-3</v>
      </c>
      <c r="H148" s="122">
        <f t="shared" si="223"/>
        <v>-2.3699278972344473E-4</v>
      </c>
      <c r="I148" s="122">
        <f t="shared" si="223"/>
        <v>-1.0827944379343535E-5</v>
      </c>
      <c r="J148" s="122">
        <f t="shared" si="223"/>
        <v>-7.375545974355191E-4</v>
      </c>
      <c r="K148" s="122">
        <f t="shared" si="223"/>
        <v>-8.8266424427274615E-6</v>
      </c>
      <c r="L148" s="122">
        <f t="shared" si="223"/>
        <v>-8.8307755504501984E-5</v>
      </c>
      <c r="M148" s="122">
        <f t="shared" si="223"/>
        <v>-1.0939303138002288E-5</v>
      </c>
      <c r="N148" s="122">
        <f t="shared" si="223"/>
        <v>0</v>
      </c>
      <c r="O148" s="122">
        <f t="shared" si="223"/>
        <v>0</v>
      </c>
      <c r="P148" s="122"/>
      <c r="Q148" s="122">
        <f t="shared" ref="Q148:Z148" si="224">+Q48-Q98</f>
        <v>6.8006722722202539E-4</v>
      </c>
      <c r="R148" s="122">
        <f t="shared" si="224"/>
        <v>4.3419672874733806E-4</v>
      </c>
      <c r="S148" s="122">
        <f t="shared" si="224"/>
        <v>4.0243678085971624E-5</v>
      </c>
      <c r="T148" s="122">
        <f t="shared" si="224"/>
        <v>1.8416969851386966E-6</v>
      </c>
      <c r="U148" s="122">
        <f t="shared" si="224"/>
        <v>1.7837100313045084E-4</v>
      </c>
      <c r="V148" s="122">
        <f t="shared" si="224"/>
        <v>2.884586137952283E-6</v>
      </c>
      <c r="W148" s="122">
        <f t="shared" si="224"/>
        <v>1.6375575796701014E-5</v>
      </c>
      <c r="X148" s="122">
        <f t="shared" si="224"/>
        <v>6.153783033369109E-6</v>
      </c>
      <c r="Y148" s="122">
        <f t="shared" si="224"/>
        <v>0</v>
      </c>
      <c r="Z148" s="122">
        <f t="shared" si="224"/>
        <v>0</v>
      </c>
      <c r="AA148" s="122"/>
      <c r="AB148" s="186"/>
      <c r="AC148" s="129">
        <f t="shared" si="208"/>
        <v>3.9882076671347022E-3</v>
      </c>
      <c r="AD148" s="129">
        <f t="shared" si="209"/>
        <v>2.6488884468562901E-3</v>
      </c>
      <c r="AE148" s="129">
        <f t="shared" si="210"/>
        <v>2.7723646780941635E-4</v>
      </c>
      <c r="AF148" s="129">
        <f t="shared" si="211"/>
        <v>1.2669641364482231E-5</v>
      </c>
      <c r="AG148" s="129">
        <f t="shared" si="212"/>
        <v>9.1592560056596994E-4</v>
      </c>
      <c r="AH148" s="129">
        <f t="shared" si="213"/>
        <v>1.1711228580679744E-5</v>
      </c>
      <c r="AI148" s="129">
        <f t="shared" si="214"/>
        <v>1.04683331301203E-4</v>
      </c>
      <c r="AJ148" s="129">
        <f t="shared" si="215"/>
        <v>1.7093086171371397E-5</v>
      </c>
      <c r="AK148" s="129">
        <f t="shared" si="216"/>
        <v>0</v>
      </c>
      <c r="AL148" s="129">
        <f t="shared" si="217"/>
        <v>0</v>
      </c>
      <c r="AM148" s="129">
        <f t="shared" si="218"/>
        <v>0</v>
      </c>
    </row>
    <row r="149" spans="4:39" x14ac:dyDescent="0.3">
      <c r="D149" s="77" t="s">
        <v>47</v>
      </c>
      <c r="F149" s="122">
        <f t="shared" ref="F149:O149" si="225">+F49-F99</f>
        <v>0</v>
      </c>
      <c r="G149" s="122">
        <f t="shared" si="225"/>
        <v>0</v>
      </c>
      <c r="H149" s="122">
        <f t="shared" si="225"/>
        <v>0</v>
      </c>
      <c r="I149" s="122">
        <f t="shared" si="225"/>
        <v>0</v>
      </c>
      <c r="J149" s="122">
        <f t="shared" si="225"/>
        <v>0</v>
      </c>
      <c r="K149" s="122">
        <f t="shared" si="225"/>
        <v>0</v>
      </c>
      <c r="L149" s="122">
        <f t="shared" si="225"/>
        <v>0</v>
      </c>
      <c r="M149" s="122">
        <f t="shared" si="225"/>
        <v>0</v>
      </c>
      <c r="N149" s="122">
        <f t="shared" si="225"/>
        <v>0</v>
      </c>
      <c r="O149" s="122">
        <f t="shared" si="225"/>
        <v>0</v>
      </c>
      <c r="P149" s="122"/>
      <c r="Q149" s="122">
        <f t="shared" ref="Q149:Z149" si="226">+Q49-Q99</f>
        <v>0</v>
      </c>
      <c r="R149" s="122">
        <f t="shared" si="226"/>
        <v>0</v>
      </c>
      <c r="S149" s="122">
        <f t="shared" si="226"/>
        <v>0</v>
      </c>
      <c r="T149" s="122">
        <f t="shared" si="226"/>
        <v>0</v>
      </c>
      <c r="U149" s="122">
        <f t="shared" si="226"/>
        <v>0</v>
      </c>
      <c r="V149" s="122">
        <f t="shared" si="226"/>
        <v>0</v>
      </c>
      <c r="W149" s="122">
        <f t="shared" si="226"/>
        <v>0</v>
      </c>
      <c r="X149" s="122">
        <f t="shared" si="226"/>
        <v>0</v>
      </c>
      <c r="Y149" s="122">
        <f t="shared" si="226"/>
        <v>0</v>
      </c>
      <c r="Z149" s="122">
        <f t="shared" si="226"/>
        <v>0</v>
      </c>
      <c r="AA149" s="122"/>
      <c r="AB149" s="186"/>
      <c r="AC149" s="129">
        <f t="shared" si="208"/>
        <v>0</v>
      </c>
      <c r="AD149" s="129">
        <f t="shared" si="209"/>
        <v>0</v>
      </c>
      <c r="AE149" s="129">
        <f t="shared" si="210"/>
        <v>0</v>
      </c>
      <c r="AF149" s="129">
        <f t="shared" si="211"/>
        <v>0</v>
      </c>
      <c r="AG149" s="129">
        <f t="shared" si="212"/>
        <v>0</v>
      </c>
      <c r="AH149" s="129">
        <f t="shared" si="213"/>
        <v>0</v>
      </c>
      <c r="AI149" s="129">
        <f t="shared" si="214"/>
        <v>0</v>
      </c>
      <c r="AJ149" s="129">
        <f t="shared" si="215"/>
        <v>0</v>
      </c>
      <c r="AK149" s="129">
        <f t="shared" si="216"/>
        <v>0</v>
      </c>
      <c r="AL149" s="129">
        <f t="shared" si="217"/>
        <v>0</v>
      </c>
      <c r="AM149" s="129">
        <f t="shared" si="218"/>
        <v>0</v>
      </c>
    </row>
    <row r="150" spans="4:39" x14ac:dyDescent="0.3">
      <c r="D150" s="77" t="s">
        <v>48</v>
      </c>
      <c r="F150" s="122">
        <f t="shared" ref="F150:O150" si="227">+F50-F100</f>
        <v>-1.2401253334246576E-3</v>
      </c>
      <c r="G150" s="122">
        <f t="shared" si="227"/>
        <v>-7.8913688776083291E-4</v>
      </c>
      <c r="H150" s="122">
        <f t="shared" si="227"/>
        <v>-8.8331747974734753E-5</v>
      </c>
      <c r="I150" s="122">
        <f t="shared" si="227"/>
        <v>-4.6160782289916824E-6</v>
      </c>
      <c r="J150" s="122">
        <f t="shared" si="227"/>
        <v>-3.1149446294875816E-4</v>
      </c>
      <c r="K150" s="122">
        <f t="shared" si="227"/>
        <v>-4.5680540665671288E-6</v>
      </c>
      <c r="L150" s="122">
        <f t="shared" si="227"/>
        <v>-4.0270568661071593E-5</v>
      </c>
      <c r="M150" s="122">
        <f t="shared" si="227"/>
        <v>-4.9230905005970271E-6</v>
      </c>
      <c r="N150" s="122">
        <f t="shared" si="227"/>
        <v>0</v>
      </c>
      <c r="O150" s="122">
        <f t="shared" si="227"/>
        <v>3.2155621738638729E-6</v>
      </c>
      <c r="P150" s="122"/>
      <c r="Q150" s="122">
        <f t="shared" ref="Q150:Z150" si="228">+Q50-Q100</f>
        <v>4.6532339183613658E-4</v>
      </c>
      <c r="R150" s="122">
        <f t="shared" si="228"/>
        <v>3.5777248558588326E-4</v>
      </c>
      <c r="S150" s="122">
        <f t="shared" si="228"/>
        <v>3.0491326469928026E-5</v>
      </c>
      <c r="T150" s="122">
        <f t="shared" si="228"/>
        <v>6.1706271026196191E-7</v>
      </c>
      <c r="U150" s="122">
        <f t="shared" si="228"/>
        <v>6.7978508013766259E-5</v>
      </c>
      <c r="V150" s="122">
        <f t="shared" si="228"/>
        <v>0</v>
      </c>
      <c r="W150" s="122">
        <f t="shared" si="228"/>
        <v>2.0816573851334397E-6</v>
      </c>
      <c r="X150" s="122">
        <f t="shared" si="228"/>
        <v>2.0618319922505179E-6</v>
      </c>
      <c r="Y150" s="122">
        <f t="shared" si="228"/>
        <v>0</v>
      </c>
      <c r="Z150" s="122">
        <f t="shared" si="228"/>
        <v>4.3205882320762612E-6</v>
      </c>
      <c r="AA150" s="122"/>
      <c r="AB150" s="186"/>
      <c r="AC150" s="129">
        <f t="shared" si="208"/>
        <v>1.7054487252607942E-3</v>
      </c>
      <c r="AD150" s="129">
        <f t="shared" si="209"/>
        <v>1.1469093733467162E-3</v>
      </c>
      <c r="AE150" s="129">
        <f t="shared" si="210"/>
        <v>1.1882307444466278E-4</v>
      </c>
      <c r="AF150" s="129">
        <f t="shared" si="211"/>
        <v>5.2331409392536443E-6</v>
      </c>
      <c r="AG150" s="129">
        <f t="shared" si="212"/>
        <v>3.7947297096252441E-4</v>
      </c>
      <c r="AH150" s="129">
        <f t="shared" si="213"/>
        <v>4.5680540665671288E-6</v>
      </c>
      <c r="AI150" s="129">
        <f t="shared" si="214"/>
        <v>4.2352226046205033E-5</v>
      </c>
      <c r="AJ150" s="129">
        <f t="shared" si="215"/>
        <v>6.9849224928475451E-6</v>
      </c>
      <c r="AK150" s="129">
        <f t="shared" si="216"/>
        <v>0</v>
      </c>
      <c r="AL150" s="129">
        <f t="shared" si="217"/>
        <v>1.1050260582123883E-6</v>
      </c>
      <c r="AM150" s="129">
        <f t="shared" si="218"/>
        <v>0</v>
      </c>
    </row>
    <row r="151" spans="4:39" x14ac:dyDescent="0.3">
      <c r="D151" s="77" t="s">
        <v>49</v>
      </c>
      <c r="F151" s="122">
        <f t="shared" ref="F151:O151" si="229">+F51-F101</f>
        <v>0</v>
      </c>
      <c r="G151" s="122">
        <f t="shared" si="229"/>
        <v>0</v>
      </c>
      <c r="H151" s="122">
        <f t="shared" si="229"/>
        <v>0</v>
      </c>
      <c r="I151" s="122">
        <f t="shared" si="229"/>
        <v>0</v>
      </c>
      <c r="J151" s="122">
        <f t="shared" si="229"/>
        <v>0</v>
      </c>
      <c r="K151" s="122">
        <f t="shared" si="229"/>
        <v>0</v>
      </c>
      <c r="L151" s="122">
        <f t="shared" si="229"/>
        <v>0</v>
      </c>
      <c r="M151" s="122">
        <f t="shared" si="229"/>
        <v>0</v>
      </c>
      <c r="N151" s="122">
        <f t="shared" si="229"/>
        <v>0</v>
      </c>
      <c r="O151" s="122">
        <f t="shared" si="229"/>
        <v>0</v>
      </c>
      <c r="P151" s="122"/>
      <c r="Q151" s="122">
        <f t="shared" ref="Q151:Z151" si="230">+Q51-Q101</f>
        <v>0</v>
      </c>
      <c r="R151" s="122">
        <f t="shared" si="230"/>
        <v>0</v>
      </c>
      <c r="S151" s="122">
        <f t="shared" si="230"/>
        <v>0</v>
      </c>
      <c r="T151" s="122">
        <f t="shared" si="230"/>
        <v>0</v>
      </c>
      <c r="U151" s="122">
        <f t="shared" si="230"/>
        <v>0</v>
      </c>
      <c r="V151" s="122">
        <f t="shared" si="230"/>
        <v>0</v>
      </c>
      <c r="W151" s="122">
        <f t="shared" si="230"/>
        <v>0</v>
      </c>
      <c r="X151" s="122">
        <f t="shared" si="230"/>
        <v>0</v>
      </c>
      <c r="Y151" s="122">
        <f t="shared" si="230"/>
        <v>0</v>
      </c>
      <c r="Z151" s="122">
        <f t="shared" si="230"/>
        <v>0</v>
      </c>
      <c r="AA151" s="122"/>
      <c r="AB151" s="186"/>
      <c r="AC151" s="129">
        <f t="shared" si="208"/>
        <v>0</v>
      </c>
      <c r="AD151" s="129">
        <f t="shared" si="209"/>
        <v>0</v>
      </c>
      <c r="AE151" s="129">
        <f t="shared" si="210"/>
        <v>0</v>
      </c>
      <c r="AF151" s="129">
        <f t="shared" si="211"/>
        <v>0</v>
      </c>
      <c r="AG151" s="129">
        <f t="shared" si="212"/>
        <v>0</v>
      </c>
      <c r="AH151" s="129">
        <f t="shared" si="213"/>
        <v>0</v>
      </c>
      <c r="AI151" s="129">
        <f t="shared" si="214"/>
        <v>0</v>
      </c>
      <c r="AJ151" s="129">
        <f t="shared" si="215"/>
        <v>0</v>
      </c>
      <c r="AK151" s="129">
        <f t="shared" si="216"/>
        <v>0</v>
      </c>
      <c r="AL151" s="129">
        <f t="shared" si="217"/>
        <v>0</v>
      </c>
      <c r="AM151" s="129">
        <f t="shared" si="218"/>
        <v>0</v>
      </c>
    </row>
    <row r="152" spans="4:39" x14ac:dyDescent="0.3">
      <c r="D152" s="77" t="s">
        <v>50</v>
      </c>
      <c r="F152" s="122">
        <f t="shared" ref="F152:O152" si="231">+F52-F102</f>
        <v>-3.37775687512476E-4</v>
      </c>
      <c r="G152" s="122">
        <f t="shared" si="231"/>
        <v>-1.9689132022904232E-4</v>
      </c>
      <c r="H152" s="122">
        <f t="shared" si="231"/>
        <v>-2.4460258373437682E-5</v>
      </c>
      <c r="I152" s="122">
        <f t="shared" si="231"/>
        <v>-5.438084826892009E-7</v>
      </c>
      <c r="J152" s="122">
        <f t="shared" si="231"/>
        <v>-1.0440769165143138E-4</v>
      </c>
      <c r="K152" s="122">
        <f t="shared" si="231"/>
        <v>-1.3562691449919839E-6</v>
      </c>
      <c r="L152" s="122">
        <f t="shared" si="231"/>
        <v>-1.2413804142852314E-5</v>
      </c>
      <c r="M152" s="122">
        <f t="shared" si="231"/>
        <v>2.2974841158429626E-6</v>
      </c>
      <c r="N152" s="122">
        <f t="shared" si="231"/>
        <v>0</v>
      </c>
      <c r="O152" s="122">
        <f t="shared" si="231"/>
        <v>0</v>
      </c>
      <c r="P152" s="122"/>
      <c r="Q152" s="122">
        <f t="shared" ref="Q152:Z152" si="232">+Q52-Q102</f>
        <v>1.78918031451758E-4</v>
      </c>
      <c r="R152" s="122">
        <f t="shared" si="232"/>
        <v>1.5633987641194835E-4</v>
      </c>
      <c r="S152" s="122">
        <f t="shared" si="232"/>
        <v>1.141930397352553E-5</v>
      </c>
      <c r="T152" s="122">
        <f t="shared" si="232"/>
        <v>1.2906481288155192E-6</v>
      </c>
      <c r="U152" s="122">
        <f t="shared" si="232"/>
        <v>4.2146850773860933E-6</v>
      </c>
      <c r="V152" s="122">
        <f t="shared" si="232"/>
        <v>4.8562556753672936E-11</v>
      </c>
      <c r="W152" s="122">
        <f t="shared" si="232"/>
        <v>5.8775349032202939E-9</v>
      </c>
      <c r="X152" s="122">
        <f t="shared" si="232"/>
        <v>5.647615125781158E-6</v>
      </c>
      <c r="Y152" s="122">
        <f t="shared" si="232"/>
        <v>0</v>
      </c>
      <c r="Z152" s="122">
        <f t="shared" si="232"/>
        <v>0</v>
      </c>
      <c r="AA152" s="122"/>
      <c r="AB152" s="186"/>
      <c r="AC152" s="129">
        <f t="shared" si="208"/>
        <v>5.1669371896423399E-4</v>
      </c>
      <c r="AD152" s="129">
        <f t="shared" si="209"/>
        <v>3.5323119664099067E-4</v>
      </c>
      <c r="AE152" s="129">
        <f t="shared" si="210"/>
        <v>3.5879562346963212E-5</v>
      </c>
      <c r="AF152" s="129">
        <f t="shared" si="211"/>
        <v>1.8344566115047201E-6</v>
      </c>
      <c r="AG152" s="129">
        <f t="shared" si="212"/>
        <v>1.0862237672881747E-4</v>
      </c>
      <c r="AH152" s="129">
        <f t="shared" si="213"/>
        <v>1.3563177075487376E-6</v>
      </c>
      <c r="AI152" s="129">
        <f t="shared" si="214"/>
        <v>1.2419681677755534E-5</v>
      </c>
      <c r="AJ152" s="129">
        <f t="shared" si="215"/>
        <v>3.3501310099381953E-6</v>
      </c>
      <c r="AK152" s="129">
        <f t="shared" si="216"/>
        <v>0</v>
      </c>
      <c r="AL152" s="129">
        <f t="shared" si="217"/>
        <v>0</v>
      </c>
      <c r="AM152" s="129">
        <f t="shared" si="218"/>
        <v>0</v>
      </c>
    </row>
    <row r="153" spans="4:39" x14ac:dyDescent="0.3">
      <c r="D153" s="77" t="s">
        <v>51</v>
      </c>
      <c r="F153" s="122">
        <f t="shared" ref="F153:O153" si="233">+F53-F103</f>
        <v>-3.8505900010932237E-4</v>
      </c>
      <c r="G153" s="122">
        <f t="shared" si="233"/>
        <v>-2.4275593750644475E-4</v>
      </c>
      <c r="H153" s="122">
        <f t="shared" si="233"/>
        <v>-2.5771806576813105E-5</v>
      </c>
      <c r="I153" s="122">
        <f t="shared" si="233"/>
        <v>-8.6801924226165283E-7</v>
      </c>
      <c r="J153" s="122">
        <f t="shared" si="233"/>
        <v>-1.0299644964106847E-4</v>
      </c>
      <c r="K153" s="122">
        <f t="shared" si="233"/>
        <v>-1.3583527049831901E-6</v>
      </c>
      <c r="L153" s="122">
        <f t="shared" si="233"/>
        <v>-1.2470970432332251E-5</v>
      </c>
      <c r="M153" s="122">
        <f t="shared" si="233"/>
        <v>1.1625393199210521E-6</v>
      </c>
      <c r="N153" s="122">
        <f t="shared" si="233"/>
        <v>0</v>
      </c>
      <c r="O153" s="122">
        <f t="shared" si="233"/>
        <v>0</v>
      </c>
      <c r="P153" s="122"/>
      <c r="Q153" s="122">
        <f t="shared" ref="Q153:Z153" si="234">+Q53-Q103</f>
        <v>1.2743730621878058E-4</v>
      </c>
      <c r="R153" s="122">
        <f t="shared" si="234"/>
        <v>1.0279210982844234E-4</v>
      </c>
      <c r="S153" s="122">
        <f t="shared" si="234"/>
        <v>1.0492120054550469E-5</v>
      </c>
      <c r="T153" s="122">
        <f t="shared" si="234"/>
        <v>8.9428112914902158E-7</v>
      </c>
      <c r="U153" s="122">
        <f t="shared" si="234"/>
        <v>8.8101878645829856E-6</v>
      </c>
      <c r="V153" s="122">
        <f t="shared" si="234"/>
        <v>3.1370699815624903E-8</v>
      </c>
      <c r="W153" s="122">
        <f t="shared" si="234"/>
        <v>2.4163918510566873E-7</v>
      </c>
      <c r="X153" s="122">
        <f t="shared" si="234"/>
        <v>4.1756220525712706E-6</v>
      </c>
      <c r="Y153" s="122">
        <f t="shared" si="234"/>
        <v>0</v>
      </c>
      <c r="Z153" s="122">
        <f t="shared" si="234"/>
        <v>0</v>
      </c>
      <c r="AA153" s="122"/>
      <c r="AB153" s="186"/>
      <c r="AC153" s="129">
        <f t="shared" si="208"/>
        <v>5.1249630632810295E-4</v>
      </c>
      <c r="AD153" s="129">
        <f t="shared" si="209"/>
        <v>3.4554804733488709E-4</v>
      </c>
      <c r="AE153" s="129">
        <f t="shared" si="210"/>
        <v>3.6263926631363574E-5</v>
      </c>
      <c r="AF153" s="129">
        <f t="shared" si="211"/>
        <v>1.7623003714106744E-6</v>
      </c>
      <c r="AG153" s="129">
        <f t="shared" si="212"/>
        <v>1.1180663750565145E-4</v>
      </c>
      <c r="AH153" s="129">
        <f t="shared" si="213"/>
        <v>1.389723404798815E-6</v>
      </c>
      <c r="AI153" s="129">
        <f t="shared" si="214"/>
        <v>1.271260961743792E-5</v>
      </c>
      <c r="AJ153" s="129">
        <f t="shared" si="215"/>
        <v>3.0130827326502185E-6</v>
      </c>
      <c r="AK153" s="129">
        <f t="shared" si="216"/>
        <v>0</v>
      </c>
      <c r="AL153" s="129">
        <f t="shared" si="217"/>
        <v>0</v>
      </c>
      <c r="AM153" s="129">
        <f t="shared" si="218"/>
        <v>0</v>
      </c>
    </row>
    <row r="154" spans="4:39" x14ac:dyDescent="0.3">
      <c r="D154" s="77" t="s">
        <v>52</v>
      </c>
      <c r="F154" s="122">
        <f t="shared" ref="F154:O154" si="235">+F54-F104</f>
        <v>-8.4227997376729036E-7</v>
      </c>
      <c r="G154" s="122">
        <f t="shared" si="235"/>
        <v>-1.8814539544109721E-6</v>
      </c>
      <c r="H154" s="122">
        <f t="shared" si="235"/>
        <v>-1.9789235583544951E-7</v>
      </c>
      <c r="I154" s="122">
        <f t="shared" si="235"/>
        <v>-9.0431510058053277E-9</v>
      </c>
      <c r="J154" s="122">
        <f t="shared" si="235"/>
        <v>-6.4526082255156325E-7</v>
      </c>
      <c r="K154" s="122">
        <f t="shared" si="235"/>
        <v>-8.1370231108657265E-9</v>
      </c>
      <c r="L154" s="122">
        <f t="shared" si="235"/>
        <v>1.9110186144644103E-6</v>
      </c>
      <c r="M154" s="122">
        <f t="shared" si="235"/>
        <v>-1.1511312958401021E-8</v>
      </c>
      <c r="N154" s="122">
        <f t="shared" si="235"/>
        <v>0</v>
      </c>
      <c r="O154" s="122">
        <f t="shared" si="235"/>
        <v>0</v>
      </c>
      <c r="P154" s="122"/>
      <c r="Q154" s="122">
        <f t="shared" ref="Q154:Z154" si="236">+Q54-Q104</f>
        <v>2.6595946565066697E-6</v>
      </c>
      <c r="R154" s="122">
        <f t="shared" si="236"/>
        <v>0</v>
      </c>
      <c r="S154" s="122">
        <f t="shared" si="236"/>
        <v>0</v>
      </c>
      <c r="T154" s="122">
        <f t="shared" si="236"/>
        <v>0</v>
      </c>
      <c r="U154" s="122">
        <f t="shared" si="236"/>
        <v>0</v>
      </c>
      <c r="V154" s="122">
        <f t="shared" si="236"/>
        <v>0</v>
      </c>
      <c r="W154" s="122">
        <f t="shared" si="236"/>
        <v>2.6595946565066697E-6</v>
      </c>
      <c r="X154" s="122">
        <f t="shared" si="236"/>
        <v>0</v>
      </c>
      <c r="Y154" s="122">
        <f t="shared" si="236"/>
        <v>0</v>
      </c>
      <c r="Z154" s="122">
        <f t="shared" si="236"/>
        <v>0</v>
      </c>
      <c r="AA154" s="122"/>
      <c r="AB154" s="186"/>
      <c r="AC154" s="129">
        <f t="shared" si="208"/>
        <v>3.5018746302739601E-6</v>
      </c>
      <c r="AD154" s="129">
        <f t="shared" si="209"/>
        <v>1.8814539544109721E-6</v>
      </c>
      <c r="AE154" s="129">
        <f t="shared" si="210"/>
        <v>1.9789235583544951E-7</v>
      </c>
      <c r="AF154" s="129">
        <f t="shared" si="211"/>
        <v>9.0431510058053277E-9</v>
      </c>
      <c r="AG154" s="129">
        <f t="shared" si="212"/>
        <v>6.4526082255156325E-7</v>
      </c>
      <c r="AH154" s="129">
        <f t="shared" si="213"/>
        <v>8.1370231108657265E-9</v>
      </c>
      <c r="AI154" s="129">
        <f t="shared" si="214"/>
        <v>7.4857604204225936E-7</v>
      </c>
      <c r="AJ154" s="129">
        <f t="shared" si="215"/>
        <v>1.1511312958401021E-8</v>
      </c>
      <c r="AK154" s="129">
        <f t="shared" si="216"/>
        <v>0</v>
      </c>
      <c r="AL154" s="129">
        <f t="shared" si="217"/>
        <v>0</v>
      </c>
      <c r="AM154" s="129">
        <f t="shared" si="218"/>
        <v>0</v>
      </c>
    </row>
    <row r="155" spans="4:39" x14ac:dyDescent="0.3">
      <c r="D155" s="77" t="s">
        <v>53</v>
      </c>
      <c r="F155" s="122">
        <f t="shared" ref="F155:O155" si="237">+F55-F105</f>
        <v>1.5444094606209546E-4</v>
      </c>
      <c r="G155" s="122">
        <f t="shared" si="237"/>
        <v>0</v>
      </c>
      <c r="H155" s="122">
        <f t="shared" si="237"/>
        <v>0</v>
      </c>
      <c r="I155" s="122">
        <f t="shared" si="237"/>
        <v>0</v>
      </c>
      <c r="J155" s="122">
        <f t="shared" si="237"/>
        <v>0</v>
      </c>
      <c r="K155" s="122">
        <f t="shared" si="237"/>
        <v>0</v>
      </c>
      <c r="L155" s="122">
        <f t="shared" si="237"/>
        <v>0</v>
      </c>
      <c r="M155" s="122">
        <f t="shared" si="237"/>
        <v>0</v>
      </c>
      <c r="N155" s="122">
        <f t="shared" si="237"/>
        <v>1.5444094606209546E-4</v>
      </c>
      <c r="O155" s="122">
        <f t="shared" si="237"/>
        <v>0</v>
      </c>
      <c r="P155" s="122"/>
      <c r="Q155" s="122">
        <f t="shared" ref="Q155:Z155" si="238">+Q55-Q105</f>
        <v>2.0751445845235139E-4</v>
      </c>
      <c r="R155" s="122">
        <f t="shared" si="238"/>
        <v>0</v>
      </c>
      <c r="S155" s="122">
        <f t="shared" si="238"/>
        <v>0</v>
      </c>
      <c r="T155" s="122">
        <f t="shared" si="238"/>
        <v>0</v>
      </c>
      <c r="U155" s="122">
        <f t="shared" si="238"/>
        <v>0</v>
      </c>
      <c r="V155" s="122">
        <f t="shared" si="238"/>
        <v>0</v>
      </c>
      <c r="W155" s="122">
        <f t="shared" si="238"/>
        <v>0</v>
      </c>
      <c r="X155" s="122">
        <f t="shared" si="238"/>
        <v>0</v>
      </c>
      <c r="Y155" s="122">
        <f t="shared" si="238"/>
        <v>2.0751445845235139E-4</v>
      </c>
      <c r="Z155" s="122">
        <f t="shared" si="238"/>
        <v>0</v>
      </c>
      <c r="AA155" s="122"/>
      <c r="AB155" s="186"/>
      <c r="AC155" s="129">
        <f t="shared" si="208"/>
        <v>5.3073512390255928E-5</v>
      </c>
      <c r="AD155" s="129">
        <f t="shared" si="209"/>
        <v>0</v>
      </c>
      <c r="AE155" s="129">
        <f t="shared" si="210"/>
        <v>0</v>
      </c>
      <c r="AF155" s="129">
        <f t="shared" si="211"/>
        <v>0</v>
      </c>
      <c r="AG155" s="129">
        <f t="shared" si="212"/>
        <v>0</v>
      </c>
      <c r="AH155" s="129">
        <f t="shared" si="213"/>
        <v>0</v>
      </c>
      <c r="AI155" s="129">
        <f t="shared" si="214"/>
        <v>0</v>
      </c>
      <c r="AJ155" s="129">
        <f t="shared" si="215"/>
        <v>0</v>
      </c>
      <c r="AK155" s="129">
        <f t="shared" si="216"/>
        <v>5.3073512390255928E-5</v>
      </c>
      <c r="AL155" s="129">
        <f t="shared" si="217"/>
        <v>0</v>
      </c>
      <c r="AM155" s="129">
        <f t="shared" si="218"/>
        <v>0</v>
      </c>
    </row>
    <row r="156" spans="4:39" x14ac:dyDescent="0.3">
      <c r="D156" s="77" t="s">
        <v>54</v>
      </c>
      <c r="F156" s="122">
        <f t="shared" ref="F156:O156" si="239">+F56-F106</f>
        <v>-1.0240710689686239E-3</v>
      </c>
      <c r="G156" s="122">
        <f t="shared" si="239"/>
        <v>-6.5888214157894254E-4</v>
      </c>
      <c r="H156" s="122">
        <f t="shared" si="239"/>
        <v>-7.2324295615544543E-5</v>
      </c>
      <c r="I156" s="122">
        <f t="shared" si="239"/>
        <v>-2.8416634449968114E-6</v>
      </c>
      <c r="J156" s="122">
        <f t="shared" si="239"/>
        <v>-2.5574748542567249E-4</v>
      </c>
      <c r="K156" s="122">
        <f t="shared" si="239"/>
        <v>-3.2570469699066962E-6</v>
      </c>
      <c r="L156" s="122">
        <f t="shared" si="239"/>
        <v>-2.9816751293765265E-5</v>
      </c>
      <c r="M156" s="122">
        <f t="shared" si="239"/>
        <v>-1.2017189874313772E-6</v>
      </c>
      <c r="N156" s="122">
        <f t="shared" si="239"/>
        <v>0</v>
      </c>
      <c r="O156" s="122">
        <f t="shared" si="239"/>
        <v>0</v>
      </c>
      <c r="P156" s="122"/>
      <c r="Q156" s="122">
        <f t="shared" ref="Q156:Z156" si="240">+Q56-Q106</f>
        <v>4.5779516221955419E-4</v>
      </c>
      <c r="R156" s="122">
        <f t="shared" si="240"/>
        <v>-66.500460209819721</v>
      </c>
      <c r="S156" s="122">
        <f t="shared" si="240"/>
        <v>0.94450774198776344</v>
      </c>
      <c r="T156" s="122">
        <f t="shared" si="240"/>
        <v>1.2928578249936891</v>
      </c>
      <c r="U156" s="122">
        <f t="shared" si="240"/>
        <v>41.201155511592333</v>
      </c>
      <c r="V156" s="122">
        <f t="shared" si="240"/>
        <v>1.5483311229309287</v>
      </c>
      <c r="W156" s="122">
        <f t="shared" si="240"/>
        <v>16.098776122521599</v>
      </c>
      <c r="X156" s="122">
        <f t="shared" si="240"/>
        <v>5.415289680985552</v>
      </c>
      <c r="Y156" s="122">
        <f t="shared" si="240"/>
        <v>0</v>
      </c>
      <c r="Z156" s="122">
        <f t="shared" si="240"/>
        <v>0</v>
      </c>
      <c r="AA156" s="122"/>
      <c r="AB156" s="186"/>
      <c r="AC156" s="129">
        <f t="shared" si="208"/>
        <v>1.4818662311881781E-3</v>
      </c>
      <c r="AD156" s="129">
        <f t="shared" si="209"/>
        <v>-66.499801327678142</v>
      </c>
      <c r="AE156" s="129">
        <f t="shared" si="210"/>
        <v>0.94458006628337898</v>
      </c>
      <c r="AF156" s="129">
        <f t="shared" si="211"/>
        <v>1.2928606666571341</v>
      </c>
      <c r="AG156" s="129">
        <f t="shared" si="212"/>
        <v>41.201411259077759</v>
      </c>
      <c r="AH156" s="129">
        <f t="shared" si="213"/>
        <v>1.5483343799778986</v>
      </c>
      <c r="AI156" s="129">
        <f t="shared" si="214"/>
        <v>16.098805939272893</v>
      </c>
      <c r="AJ156" s="129">
        <f t="shared" si="215"/>
        <v>5.4152908827045394</v>
      </c>
      <c r="AK156" s="129">
        <f t="shared" si="216"/>
        <v>0</v>
      </c>
      <c r="AL156" s="129">
        <f t="shared" si="217"/>
        <v>0</v>
      </c>
      <c r="AM156" s="129">
        <f t="shared" si="218"/>
        <v>0</v>
      </c>
    </row>
    <row r="157" spans="4:39" ht="15" thickBot="1" x14ac:dyDescent="0.35">
      <c r="D157" s="118" t="s">
        <v>55</v>
      </c>
      <c r="F157" s="124">
        <f>SUM(F145:F156)</f>
        <v>7.5546795596324046E-2</v>
      </c>
      <c r="G157" s="124">
        <f t="shared" ref="G157" si="241">SUM(G145:G156)</f>
        <v>-17844.676950688474</v>
      </c>
      <c r="H157" s="124">
        <f t="shared" ref="H157" si="242">SUM(H145:H156)</f>
        <v>253.44489191236022</v>
      </c>
      <c r="I157" s="124">
        <f t="shared" ref="I157" si="243">SUM(I145:I156)</f>
        <v>346.92329110345645</v>
      </c>
      <c r="J157" s="124">
        <f t="shared" ref="J157" si="244">SUM(J145:J156)</f>
        <v>11055.855244814891</v>
      </c>
      <c r="K157" s="124">
        <f t="shared" ref="K157" si="245">SUM(K145:K156)</f>
        <v>415.47691029957412</v>
      </c>
      <c r="L157" s="124">
        <f t="shared" ref="L157" si="246">SUM(L145:L156)</f>
        <v>4319.9219611196904</v>
      </c>
      <c r="M157" s="124">
        <f t="shared" ref="M157" si="247">SUM(M145:M156)</f>
        <v>1453.1297757957864</v>
      </c>
      <c r="N157" s="124">
        <f t="shared" ref="N157" si="248">SUM(N145:N156)</f>
        <v>1.5444094606209546E-4</v>
      </c>
      <c r="O157" s="124">
        <f t="shared" ref="O157" si="249">SUM(O145:O156)</f>
        <v>3.2155621738638729E-6</v>
      </c>
      <c r="P157" s="131"/>
      <c r="Q157" s="124">
        <f>SUM(Q145:Q156)</f>
        <v>0.1015084052844486</v>
      </c>
      <c r="R157" s="124">
        <f t="shared" ref="R157" si="250">SUM(R145:R156)</f>
        <v>-23345.592205428322</v>
      </c>
      <c r="S157" s="124">
        <f t="shared" ref="S157" si="251">SUM(S145:S156)</f>
        <v>331.57362365096333</v>
      </c>
      <c r="T157" s="124">
        <f t="shared" ref="T157" si="252">SUM(T145:T156)</f>
        <v>453.86815143624995</v>
      </c>
      <c r="U157" s="124">
        <f t="shared" ref="U157" si="253">SUM(U145:U156)</f>
        <v>14464.006491894997</v>
      </c>
      <c r="V157" s="124">
        <f t="shared" ref="V157" si="254">SUM(V145:V156)</f>
        <v>543.55455812298453</v>
      </c>
      <c r="W157" s="124">
        <f t="shared" ref="W157" si="255">SUM(W145:W156)</f>
        <v>5651.6095745682114</v>
      </c>
      <c r="X157" s="124">
        <f t="shared" ref="X157" si="256">SUM(X145:X156)</f>
        <v>1901.0811023258213</v>
      </c>
      <c r="Y157" s="124">
        <f t="shared" ref="Y157" si="257">SUM(Y145:Y156)</f>
        <v>2.0751445845235139E-4</v>
      </c>
      <c r="Z157" s="124">
        <f t="shared" ref="Z157" si="258">SUM(Z145:Z156)</f>
        <v>4.3205882320762612E-6</v>
      </c>
      <c r="AA157" s="131"/>
      <c r="AB157" s="186"/>
      <c r="AC157" s="189">
        <f>SUM(AC145:AC156)</f>
        <v>2.5961609688124554E-2</v>
      </c>
      <c r="AD157" s="189">
        <f t="shared" ref="AD157" si="259">SUM(AD145:AD156)</f>
        <v>-5500.915254739848</v>
      </c>
      <c r="AE157" s="189">
        <f t="shared" ref="AE157" si="260">SUM(AE145:AE156)</f>
        <v>78.128731738603122</v>
      </c>
      <c r="AF157" s="189">
        <f t="shared" ref="AF157" si="261">SUM(AF145:AF156)</f>
        <v>106.94486033279348</v>
      </c>
      <c r="AG157" s="189">
        <f t="shared" ref="AG157" si="262">SUM(AG145:AG156)</f>
        <v>3408.1512470801035</v>
      </c>
      <c r="AH157" s="189">
        <f t="shared" ref="AH157" si="263">SUM(AH145:AH156)</f>
        <v>128.07764782341042</v>
      </c>
      <c r="AI157" s="189">
        <f t="shared" ref="AI157" si="264">SUM(AI145:AI156)</f>
        <v>1331.6876134485215</v>
      </c>
      <c r="AJ157" s="189">
        <f t="shared" ref="AJ157" si="265">SUM(AJ145:AJ156)</f>
        <v>447.95132653003492</v>
      </c>
      <c r="AK157" s="189">
        <f t="shared" ref="AK157" si="266">SUM(AK145:AK156)</f>
        <v>5.3073512390255928E-5</v>
      </c>
      <c r="AL157" s="189">
        <f t="shared" ref="AL157" si="267">SUM(AL145:AL156)</f>
        <v>1.1050260582123883E-6</v>
      </c>
      <c r="AM157" s="189">
        <f t="shared" ref="AM157" si="268">SUM(AM145:AM156)</f>
        <v>0</v>
      </c>
    </row>
    <row r="158" spans="4:39" ht="15" thickTop="1" x14ac:dyDescent="0.3"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Q158" s="131">
        <f t="shared" ref="Q158:Y158" si="269">SUM(Q145:Q156)-Q157</f>
        <v>0</v>
      </c>
      <c r="R158" s="131">
        <f t="shared" si="269"/>
        <v>0</v>
      </c>
      <c r="S158" s="131">
        <f t="shared" si="269"/>
        <v>0</v>
      </c>
      <c r="T158" s="131">
        <f t="shared" si="269"/>
        <v>0</v>
      </c>
      <c r="U158" s="131">
        <f t="shared" si="269"/>
        <v>0</v>
      </c>
      <c r="V158" s="131">
        <f t="shared" si="269"/>
        <v>0</v>
      </c>
      <c r="W158" s="131">
        <f t="shared" si="269"/>
        <v>0</v>
      </c>
      <c r="X158" s="131">
        <f t="shared" si="269"/>
        <v>0</v>
      </c>
      <c r="Y158" s="131">
        <f t="shared" si="269"/>
        <v>0</v>
      </c>
      <c r="Z158" s="131"/>
      <c r="AB158" s="186"/>
    </row>
    <row r="159" spans="4:39" ht="18" x14ac:dyDescent="0.3">
      <c r="D159" s="127"/>
      <c r="E159" s="127">
        <v>2025</v>
      </c>
      <c r="F159" s="130"/>
      <c r="G159" s="130"/>
      <c r="H159" s="130"/>
      <c r="I159" s="130"/>
      <c r="J159" s="130"/>
      <c r="K159" s="130"/>
      <c r="M159" s="130"/>
      <c r="N159" s="130"/>
      <c r="O159" s="130"/>
      <c r="Q159" s="130"/>
      <c r="R159" s="130"/>
      <c r="S159" s="130"/>
      <c r="T159" s="130"/>
      <c r="U159" s="130"/>
      <c r="V159" s="130"/>
      <c r="X159" s="130"/>
      <c r="Y159" s="130"/>
      <c r="AB159" s="186"/>
    </row>
    <row r="160" spans="4:39" x14ac:dyDescent="0.3">
      <c r="D160" s="77" t="s">
        <v>43</v>
      </c>
      <c r="F160" s="122">
        <f>+F60-F110</f>
        <v>9.1051532421261072E-2</v>
      </c>
      <c r="G160" s="122">
        <f>+G60-G110</f>
        <v>-21771.185560851824</v>
      </c>
      <c r="H160" s="122">
        <f t="shared" ref="H160:O160" si="270">+H60-H110</f>
        <v>322.54185176019382</v>
      </c>
      <c r="I160" s="122">
        <f t="shared" si="270"/>
        <v>422.85383216757782</v>
      </c>
      <c r="J160" s="122">
        <f t="shared" si="270"/>
        <v>13527.528114676708</v>
      </c>
      <c r="K160" s="122">
        <f t="shared" si="270"/>
        <v>499.04361258303697</v>
      </c>
      <c r="L160" s="122">
        <f t="shared" si="270"/>
        <v>5224.0859900793876</v>
      </c>
      <c r="M160" s="122">
        <f t="shared" si="270"/>
        <v>1775.2229480726403</v>
      </c>
      <c r="N160" s="122">
        <f t="shared" si="270"/>
        <v>0</v>
      </c>
      <c r="O160" s="122">
        <f t="shared" si="270"/>
        <v>0</v>
      </c>
      <c r="P160" s="122"/>
      <c r="Q160" s="122">
        <f>+Q60-Q110</f>
        <v>0.10467294231057167</v>
      </c>
      <c r="R160" s="122">
        <f t="shared" ref="R160:Z160" si="271">+R60-R110</f>
        <v>-22529.935507864109</v>
      </c>
      <c r="S160" s="122">
        <f t="shared" si="271"/>
        <v>333.78345930107753</v>
      </c>
      <c r="T160" s="122">
        <f t="shared" si="271"/>
        <v>437.59092447016974</v>
      </c>
      <c r="U160" s="122">
        <f t="shared" si="271"/>
        <v>13998.984542681894</v>
      </c>
      <c r="V160" s="122">
        <f t="shared" si="271"/>
        <v>516.43602198347753</v>
      </c>
      <c r="W160" s="122">
        <f t="shared" si="271"/>
        <v>5406.1532366830506</v>
      </c>
      <c r="X160" s="122">
        <f t="shared" si="271"/>
        <v>1837.0919956868054</v>
      </c>
      <c r="Y160" s="122">
        <f t="shared" si="271"/>
        <v>0</v>
      </c>
      <c r="Z160" s="122">
        <f t="shared" si="271"/>
        <v>0</v>
      </c>
      <c r="AA160" s="122"/>
      <c r="AB160" s="186"/>
      <c r="AC160" s="129">
        <f t="shared" ref="AC160:AC171" si="272">Q160-F160</f>
        <v>1.3621409889310598E-2</v>
      </c>
      <c r="AD160" s="129">
        <f t="shared" ref="AD160:AD171" si="273">R160-G160</f>
        <v>-758.7499470122857</v>
      </c>
      <c r="AE160" s="129">
        <f t="shared" ref="AE160:AE171" si="274">S160-H160</f>
        <v>11.241607540883706</v>
      </c>
      <c r="AF160" s="129">
        <f t="shared" ref="AF160:AF171" si="275">T160-I160</f>
        <v>14.737092302591918</v>
      </c>
      <c r="AG160" s="129">
        <f t="shared" ref="AG160:AG171" si="276">U160-J160</f>
        <v>471.45642800518544</v>
      </c>
      <c r="AH160" s="129">
        <f t="shared" ref="AH160:AH171" si="277">V160-K160</f>
        <v>17.392409400440556</v>
      </c>
      <c r="AI160" s="129">
        <f t="shared" ref="AI160:AI171" si="278">W160-L160</f>
        <v>182.06724660366308</v>
      </c>
      <c r="AJ160" s="129">
        <f t="shared" ref="AJ160:AJ171" si="279">X160-M160</f>
        <v>61.869047614165083</v>
      </c>
      <c r="AK160" s="129">
        <f t="shared" ref="AK160:AK171" si="280">Y160-N160</f>
        <v>0</v>
      </c>
      <c r="AL160" s="129">
        <f t="shared" ref="AL160:AL171" si="281">Z160-O160</f>
        <v>0</v>
      </c>
      <c r="AM160" s="129">
        <f t="shared" ref="AM160:AM171" si="282">AA160-P160</f>
        <v>0</v>
      </c>
    </row>
    <row r="161" spans="2:39" x14ac:dyDescent="0.3">
      <c r="D161" s="77" t="s">
        <v>44</v>
      </c>
      <c r="F161" s="122">
        <f t="shared" ref="F161:O161" si="283">+F61-F111</f>
        <v>-1.468010334065184E-3</v>
      </c>
      <c r="G161" s="122">
        <f t="shared" si="283"/>
        <v>4581.8659723972378</v>
      </c>
      <c r="H161" s="122">
        <f t="shared" si="283"/>
        <v>-67.879402818736708</v>
      </c>
      <c r="I161" s="122">
        <f t="shared" si="283"/>
        <v>-88.99163854021765</v>
      </c>
      <c r="J161" s="122">
        <f t="shared" si="283"/>
        <v>-2846.9313919097112</v>
      </c>
      <c r="K161" s="122">
        <f t="shared" si="283"/>
        <v>-105.02616448627521</v>
      </c>
      <c r="L161" s="122">
        <f t="shared" si="283"/>
        <v>-1099.4343758168861</v>
      </c>
      <c r="M161" s="122">
        <f t="shared" si="283"/>
        <v>-373.60446683563941</v>
      </c>
      <c r="N161" s="122">
        <f t="shared" si="283"/>
        <v>0</v>
      </c>
      <c r="O161" s="122">
        <f t="shared" si="283"/>
        <v>0</v>
      </c>
      <c r="P161" s="122"/>
      <c r="Q161" s="122">
        <f t="shared" ref="Q161:Z161" si="284">+Q61-Q111</f>
        <v>1.0215290240012109E-4</v>
      </c>
      <c r="R161" s="122">
        <f t="shared" si="284"/>
        <v>5.3963871323503554E-5</v>
      </c>
      <c r="S161" s="122">
        <f t="shared" si="284"/>
        <v>5.675676220562309E-6</v>
      </c>
      <c r="T161" s="122">
        <f t="shared" si="284"/>
        <v>5.3842950364924036E-7</v>
      </c>
      <c r="U161" s="122">
        <f t="shared" si="284"/>
        <v>3.4036464057862759E-5</v>
      </c>
      <c r="V161" s="122">
        <f t="shared" si="284"/>
        <v>5.2330142352730036E-7</v>
      </c>
      <c r="W161" s="122">
        <f t="shared" si="284"/>
        <v>6.5534877649042755E-6</v>
      </c>
      <c r="X161" s="122">
        <f t="shared" si="284"/>
        <v>8.6162685875024181E-7</v>
      </c>
      <c r="Y161" s="122">
        <f t="shared" si="284"/>
        <v>0</v>
      </c>
      <c r="Z161" s="122">
        <f t="shared" si="284"/>
        <v>0</v>
      </c>
      <c r="AA161" s="122"/>
      <c r="AB161" s="186"/>
      <c r="AC161" s="129">
        <f t="shared" si="272"/>
        <v>1.5701632364653051E-3</v>
      </c>
      <c r="AD161" s="129">
        <f t="shared" si="273"/>
        <v>-4581.8659184333665</v>
      </c>
      <c r="AE161" s="129">
        <f t="shared" si="274"/>
        <v>67.879408494412928</v>
      </c>
      <c r="AF161" s="129">
        <f t="shared" si="275"/>
        <v>88.991639078647154</v>
      </c>
      <c r="AG161" s="129">
        <f t="shared" si="276"/>
        <v>2846.9314259461753</v>
      </c>
      <c r="AH161" s="129">
        <f t="shared" si="277"/>
        <v>105.02616500957663</v>
      </c>
      <c r="AI161" s="129">
        <f t="shared" si="278"/>
        <v>1099.4343823703739</v>
      </c>
      <c r="AJ161" s="129">
        <f t="shared" si="279"/>
        <v>373.60446769726627</v>
      </c>
      <c r="AK161" s="129">
        <f t="shared" si="280"/>
        <v>0</v>
      </c>
      <c r="AL161" s="129">
        <f t="shared" si="281"/>
        <v>0</v>
      </c>
      <c r="AM161" s="129">
        <f t="shared" si="282"/>
        <v>0</v>
      </c>
    </row>
    <row r="162" spans="2:39" x14ac:dyDescent="0.3">
      <c r="D162" s="77" t="s">
        <v>45</v>
      </c>
      <c r="F162" s="122">
        <f t="shared" ref="F162:O162" si="285">+F62-F112</f>
        <v>-3.0414415523409843E-3</v>
      </c>
      <c r="G162" s="122">
        <f t="shared" si="285"/>
        <v>-2.0310581894591451E-3</v>
      </c>
      <c r="H162" s="122">
        <f t="shared" si="285"/>
        <v>-2.1470996216521598E-4</v>
      </c>
      <c r="I162" s="122">
        <f t="shared" si="285"/>
        <v>-9.6989945177483605E-6</v>
      </c>
      <c r="J162" s="122">
        <f t="shared" si="285"/>
        <v>-6.8683979043271393E-4</v>
      </c>
      <c r="K162" s="122">
        <f t="shared" si="285"/>
        <v>-8.6668840140191605E-6</v>
      </c>
      <c r="L162" s="122">
        <f t="shared" si="285"/>
        <v>-7.7598993811989203E-5</v>
      </c>
      <c r="M162" s="122">
        <f t="shared" si="285"/>
        <v>-1.2868715316471935E-5</v>
      </c>
      <c r="N162" s="122">
        <f t="shared" si="285"/>
        <v>0</v>
      </c>
      <c r="O162" s="122">
        <f t="shared" si="285"/>
        <v>0</v>
      </c>
      <c r="P162" s="122"/>
      <c r="Q162" s="122">
        <f t="shared" ref="Q162:Z162" si="286">+Q62-Q112</f>
        <v>1.7410784494131804E-4</v>
      </c>
      <c r="R162" s="122">
        <f t="shared" si="286"/>
        <v>1.0922044748440385E-4</v>
      </c>
      <c r="S162" s="122">
        <f t="shared" si="286"/>
        <v>9.4214847194962204E-6</v>
      </c>
      <c r="T162" s="122">
        <f t="shared" si="286"/>
        <v>5.8298996918892954E-7</v>
      </c>
      <c r="U162" s="122">
        <f t="shared" si="286"/>
        <v>4.7297100536525249E-5</v>
      </c>
      <c r="V162" s="122">
        <f t="shared" si="286"/>
        <v>4.9870163820742164E-7</v>
      </c>
      <c r="W162" s="122">
        <f t="shared" si="286"/>
        <v>7.0263158704619855E-6</v>
      </c>
      <c r="X162" s="122">
        <f t="shared" si="286"/>
        <v>6.0874384644193924E-8</v>
      </c>
      <c r="Y162" s="122">
        <f t="shared" si="286"/>
        <v>0</v>
      </c>
      <c r="Z162" s="122">
        <f t="shared" si="286"/>
        <v>0</v>
      </c>
      <c r="AA162" s="122"/>
      <c r="AB162" s="186"/>
      <c r="AC162" s="129">
        <f t="shared" si="272"/>
        <v>3.2155493972823024E-3</v>
      </c>
      <c r="AD162" s="129">
        <f t="shared" si="273"/>
        <v>2.1402786369435489E-3</v>
      </c>
      <c r="AE162" s="129">
        <f t="shared" si="274"/>
        <v>2.241314468847122E-4</v>
      </c>
      <c r="AF162" s="129">
        <f t="shared" si="275"/>
        <v>1.028198448693729E-5</v>
      </c>
      <c r="AG162" s="129">
        <f t="shared" si="276"/>
        <v>7.3413689096923918E-4</v>
      </c>
      <c r="AH162" s="129">
        <f t="shared" si="277"/>
        <v>9.1655856522265822E-6</v>
      </c>
      <c r="AI162" s="129">
        <f t="shared" si="278"/>
        <v>8.4625309682451189E-5</v>
      </c>
      <c r="AJ162" s="129">
        <f t="shared" si="279"/>
        <v>1.2929589701116129E-5</v>
      </c>
      <c r="AK162" s="129">
        <f t="shared" si="280"/>
        <v>0</v>
      </c>
      <c r="AL162" s="129">
        <f t="shared" si="281"/>
        <v>0</v>
      </c>
      <c r="AM162" s="129">
        <f t="shared" si="282"/>
        <v>0</v>
      </c>
    </row>
    <row r="163" spans="2:39" x14ac:dyDescent="0.3">
      <c r="D163" s="77" t="s">
        <v>46</v>
      </c>
      <c r="F163" s="122">
        <f t="shared" ref="F163:O163" si="287">+F63-F113</f>
        <v>-3.8370776455849409E-3</v>
      </c>
      <c r="G163" s="122">
        <f t="shared" si="287"/>
        <v>-2.563860674854368E-3</v>
      </c>
      <c r="H163" s="122">
        <f t="shared" si="287"/>
        <v>-2.7166728250449523E-4</v>
      </c>
      <c r="I163" s="122">
        <f t="shared" si="287"/>
        <v>-1.2411076568241697E-5</v>
      </c>
      <c r="J163" s="122">
        <f t="shared" si="287"/>
        <v>-8.6355744861066341E-4</v>
      </c>
      <c r="K163" s="122">
        <f t="shared" si="287"/>
        <v>-1.0528130587772466E-5</v>
      </c>
      <c r="L163" s="122">
        <f t="shared" si="287"/>
        <v>-1.009567677101586E-4</v>
      </c>
      <c r="M163" s="122">
        <f t="shared" si="287"/>
        <v>-1.4096262020757422E-5</v>
      </c>
      <c r="N163" s="122">
        <f t="shared" si="287"/>
        <v>0</v>
      </c>
      <c r="O163" s="122">
        <f t="shared" si="287"/>
        <v>0</v>
      </c>
      <c r="P163" s="122"/>
      <c r="Q163" s="122">
        <f t="shared" ref="Q163:Z163" si="288">+Q63-Q113</f>
        <v>4.1211990173906088E-4</v>
      </c>
      <c r="R163" s="122">
        <f t="shared" si="288"/>
        <v>2.6401685317978263E-4</v>
      </c>
      <c r="S163" s="122">
        <f t="shared" si="288"/>
        <v>2.4285604013130069E-5</v>
      </c>
      <c r="T163" s="122">
        <f t="shared" si="288"/>
        <v>1.1163215276610572E-6</v>
      </c>
      <c r="U163" s="122">
        <f t="shared" si="288"/>
        <v>1.0745832696557045E-4</v>
      </c>
      <c r="V163" s="122">
        <f t="shared" si="288"/>
        <v>1.7215566003869753E-6</v>
      </c>
      <c r="W163" s="122">
        <f t="shared" si="288"/>
        <v>9.7958363767247647E-6</v>
      </c>
      <c r="X163" s="122">
        <f t="shared" si="288"/>
        <v>3.7255567804095335E-6</v>
      </c>
      <c r="Y163" s="122">
        <f t="shared" si="288"/>
        <v>0</v>
      </c>
      <c r="Z163" s="122">
        <f t="shared" si="288"/>
        <v>0</v>
      </c>
      <c r="AA163" s="122"/>
      <c r="AB163" s="186"/>
      <c r="AC163" s="129">
        <f t="shared" si="272"/>
        <v>4.2491975473240018E-3</v>
      </c>
      <c r="AD163" s="129">
        <f t="shared" si="273"/>
        <v>2.8278775280341506E-3</v>
      </c>
      <c r="AE163" s="129">
        <f t="shared" si="274"/>
        <v>2.959528865176253E-4</v>
      </c>
      <c r="AF163" s="129">
        <f t="shared" si="275"/>
        <v>1.3527398095902754E-5</v>
      </c>
      <c r="AG163" s="129">
        <f t="shared" si="276"/>
        <v>9.7101577557623386E-4</v>
      </c>
      <c r="AH163" s="129">
        <f t="shared" si="277"/>
        <v>1.2249687188159442E-5</v>
      </c>
      <c r="AI163" s="129">
        <f t="shared" si="278"/>
        <v>1.1075260408688337E-4</v>
      </c>
      <c r="AJ163" s="129">
        <f t="shared" si="279"/>
        <v>1.7821818801166955E-5</v>
      </c>
      <c r="AK163" s="129">
        <f t="shared" si="280"/>
        <v>0</v>
      </c>
      <c r="AL163" s="129">
        <f t="shared" si="281"/>
        <v>0</v>
      </c>
      <c r="AM163" s="129">
        <f t="shared" si="282"/>
        <v>0</v>
      </c>
    </row>
    <row r="164" spans="2:39" x14ac:dyDescent="0.3">
      <c r="D164" s="77" t="s">
        <v>47</v>
      </c>
      <c r="F164" s="122">
        <f t="shared" ref="F164:O164" si="289">+F64-F114</f>
        <v>0</v>
      </c>
      <c r="G164" s="122">
        <f t="shared" si="289"/>
        <v>0</v>
      </c>
      <c r="H164" s="122">
        <f t="shared" si="289"/>
        <v>0</v>
      </c>
      <c r="I164" s="122">
        <f t="shared" si="289"/>
        <v>0</v>
      </c>
      <c r="J164" s="122">
        <f t="shared" si="289"/>
        <v>0</v>
      </c>
      <c r="K164" s="122">
        <f t="shared" si="289"/>
        <v>0</v>
      </c>
      <c r="L164" s="122">
        <f t="shared" si="289"/>
        <v>0</v>
      </c>
      <c r="M164" s="122">
        <f t="shared" si="289"/>
        <v>0</v>
      </c>
      <c r="N164" s="122">
        <f t="shared" si="289"/>
        <v>0</v>
      </c>
      <c r="O164" s="122">
        <f t="shared" si="289"/>
        <v>0</v>
      </c>
      <c r="P164" s="122"/>
      <c r="Q164" s="122">
        <f t="shared" ref="Q164:Z164" si="290">+Q64-Q114</f>
        <v>0</v>
      </c>
      <c r="R164" s="122">
        <f t="shared" si="290"/>
        <v>0</v>
      </c>
      <c r="S164" s="122">
        <f t="shared" si="290"/>
        <v>0</v>
      </c>
      <c r="T164" s="122">
        <f t="shared" si="290"/>
        <v>0</v>
      </c>
      <c r="U164" s="122">
        <f t="shared" si="290"/>
        <v>0</v>
      </c>
      <c r="V164" s="122">
        <f t="shared" si="290"/>
        <v>0</v>
      </c>
      <c r="W164" s="122">
        <f t="shared" si="290"/>
        <v>0</v>
      </c>
      <c r="X164" s="122">
        <f t="shared" si="290"/>
        <v>0</v>
      </c>
      <c r="Y164" s="122">
        <f t="shared" si="290"/>
        <v>0</v>
      </c>
      <c r="Z164" s="122">
        <f t="shared" si="290"/>
        <v>0</v>
      </c>
      <c r="AA164" s="122"/>
      <c r="AB164" s="186"/>
      <c r="AC164" s="129">
        <f t="shared" si="272"/>
        <v>0</v>
      </c>
      <c r="AD164" s="129">
        <f t="shared" si="273"/>
        <v>0</v>
      </c>
      <c r="AE164" s="129">
        <f t="shared" si="274"/>
        <v>0</v>
      </c>
      <c r="AF164" s="129">
        <f t="shared" si="275"/>
        <v>0</v>
      </c>
      <c r="AG164" s="129">
        <f t="shared" si="276"/>
        <v>0</v>
      </c>
      <c r="AH164" s="129">
        <f t="shared" si="277"/>
        <v>0</v>
      </c>
      <c r="AI164" s="129">
        <f t="shared" si="278"/>
        <v>0</v>
      </c>
      <c r="AJ164" s="129">
        <f t="shared" si="279"/>
        <v>0</v>
      </c>
      <c r="AK164" s="129">
        <f t="shared" si="280"/>
        <v>0</v>
      </c>
      <c r="AL164" s="129">
        <f t="shared" si="281"/>
        <v>0</v>
      </c>
      <c r="AM164" s="129">
        <f t="shared" si="282"/>
        <v>0</v>
      </c>
    </row>
    <row r="165" spans="2:39" x14ac:dyDescent="0.3">
      <c r="D165" s="77" t="s">
        <v>48</v>
      </c>
      <c r="F165" s="122">
        <f t="shared" ref="F165:O165" si="291">+F65-F115</f>
        <v>-1.5053263050504029E-3</v>
      </c>
      <c r="G165" s="122">
        <f t="shared" si="291"/>
        <v>-9.7612777608446777E-4</v>
      </c>
      <c r="H165" s="122">
        <f t="shared" si="291"/>
        <v>-1.063378804246895E-4</v>
      </c>
      <c r="I165" s="122">
        <f t="shared" si="291"/>
        <v>-5.2686221465592098E-6</v>
      </c>
      <c r="J165" s="122">
        <f t="shared" si="291"/>
        <v>-3.6286733666202053E-4</v>
      </c>
      <c r="K165" s="122">
        <f t="shared" si="291"/>
        <v>-4.9913459463368781E-6</v>
      </c>
      <c r="L165" s="122">
        <f t="shared" si="291"/>
        <v>-4.4654556404566392E-5</v>
      </c>
      <c r="M165" s="122">
        <f t="shared" si="291"/>
        <v>-6.0384454627637751E-6</v>
      </c>
      <c r="N165" s="122">
        <f t="shared" si="291"/>
        <v>0</v>
      </c>
      <c r="O165" s="122">
        <f t="shared" si="291"/>
        <v>9.596778909326531E-7</v>
      </c>
      <c r="P165" s="122"/>
      <c r="Q165" s="122">
        <f t="shared" ref="Q165:Z165" si="292">+Q65-Q115</f>
        <v>3.2938487129285932E-4</v>
      </c>
      <c r="R165" s="122">
        <f t="shared" si="292"/>
        <v>2.550747012719512E-4</v>
      </c>
      <c r="S165" s="122">
        <f t="shared" si="292"/>
        <v>2.1574709535343572E-5</v>
      </c>
      <c r="T165" s="122">
        <f t="shared" si="292"/>
        <v>4.385389047456556E-7</v>
      </c>
      <c r="U165" s="122">
        <f t="shared" si="292"/>
        <v>4.808254016097635E-5</v>
      </c>
      <c r="V165" s="122">
        <f t="shared" si="292"/>
        <v>0</v>
      </c>
      <c r="W165" s="122">
        <f t="shared" si="292"/>
        <v>1.4617962733609602E-6</v>
      </c>
      <c r="X165" s="122">
        <f t="shared" si="292"/>
        <v>1.4635575098509435E-6</v>
      </c>
      <c r="Y165" s="122">
        <f t="shared" si="292"/>
        <v>0</v>
      </c>
      <c r="Z165" s="122">
        <f t="shared" si="292"/>
        <v>1.2891132428194396E-6</v>
      </c>
      <c r="AA165" s="122"/>
      <c r="AB165" s="186"/>
      <c r="AC165" s="129">
        <f t="shared" si="272"/>
        <v>1.8347111763432622E-3</v>
      </c>
      <c r="AD165" s="129">
        <f t="shared" si="273"/>
        <v>1.231202477356419E-3</v>
      </c>
      <c r="AE165" s="129">
        <f t="shared" si="274"/>
        <v>1.2791258996003307E-4</v>
      </c>
      <c r="AF165" s="129">
        <f t="shared" si="275"/>
        <v>5.7071610513048654E-6</v>
      </c>
      <c r="AG165" s="129">
        <f t="shared" si="276"/>
        <v>4.1094987682299688E-4</v>
      </c>
      <c r="AH165" s="129">
        <f t="shared" si="277"/>
        <v>4.9913459463368781E-6</v>
      </c>
      <c r="AI165" s="129">
        <f t="shared" si="278"/>
        <v>4.6116352677927352E-5</v>
      </c>
      <c r="AJ165" s="129">
        <f t="shared" si="279"/>
        <v>7.5020029726147186E-6</v>
      </c>
      <c r="AK165" s="129">
        <f t="shared" si="280"/>
        <v>0</v>
      </c>
      <c r="AL165" s="129">
        <f t="shared" si="281"/>
        <v>3.2943535188678652E-7</v>
      </c>
      <c r="AM165" s="129">
        <f t="shared" si="282"/>
        <v>0</v>
      </c>
    </row>
    <row r="166" spans="2:39" x14ac:dyDescent="0.3">
      <c r="D166" s="77" t="s">
        <v>49</v>
      </c>
      <c r="F166" s="122">
        <f t="shared" ref="F166:O166" si="293">+F66-F116</f>
        <v>0</v>
      </c>
      <c r="G166" s="122">
        <f t="shared" si="293"/>
        <v>0</v>
      </c>
      <c r="H166" s="122">
        <f t="shared" si="293"/>
        <v>0</v>
      </c>
      <c r="I166" s="122">
        <f t="shared" si="293"/>
        <v>0</v>
      </c>
      <c r="J166" s="122">
        <f t="shared" si="293"/>
        <v>0</v>
      </c>
      <c r="K166" s="122">
        <f t="shared" si="293"/>
        <v>0</v>
      </c>
      <c r="L166" s="122">
        <f t="shared" si="293"/>
        <v>0</v>
      </c>
      <c r="M166" s="122">
        <f t="shared" si="293"/>
        <v>0</v>
      </c>
      <c r="N166" s="122">
        <f t="shared" si="293"/>
        <v>0</v>
      </c>
      <c r="O166" s="122">
        <f t="shared" si="293"/>
        <v>0</v>
      </c>
      <c r="P166" s="122"/>
      <c r="Q166" s="122">
        <f t="shared" ref="Q166:Z166" si="294">+Q66-Q116</f>
        <v>0</v>
      </c>
      <c r="R166" s="122">
        <f t="shared" si="294"/>
        <v>0</v>
      </c>
      <c r="S166" s="122">
        <f t="shared" si="294"/>
        <v>0</v>
      </c>
      <c r="T166" s="122">
        <f t="shared" si="294"/>
        <v>0</v>
      </c>
      <c r="U166" s="122">
        <f t="shared" si="294"/>
        <v>0</v>
      </c>
      <c r="V166" s="122">
        <f t="shared" si="294"/>
        <v>0</v>
      </c>
      <c r="W166" s="122">
        <f t="shared" si="294"/>
        <v>0</v>
      </c>
      <c r="X166" s="122">
        <f t="shared" si="294"/>
        <v>0</v>
      </c>
      <c r="Y166" s="122">
        <f t="shared" si="294"/>
        <v>0</v>
      </c>
      <c r="Z166" s="122">
        <f t="shared" si="294"/>
        <v>0</v>
      </c>
      <c r="AA166" s="122"/>
      <c r="AB166" s="186"/>
      <c r="AC166" s="129">
        <f t="shared" si="272"/>
        <v>0</v>
      </c>
      <c r="AD166" s="129">
        <f t="shared" si="273"/>
        <v>0</v>
      </c>
      <c r="AE166" s="129">
        <f t="shared" si="274"/>
        <v>0</v>
      </c>
      <c r="AF166" s="129">
        <f t="shared" si="275"/>
        <v>0</v>
      </c>
      <c r="AG166" s="129">
        <f t="shared" si="276"/>
        <v>0</v>
      </c>
      <c r="AH166" s="129">
        <f t="shared" si="277"/>
        <v>0</v>
      </c>
      <c r="AI166" s="129">
        <f t="shared" si="278"/>
        <v>0</v>
      </c>
      <c r="AJ166" s="129">
        <f t="shared" si="279"/>
        <v>0</v>
      </c>
      <c r="AK166" s="129">
        <f t="shared" si="280"/>
        <v>0</v>
      </c>
      <c r="AL166" s="129">
        <f t="shared" si="281"/>
        <v>0</v>
      </c>
      <c r="AM166" s="129">
        <f t="shared" si="282"/>
        <v>0</v>
      </c>
    </row>
    <row r="167" spans="2:39" x14ac:dyDescent="0.3">
      <c r="D167" s="77" t="s">
        <v>50</v>
      </c>
      <c r="F167" s="122">
        <f t="shared" ref="F167:O167" si="295">+F67-F117</f>
        <v>-4.3096334411529824E-4</v>
      </c>
      <c r="G167" s="122">
        <f t="shared" si="295"/>
        <v>-2.6864025858230889E-4</v>
      </c>
      <c r="H167" s="122">
        <f t="shared" si="295"/>
        <v>-3.0647807761852164E-5</v>
      </c>
      <c r="I167" s="122">
        <f t="shared" si="295"/>
        <v>-1.0149512377211067E-6</v>
      </c>
      <c r="J167" s="122">
        <f t="shared" si="295"/>
        <v>-1.1629764958343003E-4</v>
      </c>
      <c r="K167" s="122">
        <f t="shared" si="295"/>
        <v>-1.4820652580738169E-6</v>
      </c>
      <c r="L167" s="122">
        <f t="shared" si="295"/>
        <v>-1.3580433289916982E-5</v>
      </c>
      <c r="M167" s="122">
        <f t="shared" si="295"/>
        <v>6.9984162109903991E-7</v>
      </c>
      <c r="N167" s="122">
        <f t="shared" si="295"/>
        <v>0</v>
      </c>
      <c r="O167" s="122">
        <f t="shared" si="295"/>
        <v>0</v>
      </c>
      <c r="P167" s="122"/>
      <c r="Q167" s="122">
        <f t="shared" ref="Q167:Z167" si="296">+Q67-Q117</f>
        <v>1.1925718717975542E-4</v>
      </c>
      <c r="R167" s="122">
        <f t="shared" si="296"/>
        <v>1.0414134885650128E-4</v>
      </c>
      <c r="S167" s="122">
        <f t="shared" si="296"/>
        <v>7.6483283919515088E-6</v>
      </c>
      <c r="T167" s="122">
        <f t="shared" si="296"/>
        <v>8.6622918615830713E-7</v>
      </c>
      <c r="U167" s="122">
        <f t="shared" si="296"/>
        <v>2.823517206707038E-6</v>
      </c>
      <c r="V167" s="122">
        <f t="shared" si="296"/>
        <v>3.2723846202231677E-11</v>
      </c>
      <c r="W167" s="122">
        <f t="shared" si="296"/>
        <v>3.9792062977994647E-9</v>
      </c>
      <c r="X167" s="122">
        <f t="shared" si="296"/>
        <v>3.7737349884992E-6</v>
      </c>
      <c r="Y167" s="122">
        <f t="shared" si="296"/>
        <v>0</v>
      </c>
      <c r="Z167" s="122">
        <f t="shared" si="296"/>
        <v>0</v>
      </c>
      <c r="AA167" s="122"/>
      <c r="AB167" s="186"/>
      <c r="AC167" s="129">
        <f t="shared" si="272"/>
        <v>5.5022053129505366E-4</v>
      </c>
      <c r="AD167" s="129">
        <f t="shared" si="273"/>
        <v>3.7278160743881017E-4</v>
      </c>
      <c r="AE167" s="129">
        <f t="shared" si="274"/>
        <v>3.8296136153803673E-5</v>
      </c>
      <c r="AF167" s="129">
        <f t="shared" si="275"/>
        <v>1.8811804238794139E-6</v>
      </c>
      <c r="AG167" s="129">
        <f t="shared" si="276"/>
        <v>1.1912116679013707E-4</v>
      </c>
      <c r="AH167" s="129">
        <f t="shared" si="277"/>
        <v>1.4820979819200192E-6</v>
      </c>
      <c r="AI167" s="129">
        <f t="shared" si="278"/>
        <v>1.3584412496214782E-5</v>
      </c>
      <c r="AJ167" s="129">
        <f t="shared" si="279"/>
        <v>3.0738933674001601E-6</v>
      </c>
      <c r="AK167" s="129">
        <f t="shared" si="280"/>
        <v>0</v>
      </c>
      <c r="AL167" s="129">
        <f t="shared" si="281"/>
        <v>0</v>
      </c>
      <c r="AM167" s="129">
        <f t="shared" si="282"/>
        <v>0</v>
      </c>
    </row>
    <row r="168" spans="2:39" x14ac:dyDescent="0.3">
      <c r="D168" s="77" t="s">
        <v>51</v>
      </c>
      <c r="F168" s="122">
        <f t="shared" ref="F168:O168" si="297">+F68-F118</f>
        <v>-4.4801043986808509E-4</v>
      </c>
      <c r="G168" s="122">
        <f t="shared" si="297"/>
        <v>-2.9041688685538247E-4</v>
      </c>
      <c r="H168" s="122">
        <f t="shared" si="297"/>
        <v>-3.0590807000407949E-5</v>
      </c>
      <c r="I168" s="122">
        <f t="shared" si="297"/>
        <v>-1.2095044894522289E-6</v>
      </c>
      <c r="J168" s="122">
        <f t="shared" si="297"/>
        <v>-1.1110186005680589E-4</v>
      </c>
      <c r="K168" s="122">
        <f t="shared" si="297"/>
        <v>-1.4262765972716807E-6</v>
      </c>
      <c r="L168" s="122">
        <f t="shared" si="297"/>
        <v>-1.3092506264911208E-5</v>
      </c>
      <c r="M168" s="122">
        <f t="shared" si="297"/>
        <v>-1.7261299944948405E-7</v>
      </c>
      <c r="N168" s="122">
        <f t="shared" si="297"/>
        <v>0</v>
      </c>
      <c r="O168" s="122">
        <f t="shared" si="297"/>
        <v>0</v>
      </c>
      <c r="P168" s="122"/>
      <c r="Q168" s="122">
        <f t="shared" ref="Q168:Z168" si="298">+Q68-Q118</f>
        <v>7.6922326115891337E-5</v>
      </c>
      <c r="R168" s="122">
        <f t="shared" si="298"/>
        <v>6.1981823819223791E-5</v>
      </c>
      <c r="S168" s="122">
        <f t="shared" si="298"/>
        <v>6.361230589391198E-6</v>
      </c>
      <c r="T168" s="122">
        <f t="shared" si="298"/>
        <v>5.433130354504101E-7</v>
      </c>
      <c r="U168" s="122">
        <f t="shared" si="298"/>
        <v>5.3429212130140513E-6</v>
      </c>
      <c r="V168" s="122">
        <f t="shared" si="298"/>
        <v>1.9181449317784427E-8</v>
      </c>
      <c r="W168" s="122">
        <f t="shared" si="298"/>
        <v>1.4816319549026957E-7</v>
      </c>
      <c r="X168" s="122">
        <f t="shared" si="298"/>
        <v>2.5256808839912992E-6</v>
      </c>
      <c r="Y168" s="122">
        <f t="shared" si="298"/>
        <v>0</v>
      </c>
      <c r="Z168" s="122">
        <f t="shared" si="298"/>
        <v>0</v>
      </c>
      <c r="AA168" s="122"/>
      <c r="AB168" s="186"/>
      <c r="AC168" s="129">
        <f t="shared" si="272"/>
        <v>5.2493276598397642E-4</v>
      </c>
      <c r="AD168" s="129">
        <f t="shared" si="273"/>
        <v>3.5239871067460626E-4</v>
      </c>
      <c r="AE168" s="129">
        <f t="shared" si="274"/>
        <v>3.6952037589799147E-5</v>
      </c>
      <c r="AF168" s="129">
        <f t="shared" si="275"/>
        <v>1.752817524902639E-6</v>
      </c>
      <c r="AG168" s="129">
        <f t="shared" si="276"/>
        <v>1.1644478126981994E-4</v>
      </c>
      <c r="AH168" s="129">
        <f t="shared" si="277"/>
        <v>1.4454580465894651E-6</v>
      </c>
      <c r="AI168" s="129">
        <f t="shared" si="278"/>
        <v>1.3240669460401477E-5</v>
      </c>
      <c r="AJ168" s="129">
        <f t="shared" si="279"/>
        <v>2.6982938834407832E-6</v>
      </c>
      <c r="AK168" s="129">
        <f t="shared" si="280"/>
        <v>0</v>
      </c>
      <c r="AL168" s="129">
        <f t="shared" si="281"/>
        <v>0</v>
      </c>
      <c r="AM168" s="129">
        <f t="shared" si="282"/>
        <v>0</v>
      </c>
    </row>
    <row r="169" spans="2:39" x14ac:dyDescent="0.3">
      <c r="D169" s="77" t="s">
        <v>52</v>
      </c>
      <c r="F169" s="122">
        <f t="shared" ref="F169:O169" si="299">+F69-F119</f>
        <v>-2.088395945065713E-6</v>
      </c>
      <c r="G169" s="122">
        <f t="shared" si="299"/>
        <v>-2.2950223410589388E-6</v>
      </c>
      <c r="H169" s="122">
        <f t="shared" si="299"/>
        <v>-2.4089142858230161E-7</v>
      </c>
      <c r="I169" s="122">
        <f t="shared" si="299"/>
        <v>-1.1009329947686552E-8</v>
      </c>
      <c r="J169" s="122">
        <f t="shared" si="299"/>
        <v>-7.8450801410667736E-7</v>
      </c>
      <c r="K169" s="122">
        <f t="shared" si="299"/>
        <v>-9.8197363018748263E-9</v>
      </c>
      <c r="L169" s="122">
        <f t="shared" si="299"/>
        <v>1.2668843396568263E-6</v>
      </c>
      <c r="M169" s="122">
        <f t="shared" si="299"/>
        <v>-1.4029316319774665E-8</v>
      </c>
      <c r="N169" s="122">
        <f t="shared" si="299"/>
        <v>0</v>
      </c>
      <c r="O169" s="122">
        <f t="shared" si="299"/>
        <v>0</v>
      </c>
      <c r="P169" s="122"/>
      <c r="Q169" s="122">
        <f t="shared" ref="Q169:Z169" si="300">+Q69-Q119</f>
        <v>1.8175372815676383E-6</v>
      </c>
      <c r="R169" s="122">
        <f t="shared" si="300"/>
        <v>0</v>
      </c>
      <c r="S169" s="122">
        <f t="shared" si="300"/>
        <v>0</v>
      </c>
      <c r="T169" s="122">
        <f t="shared" si="300"/>
        <v>0</v>
      </c>
      <c r="U169" s="122">
        <f t="shared" si="300"/>
        <v>0</v>
      </c>
      <c r="V169" s="122">
        <f t="shared" si="300"/>
        <v>0</v>
      </c>
      <c r="W169" s="122">
        <f t="shared" si="300"/>
        <v>1.8175372815676383E-6</v>
      </c>
      <c r="X169" s="122">
        <f t="shared" si="300"/>
        <v>0</v>
      </c>
      <c r="Y169" s="122">
        <f t="shared" si="300"/>
        <v>0</v>
      </c>
      <c r="Z169" s="122">
        <f t="shared" si="300"/>
        <v>0</v>
      </c>
      <c r="AA169" s="122"/>
      <c r="AB169" s="186"/>
      <c r="AC169" s="129">
        <f t="shared" si="272"/>
        <v>3.9059332266333513E-6</v>
      </c>
      <c r="AD169" s="129">
        <f t="shared" si="273"/>
        <v>2.2950223410589388E-6</v>
      </c>
      <c r="AE169" s="129">
        <f t="shared" si="274"/>
        <v>2.4089142858230161E-7</v>
      </c>
      <c r="AF169" s="129">
        <f t="shared" si="275"/>
        <v>1.1009329947686552E-8</v>
      </c>
      <c r="AG169" s="129">
        <f t="shared" si="276"/>
        <v>7.8450801410667736E-7</v>
      </c>
      <c r="AH169" s="129">
        <f t="shared" si="277"/>
        <v>9.8197363018748263E-9</v>
      </c>
      <c r="AI169" s="129">
        <f t="shared" si="278"/>
        <v>5.5065294191081193E-7</v>
      </c>
      <c r="AJ169" s="129">
        <f t="shared" si="279"/>
        <v>1.4029316319774665E-8</v>
      </c>
      <c r="AK169" s="129">
        <f t="shared" si="280"/>
        <v>0</v>
      </c>
      <c r="AL169" s="129">
        <f t="shared" si="281"/>
        <v>0</v>
      </c>
      <c r="AM169" s="129">
        <f t="shared" si="282"/>
        <v>0</v>
      </c>
    </row>
    <row r="170" spans="2:39" x14ac:dyDescent="0.3">
      <c r="D170" s="77" t="s">
        <v>53</v>
      </c>
      <c r="F170" s="122">
        <f t="shared" ref="F170:O170" si="301">+F70-F120</f>
        <v>1.0163383558392525E-4</v>
      </c>
      <c r="G170" s="122">
        <f t="shared" si="301"/>
        <v>0</v>
      </c>
      <c r="H170" s="122">
        <f t="shared" si="301"/>
        <v>0</v>
      </c>
      <c r="I170" s="122">
        <f t="shared" si="301"/>
        <v>0</v>
      </c>
      <c r="J170" s="122">
        <f t="shared" si="301"/>
        <v>0</v>
      </c>
      <c r="K170" s="122">
        <f t="shared" si="301"/>
        <v>0</v>
      </c>
      <c r="L170" s="122">
        <f t="shared" si="301"/>
        <v>0</v>
      </c>
      <c r="M170" s="122">
        <f t="shared" si="301"/>
        <v>0</v>
      </c>
      <c r="N170" s="122">
        <f t="shared" si="301"/>
        <v>1.0163383558392525E-4</v>
      </c>
      <c r="O170" s="122">
        <f t="shared" si="301"/>
        <v>0</v>
      </c>
      <c r="P170" s="122"/>
      <c r="Q170" s="122">
        <f t="shared" ref="Q170:Z170" si="302">+Q70-Q120</f>
        <v>1.3652243069373071E-4</v>
      </c>
      <c r="R170" s="122">
        <f t="shared" si="302"/>
        <v>0</v>
      </c>
      <c r="S170" s="122">
        <f t="shared" si="302"/>
        <v>0</v>
      </c>
      <c r="T170" s="122">
        <f t="shared" si="302"/>
        <v>0</v>
      </c>
      <c r="U170" s="122">
        <f t="shared" si="302"/>
        <v>0</v>
      </c>
      <c r="V170" s="122">
        <f t="shared" si="302"/>
        <v>0</v>
      </c>
      <c r="W170" s="122">
        <f t="shared" si="302"/>
        <v>0</v>
      </c>
      <c r="X170" s="122">
        <f t="shared" si="302"/>
        <v>0</v>
      </c>
      <c r="Y170" s="122">
        <f t="shared" si="302"/>
        <v>1.3652243069373071E-4</v>
      </c>
      <c r="Z170" s="122">
        <f t="shared" si="302"/>
        <v>0</v>
      </c>
      <c r="AA170" s="122"/>
      <c r="AB170" s="186"/>
      <c r="AC170" s="129">
        <f t="shared" si="272"/>
        <v>3.4888595109805465E-5</v>
      </c>
      <c r="AD170" s="129">
        <f t="shared" si="273"/>
        <v>0</v>
      </c>
      <c r="AE170" s="129">
        <f t="shared" si="274"/>
        <v>0</v>
      </c>
      <c r="AF170" s="129">
        <f t="shared" si="275"/>
        <v>0</v>
      </c>
      <c r="AG170" s="129">
        <f t="shared" si="276"/>
        <v>0</v>
      </c>
      <c r="AH170" s="129">
        <f t="shared" si="277"/>
        <v>0</v>
      </c>
      <c r="AI170" s="129">
        <f t="shared" si="278"/>
        <v>0</v>
      </c>
      <c r="AJ170" s="129">
        <f t="shared" si="279"/>
        <v>0</v>
      </c>
      <c r="AK170" s="129">
        <f t="shared" si="280"/>
        <v>3.4888595109805465E-5</v>
      </c>
      <c r="AL170" s="129">
        <f t="shared" si="281"/>
        <v>0</v>
      </c>
      <c r="AM170" s="129">
        <f t="shared" si="282"/>
        <v>0</v>
      </c>
    </row>
    <row r="171" spans="2:39" x14ac:dyDescent="0.3">
      <c r="D171" s="77" t="s">
        <v>54</v>
      </c>
      <c r="F171" s="122">
        <f t="shared" ref="F171:O171" si="303">+F71-F121</f>
        <v>-1.2002316361758858E-3</v>
      </c>
      <c r="G171" s="122">
        <f t="shared" si="303"/>
        <v>-7.8562251292169094E-4</v>
      </c>
      <c r="H171" s="122">
        <f t="shared" si="303"/>
        <v>-8.430435809714254E-5</v>
      </c>
      <c r="I171" s="122">
        <f t="shared" si="303"/>
        <v>-3.5622074392449576E-6</v>
      </c>
      <c r="J171" s="122">
        <f t="shared" si="303"/>
        <v>-2.8699195172521286E-4</v>
      </c>
      <c r="K171" s="122">
        <f t="shared" si="303"/>
        <v>-3.6121320619031394E-6</v>
      </c>
      <c r="L171" s="122">
        <f t="shared" si="303"/>
        <v>-3.3102510769822402E-5</v>
      </c>
      <c r="M171" s="122">
        <f t="shared" si="303"/>
        <v>-3.0359815355041064E-6</v>
      </c>
      <c r="N171" s="122">
        <f t="shared" si="303"/>
        <v>0</v>
      </c>
      <c r="O171" s="122">
        <f t="shared" si="303"/>
        <v>0</v>
      </c>
      <c r="P171" s="122"/>
      <c r="Q171" s="122">
        <f t="shared" ref="Q171:Z171" si="304">+Q71-Q121</f>
        <v>3.8921236409805715E-4</v>
      </c>
      <c r="R171" s="122">
        <f t="shared" si="304"/>
        <v>-59.497185298532713</v>
      </c>
      <c r="S171" s="122">
        <f t="shared" si="304"/>
        <v>0.88146572803452727</v>
      </c>
      <c r="T171" s="122">
        <f t="shared" si="304"/>
        <v>1.1555952098922262</v>
      </c>
      <c r="U171" s="122">
        <f t="shared" si="304"/>
        <v>36.96866608658911</v>
      </c>
      <c r="V171" s="122">
        <f t="shared" si="304"/>
        <v>1.3638094620820924</v>
      </c>
      <c r="W171" s="122">
        <f t="shared" si="304"/>
        <v>14.27662425770373</v>
      </c>
      <c r="X171" s="122">
        <f t="shared" si="304"/>
        <v>4.8514137666061288</v>
      </c>
      <c r="Y171" s="122">
        <f t="shared" si="304"/>
        <v>0</v>
      </c>
      <c r="Z171" s="122">
        <f t="shared" si="304"/>
        <v>0</v>
      </c>
      <c r="AA171" s="122"/>
      <c r="AB171" s="186"/>
      <c r="AC171" s="129">
        <f t="shared" si="272"/>
        <v>1.5894440002739429E-3</v>
      </c>
      <c r="AD171" s="129">
        <f t="shared" si="273"/>
        <v>-59.496399676019792</v>
      </c>
      <c r="AE171" s="129">
        <f t="shared" si="274"/>
        <v>0.88155003239262442</v>
      </c>
      <c r="AF171" s="129">
        <f t="shared" si="275"/>
        <v>1.1555987720996654</v>
      </c>
      <c r="AG171" s="129">
        <f t="shared" si="276"/>
        <v>36.968953078540835</v>
      </c>
      <c r="AH171" s="129">
        <f t="shared" si="277"/>
        <v>1.3638130742141543</v>
      </c>
      <c r="AI171" s="129">
        <f t="shared" si="278"/>
        <v>14.2766573602145</v>
      </c>
      <c r="AJ171" s="129">
        <f t="shared" si="279"/>
        <v>4.8514168025876643</v>
      </c>
      <c r="AK171" s="129">
        <f t="shared" si="280"/>
        <v>0</v>
      </c>
      <c r="AL171" s="129">
        <f t="shared" si="281"/>
        <v>0</v>
      </c>
      <c r="AM171" s="129">
        <f t="shared" si="282"/>
        <v>0</v>
      </c>
    </row>
    <row r="172" spans="2:39" ht="15" thickBot="1" x14ac:dyDescent="0.35">
      <c r="D172" s="118" t="s">
        <v>55</v>
      </c>
      <c r="F172" s="124">
        <f>SUM(F160:F171)</f>
        <v>7.922001660369915E-2</v>
      </c>
      <c r="G172" s="124">
        <f t="shared" ref="G172" si="305">SUM(G160:G171)</f>
        <v>-17189.326506475907</v>
      </c>
      <c r="H172" s="124">
        <f t="shared" ref="H172" si="306">SUM(H160:H171)</f>
        <v>254.66171044246772</v>
      </c>
      <c r="I172" s="124">
        <f t="shared" ref="I172" si="307">SUM(I160:I171)</f>
        <v>333.86216045099445</v>
      </c>
      <c r="J172" s="124">
        <f t="shared" ref="J172" si="308">SUM(J160:J171)</f>
        <v>10680.594294326453</v>
      </c>
      <c r="K172" s="124">
        <f t="shared" ref="K172" si="309">SUM(K160:K171)</f>
        <v>394.01741738010759</v>
      </c>
      <c r="L172" s="124">
        <f t="shared" ref="L172" si="310">SUM(L160:L171)</f>
        <v>4124.6513325436172</v>
      </c>
      <c r="M172" s="124">
        <f t="shared" ref="M172" si="311">SUM(M160:M171)</f>
        <v>1401.6184457107956</v>
      </c>
      <c r="N172" s="124">
        <f t="shared" ref="N172" si="312">SUM(N160:N171)</f>
        <v>1.0163383558392525E-4</v>
      </c>
      <c r="O172" s="124">
        <f t="shared" ref="O172" si="313">SUM(O160:O171)</f>
        <v>9.596778909326531E-7</v>
      </c>
      <c r="P172" s="131"/>
      <c r="Q172" s="124">
        <f>SUM(Q160:Q171)</f>
        <v>0.10641443967631403</v>
      </c>
      <c r="R172" s="124">
        <f t="shared" ref="R172" si="314">SUM(R160:R171)</f>
        <v>-22589.431844763596</v>
      </c>
      <c r="S172" s="124">
        <f t="shared" ref="S172" si="315">SUM(S160:S171)</f>
        <v>334.66499999614553</v>
      </c>
      <c r="T172" s="124">
        <f t="shared" ref="T172" si="316">SUM(T160:T171)</f>
        <v>438.74652376588409</v>
      </c>
      <c r="U172" s="124">
        <f t="shared" ref="U172" si="317">SUM(U160:U171)</f>
        <v>14035.953453809354</v>
      </c>
      <c r="V172" s="124">
        <f t="shared" ref="V172" si="318">SUM(V160:V171)</f>
        <v>517.79983420833355</v>
      </c>
      <c r="W172" s="124">
        <f t="shared" ref="W172" si="319">SUM(W160:W171)</f>
        <v>5420.4298877478695</v>
      </c>
      <c r="X172" s="124">
        <f t="shared" ref="X172" si="320">SUM(X160:X171)</f>
        <v>1841.9434218644428</v>
      </c>
      <c r="Y172" s="124">
        <f t="shared" ref="Y172" si="321">SUM(Y160:Y171)</f>
        <v>1.3652243069373071E-4</v>
      </c>
      <c r="Z172" s="124">
        <f t="shared" ref="Z172" si="322">SUM(Z160:Z171)</f>
        <v>1.2891132428194396E-6</v>
      </c>
      <c r="AA172" s="131"/>
      <c r="AB172" s="186"/>
      <c r="AC172" s="189">
        <f>SUM(AC160:AC171)</f>
        <v>2.7194423072614882E-2</v>
      </c>
      <c r="AD172" s="189">
        <f t="shared" ref="AD172" si="323">SUM(AD160:AD171)</f>
        <v>-5400.1053382876889</v>
      </c>
      <c r="AE172" s="189">
        <f t="shared" ref="AE172" si="324">SUM(AE160:AE171)</f>
        <v>80.003289553677789</v>
      </c>
      <c r="AF172" s="189">
        <f t="shared" ref="AF172" si="325">SUM(AF160:AF171)</f>
        <v>104.88436331488965</v>
      </c>
      <c r="AG172" s="189">
        <f t="shared" ref="AG172" si="326">SUM(AG160:AG171)</f>
        <v>3355.3591594829008</v>
      </c>
      <c r="AH172" s="189">
        <f t="shared" ref="AH172" si="327">SUM(AH160:AH171)</f>
        <v>123.78241682822591</v>
      </c>
      <c r="AI172" s="189">
        <f t="shared" ref="AI172" si="328">SUM(AI160:AI171)</f>
        <v>1295.7785552042528</v>
      </c>
      <c r="AJ172" s="189">
        <f t="shared" ref="AJ172" si="329">SUM(AJ160:AJ171)</f>
        <v>440.32497615364707</v>
      </c>
      <c r="AK172" s="189">
        <f t="shared" ref="AK172" si="330">SUM(AK160:AK171)</f>
        <v>3.4888595109805465E-5</v>
      </c>
      <c r="AL172" s="189">
        <f t="shared" ref="AL172" si="331">SUM(AL160:AL171)</f>
        <v>3.2943535188678652E-7</v>
      </c>
      <c r="AM172" s="189">
        <f t="shared" ref="AM172" si="332">SUM(AM160:AM171)</f>
        <v>0</v>
      </c>
    </row>
    <row r="173" spans="2:39" ht="15" thickTop="1" x14ac:dyDescent="0.3"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B173" s="131">
        <f t="shared" ref="AB173" si="333">SUM(Q160:Q171)-Q172</f>
        <v>0</v>
      </c>
      <c r="AC173" s="131"/>
      <c r="AD173" s="131"/>
      <c r="AE173" s="131"/>
      <c r="AF173" s="131"/>
      <c r="AG173" s="131"/>
      <c r="AH173" s="131"/>
      <c r="AI173" s="131"/>
    </row>
    <row r="174" spans="2:39" x14ac:dyDescent="0.3"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AB174" s="154"/>
    </row>
    <row r="176" spans="2:39" x14ac:dyDescent="0.3">
      <c r="B176" s="119"/>
      <c r="H176" s="148"/>
    </row>
    <row r="178" spans="1:26" x14ac:dyDescent="0.3">
      <c r="B178" s="119"/>
    </row>
    <row r="179" spans="1:26" x14ac:dyDescent="0.3">
      <c r="A179" s="117">
        <f>+A25+1</f>
        <v>3</v>
      </c>
      <c r="B179" s="118" t="s">
        <v>59</v>
      </c>
    </row>
    <row r="180" spans="1:26" x14ac:dyDescent="0.3">
      <c r="B180" s="119" t="s">
        <v>1</v>
      </c>
      <c r="C180" s="118" t="s">
        <v>60</v>
      </c>
      <c r="H180" s="171">
        <v>0.2</v>
      </c>
    </row>
    <row r="181" spans="1:26" x14ac:dyDescent="0.3">
      <c r="B181" s="119" t="s">
        <v>1</v>
      </c>
      <c r="C181" s="118" t="s">
        <v>61</v>
      </c>
    </row>
    <row r="182" spans="1:26" x14ac:dyDescent="0.3">
      <c r="G182" s="120" t="s">
        <v>62</v>
      </c>
      <c r="H182" s="120" t="s">
        <v>63</v>
      </c>
      <c r="I182" s="120" t="s">
        <v>64</v>
      </c>
      <c r="J182" s="120" t="s">
        <v>65</v>
      </c>
      <c r="K182" s="120" t="s">
        <v>66</v>
      </c>
      <c r="L182" s="120" t="s">
        <v>67</v>
      </c>
      <c r="M182" s="120" t="s">
        <v>68</v>
      </c>
      <c r="N182" s="120"/>
      <c r="O182" s="120"/>
      <c r="T182" s="120" t="s">
        <v>69</v>
      </c>
      <c r="U182" s="120" t="s">
        <v>69</v>
      </c>
      <c r="V182" s="120"/>
      <c r="W182" s="120" t="s">
        <v>70</v>
      </c>
      <c r="X182" s="120" t="s">
        <v>70</v>
      </c>
      <c r="Z182" s="120"/>
    </row>
    <row r="183" spans="1:26" ht="31.8" x14ac:dyDescent="0.3">
      <c r="C183" s="132" t="s">
        <v>71</v>
      </c>
      <c r="G183" s="133" t="s">
        <v>72</v>
      </c>
      <c r="H183" s="133" t="s">
        <v>73</v>
      </c>
      <c r="I183" s="133" t="s">
        <v>74</v>
      </c>
      <c r="J183" s="133" t="s">
        <v>75</v>
      </c>
      <c r="K183" s="133" t="s">
        <v>76</v>
      </c>
      <c r="L183" s="133" t="s">
        <v>77</v>
      </c>
      <c r="M183" s="133" t="s">
        <v>78</v>
      </c>
      <c r="N183" s="128" t="s">
        <v>79</v>
      </c>
      <c r="O183" s="121" t="s">
        <v>80</v>
      </c>
      <c r="P183" s="128" t="s">
        <v>81</v>
      </c>
      <c r="Q183" s="128" t="s">
        <v>82</v>
      </c>
      <c r="R183" s="128" t="s">
        <v>83</v>
      </c>
      <c r="S183" s="128" t="s">
        <v>84</v>
      </c>
      <c r="T183" s="128" t="s">
        <v>85</v>
      </c>
      <c r="U183" s="128" t="s">
        <v>86</v>
      </c>
      <c r="V183" s="128" t="s">
        <v>87</v>
      </c>
      <c r="W183" s="128" t="s">
        <v>85</v>
      </c>
      <c r="X183" s="128" t="s">
        <v>86</v>
      </c>
      <c r="Y183" s="128"/>
      <c r="Z183" s="128" t="s">
        <v>88</v>
      </c>
    </row>
    <row r="184" spans="1:26" x14ac:dyDescent="0.3">
      <c r="E184" s="134"/>
      <c r="F184" s="149">
        <v>2025</v>
      </c>
      <c r="G184" s="172">
        <v>41733320.799999997</v>
      </c>
      <c r="H184" s="172">
        <v>1684536.60286118</v>
      </c>
      <c r="I184" s="172">
        <v>135166.6</v>
      </c>
      <c r="J184" s="172">
        <v>39913617.597138815</v>
      </c>
      <c r="K184" s="172">
        <v>157033.19136465655</v>
      </c>
      <c r="L184" s="172">
        <v>119914.02033333333</v>
      </c>
      <c r="M184" s="172">
        <v>39641871.991407499</v>
      </c>
      <c r="N184" s="172">
        <v>-5201.6059666723013</v>
      </c>
      <c r="O184" s="170">
        <v>275.97233637367026</v>
      </c>
      <c r="P184" s="170">
        <f>+O184-N184</f>
        <v>5477.5783030459716</v>
      </c>
      <c r="Q184" s="170">
        <v>0</v>
      </c>
      <c r="R184" s="173"/>
      <c r="S184" s="172">
        <f>+M184+K184</f>
        <v>39798905.182772152</v>
      </c>
      <c r="T184" s="174"/>
      <c r="U184" s="174"/>
      <c r="V184" s="175">
        <v>2721224.6589679285</v>
      </c>
      <c r="W184" s="176"/>
      <c r="X184" s="174"/>
      <c r="Y184" s="175"/>
      <c r="Z184" s="174"/>
    </row>
    <row r="185" spans="1:26" x14ac:dyDescent="0.3">
      <c r="F185" s="149">
        <v>2026</v>
      </c>
      <c r="G185" s="172">
        <v>41866435.200000003</v>
      </c>
      <c r="H185" s="172">
        <v>1689925.1028611797</v>
      </c>
      <c r="I185" s="172">
        <v>135166.6</v>
      </c>
      <c r="J185" s="172">
        <v>40041343.497138821</v>
      </c>
      <c r="K185" s="172">
        <v>237682.35024035894</v>
      </c>
      <c r="L185" s="172">
        <v>119914.02033333333</v>
      </c>
      <c r="M185" s="172">
        <v>39688948.760817446</v>
      </c>
      <c r="N185" s="172">
        <v>-5201.6342523172498</v>
      </c>
      <c r="O185" s="170">
        <v>275.97233637367026</v>
      </c>
      <c r="P185" s="170">
        <f>+O185-N185</f>
        <v>5477.60658869092</v>
      </c>
      <c r="Q185" s="170">
        <v>0</v>
      </c>
      <c r="R185" s="173"/>
      <c r="S185" s="172">
        <f>+M185+K185</f>
        <v>39926631.111057803</v>
      </c>
      <c r="T185" s="172">
        <f>+S185-S184</f>
        <v>127725.92828565091</v>
      </c>
      <c r="U185" s="177">
        <f>+T185/S184</f>
        <v>3.2092824588787921E-3</v>
      </c>
      <c r="V185" s="175">
        <v>2732363.7920680931</v>
      </c>
      <c r="W185" s="176">
        <f>+V185-V184</f>
        <v>11139.133100164589</v>
      </c>
      <c r="X185" s="177">
        <f>+W185/V184</f>
        <v>4.0934264884948156E-3</v>
      </c>
      <c r="Y185" s="175"/>
      <c r="Z185" s="178">
        <f>+V185/S185*1000</f>
        <v>68.434619100917743</v>
      </c>
    </row>
    <row r="186" spans="1:26" x14ac:dyDescent="0.3">
      <c r="F186" s="149">
        <v>2027</v>
      </c>
      <c r="G186" s="172">
        <v>41898178.899999999</v>
      </c>
      <c r="H186" s="172">
        <v>1691225.3028611797</v>
      </c>
      <c r="I186" s="172">
        <v>135166.6</v>
      </c>
      <c r="J186" s="172">
        <v>40071786.997138821</v>
      </c>
      <c r="K186" s="172">
        <v>-512861.81424419914</v>
      </c>
      <c r="L186" s="172">
        <v>119542.02033333333</v>
      </c>
      <c r="M186" s="172">
        <v>40470309.2983182</v>
      </c>
      <c r="N186" s="172">
        <v>-5202.5072685107589</v>
      </c>
      <c r="O186" s="170">
        <v>275.11476395711361</v>
      </c>
      <c r="P186" s="170">
        <f>+O186-N186</f>
        <v>5477.6220324678725</v>
      </c>
      <c r="Q186" s="170">
        <v>0</v>
      </c>
      <c r="R186" s="173"/>
      <c r="S186" s="172">
        <f>+M186+K186</f>
        <v>39957447.484074004</v>
      </c>
      <c r="T186" s="172">
        <f>+S186-S185</f>
        <v>30816.37301620096</v>
      </c>
      <c r="U186" s="177">
        <f>+T186/S185</f>
        <v>7.7182502401677139E-4</v>
      </c>
      <c r="V186" s="175">
        <v>2737941.4679969507</v>
      </c>
      <c r="W186" s="176">
        <f>+V186-V185</f>
        <v>5577.6759288576432</v>
      </c>
      <c r="X186" s="177">
        <f>+W186/V185</f>
        <v>2.0413372278791499E-3</v>
      </c>
      <c r="Y186" s="175"/>
      <c r="Z186" s="178">
        <f>+V186/S186*1000</f>
        <v>68.521430681682617</v>
      </c>
    </row>
    <row r="187" spans="1:26" x14ac:dyDescent="0.3">
      <c r="G187" s="134" t="s">
        <v>89</v>
      </c>
      <c r="H187" s="134" t="s">
        <v>89</v>
      </c>
      <c r="I187" s="134" t="s">
        <v>89</v>
      </c>
      <c r="J187" s="134" t="s">
        <v>89</v>
      </c>
      <c r="K187" s="134" t="s">
        <v>89</v>
      </c>
    </row>
    <row r="188" spans="1:26" x14ac:dyDescent="0.3">
      <c r="B188" s="119"/>
      <c r="G188" s="150"/>
      <c r="H188" s="134"/>
    </row>
    <row r="189" spans="1:26" x14ac:dyDescent="0.3">
      <c r="B189" s="119" t="s">
        <v>1</v>
      </c>
      <c r="C189" s="118" t="s">
        <v>90</v>
      </c>
      <c r="I189" s="179">
        <v>1.4762666495436375E-2</v>
      </c>
      <c r="J189" s="118" t="s">
        <v>91</v>
      </c>
      <c r="N189" s="123"/>
      <c r="O189" s="123"/>
      <c r="R189" s="123"/>
    </row>
    <row r="190" spans="1:26" x14ac:dyDescent="0.3">
      <c r="B190" s="119" t="s">
        <v>1</v>
      </c>
      <c r="C190" s="118" t="s">
        <v>92</v>
      </c>
      <c r="I190" s="179">
        <v>1.2531332350068623E-2</v>
      </c>
      <c r="J190" s="118" t="s">
        <v>91</v>
      </c>
      <c r="N190" s="123"/>
      <c r="O190" s="123"/>
      <c r="P190" s="129"/>
      <c r="R190" s="123"/>
    </row>
    <row r="191" spans="1:26" x14ac:dyDescent="0.3">
      <c r="B191" s="119"/>
      <c r="C191" s="132"/>
      <c r="I191" s="151"/>
    </row>
    <row r="192" spans="1:26" x14ac:dyDescent="0.3">
      <c r="B192" s="119"/>
      <c r="C192" s="132"/>
      <c r="I192" s="151"/>
    </row>
    <row r="193" spans="1:9" x14ac:dyDescent="0.3">
      <c r="A193" s="117">
        <f>+A179+1</f>
        <v>4</v>
      </c>
      <c r="B193" s="125" t="s">
        <v>93</v>
      </c>
      <c r="C193" s="132"/>
      <c r="I193" s="151"/>
    </row>
    <row r="194" spans="1:9" x14ac:dyDescent="0.3">
      <c r="B194" s="119" t="s">
        <v>1</v>
      </c>
      <c r="C194" s="132" t="s">
        <v>94</v>
      </c>
      <c r="I194" s="151"/>
    </row>
    <row r="195" spans="1:9" x14ac:dyDescent="0.3">
      <c r="B195" s="119" t="s">
        <v>1</v>
      </c>
      <c r="C195" s="132" t="s">
        <v>95</v>
      </c>
      <c r="I195" s="151"/>
    </row>
    <row r="196" spans="1:9" x14ac:dyDescent="0.3">
      <c r="B196" s="119" t="s">
        <v>1</v>
      </c>
      <c r="C196" s="132" t="s">
        <v>96</v>
      </c>
      <c r="I196" s="151"/>
    </row>
    <row r="197" spans="1:9" x14ac:dyDescent="0.3">
      <c r="B197" s="119"/>
      <c r="C197" s="132"/>
      <c r="I197" s="151"/>
    </row>
    <row r="198" spans="1:9" x14ac:dyDescent="0.3">
      <c r="B198" s="119"/>
      <c r="C198" s="135" t="s">
        <v>97</v>
      </c>
      <c r="D198" s="18"/>
      <c r="E198" s="18"/>
      <c r="F198" s="18"/>
      <c r="G198" s="18"/>
      <c r="H198" s="18"/>
      <c r="I198" s="151"/>
    </row>
    <row r="199" spans="1:9" x14ac:dyDescent="0.3">
      <c r="B199" s="119"/>
      <c r="C199" s="135"/>
      <c r="D199" s="146" t="s">
        <v>16</v>
      </c>
      <c r="E199" s="146" t="s">
        <v>17</v>
      </c>
      <c r="F199" s="146" t="s">
        <v>18</v>
      </c>
      <c r="G199" s="18"/>
      <c r="H199" s="18"/>
      <c r="I199" s="151"/>
    </row>
    <row r="200" spans="1:9" x14ac:dyDescent="0.3">
      <c r="B200" s="119"/>
      <c r="C200" s="135"/>
      <c r="D200" s="152">
        <v>2025</v>
      </c>
      <c r="E200" s="152">
        <v>2026</v>
      </c>
      <c r="F200" s="152">
        <v>2027</v>
      </c>
      <c r="G200" s="18"/>
      <c r="H200" s="18"/>
      <c r="I200" s="151"/>
    </row>
    <row r="201" spans="1:9" x14ac:dyDescent="0.3">
      <c r="B201" s="119"/>
      <c r="C201" s="147" t="s">
        <v>98</v>
      </c>
      <c r="D201" s="180">
        <v>35834185.299999997</v>
      </c>
      <c r="E201" s="180">
        <v>35457243.899999991</v>
      </c>
      <c r="F201" s="180">
        <v>34630215.900000006</v>
      </c>
      <c r="G201" s="18"/>
      <c r="H201" s="18"/>
      <c r="I201" s="151"/>
    </row>
    <row r="202" spans="1:9" x14ac:dyDescent="0.3">
      <c r="B202" s="119"/>
      <c r="C202" s="147" t="s">
        <v>99</v>
      </c>
      <c r="D202" s="180">
        <v>1854584.1</v>
      </c>
      <c r="E202" s="180">
        <v>1862033.8</v>
      </c>
      <c r="F202" s="180">
        <v>2008084.5000000005</v>
      </c>
      <c r="G202" s="18"/>
      <c r="H202" s="18"/>
      <c r="I202" s="151"/>
    </row>
    <row r="203" spans="1:9" x14ac:dyDescent="0.3">
      <c r="B203" s="119"/>
      <c r="C203" s="147" t="s">
        <v>100</v>
      </c>
      <c r="D203" s="180">
        <v>503241.7</v>
      </c>
      <c r="E203" s="180">
        <v>352090.69999999995</v>
      </c>
      <c r="F203" s="180">
        <v>279166.40000000008</v>
      </c>
      <c r="G203" s="18"/>
      <c r="H203" s="18"/>
      <c r="I203" s="151"/>
    </row>
    <row r="204" spans="1:9" x14ac:dyDescent="0.3">
      <c r="B204" s="119"/>
      <c r="C204" s="147" t="s">
        <v>101</v>
      </c>
      <c r="D204" s="180">
        <v>4140760.6999999997</v>
      </c>
      <c r="E204" s="180">
        <v>4858900.4000000004</v>
      </c>
      <c r="F204" s="180">
        <v>5701169.4000000004</v>
      </c>
      <c r="G204" s="18"/>
      <c r="H204" s="18"/>
      <c r="I204" s="151"/>
    </row>
    <row r="205" spans="1:9" x14ac:dyDescent="0.3">
      <c r="B205" s="119"/>
      <c r="C205" s="147" t="s">
        <v>102</v>
      </c>
      <c r="D205" s="181">
        <v>42332771.800000004</v>
      </c>
      <c r="E205" s="181">
        <v>42530268.79999999</v>
      </c>
      <c r="F205" s="181">
        <v>42618636.200000003</v>
      </c>
      <c r="G205" s="18"/>
      <c r="H205" s="18"/>
      <c r="I205" s="151"/>
    </row>
    <row r="206" spans="1:9" x14ac:dyDescent="0.3">
      <c r="B206" s="119"/>
      <c r="C206" s="147" t="s">
        <v>103</v>
      </c>
      <c r="D206" s="180">
        <v>12646.9</v>
      </c>
      <c r="E206" s="180">
        <v>9180.7999999999993</v>
      </c>
      <c r="F206" s="180">
        <v>23155.200000000001</v>
      </c>
      <c r="G206" s="18"/>
      <c r="H206" s="18"/>
      <c r="I206" s="151"/>
    </row>
    <row r="207" spans="1:9" x14ac:dyDescent="0.3">
      <c r="B207" s="119"/>
      <c r="C207" s="126" t="s">
        <v>104</v>
      </c>
      <c r="D207" s="180">
        <v>-612125.19999999995</v>
      </c>
      <c r="E207" s="180">
        <v>-672990.3</v>
      </c>
      <c r="F207" s="180">
        <v>-743619.29999999993</v>
      </c>
      <c r="G207" s="18"/>
      <c r="H207" s="18"/>
      <c r="I207" s="151"/>
    </row>
    <row r="208" spans="1:9" x14ac:dyDescent="0.3">
      <c r="B208" s="119"/>
      <c r="C208" s="147" t="s">
        <v>105</v>
      </c>
      <c r="D208" s="181">
        <v>41733293.5</v>
      </c>
      <c r="E208" s="181">
        <v>41866459.29999999</v>
      </c>
      <c r="F208" s="181">
        <v>41898172.100000009</v>
      </c>
      <c r="G208" s="18"/>
      <c r="H208" s="18"/>
      <c r="I208" s="151"/>
    </row>
    <row r="209" spans="1:63" x14ac:dyDescent="0.3">
      <c r="B209" s="119"/>
      <c r="C209" s="147" t="s">
        <v>106</v>
      </c>
      <c r="D209" s="180">
        <v>41733320.799999997</v>
      </c>
      <c r="E209" s="180">
        <v>41866435.200000003</v>
      </c>
      <c r="F209" s="180">
        <v>41898178.899999999</v>
      </c>
      <c r="G209" s="18"/>
      <c r="H209" s="18"/>
      <c r="I209" s="151"/>
    </row>
    <row r="210" spans="1:63" x14ac:dyDescent="0.3">
      <c r="B210" s="119"/>
      <c r="C210" s="147" t="s">
        <v>107</v>
      </c>
      <c r="D210" s="180">
        <f>+D208-D209</f>
        <v>-27.299999997019768</v>
      </c>
      <c r="E210" s="180">
        <f>+E208-E209</f>
        <v>24.099999986588955</v>
      </c>
      <c r="F210" s="180">
        <f>+F208-F209</f>
        <v>-6.7999999895691872</v>
      </c>
      <c r="G210" s="18"/>
      <c r="H210" s="18"/>
      <c r="I210" s="151"/>
    </row>
    <row r="211" spans="1:63" x14ac:dyDescent="0.3">
      <c r="B211" s="119"/>
      <c r="G211" s="18"/>
      <c r="H211" s="18"/>
    </row>
    <row r="212" spans="1:63" x14ac:dyDescent="0.3">
      <c r="A212" s="117">
        <f>+A193+1</f>
        <v>5</v>
      </c>
      <c r="B212" s="125" t="s">
        <v>108</v>
      </c>
      <c r="G212" s="151"/>
      <c r="H212" s="134"/>
    </row>
    <row r="213" spans="1:63" x14ac:dyDescent="0.3">
      <c r="B213" s="119" t="s">
        <v>1</v>
      </c>
      <c r="C213" s="136" t="s">
        <v>109</v>
      </c>
      <c r="G213" s="151"/>
      <c r="H213" s="134"/>
    </row>
    <row r="214" spans="1:63" ht="25.35" customHeight="1" x14ac:dyDescent="0.3">
      <c r="B214" s="119"/>
      <c r="C214" s="153" t="s">
        <v>110</v>
      </c>
      <c r="D214" s="137" t="str">
        <f>VLOOKUP($C214,$C$216:$L$216,2)</f>
        <v>12 CP and 1/13 AD</v>
      </c>
      <c r="E214" s="138"/>
      <c r="F214" s="138" t="str">
        <f>VLOOKUP($C214,$C$216:$L$216,4)</f>
        <v>12/13 of 12 CP
12/13 * (2)</v>
      </c>
      <c r="G214" s="138"/>
      <c r="H214" s="138" t="str">
        <f>VLOOKUP($C214,$C$216:$L$216,6)</f>
        <v>1/13 of AVG DEMAND
1/13 * (4)</v>
      </c>
      <c r="I214" s="138"/>
      <c r="J214" s="138"/>
      <c r="K214" s="139">
        <f>VLOOKUP($C214,$C$216:$L$216,9)</f>
        <v>0.92307692307692313</v>
      </c>
      <c r="L214" s="140">
        <f>VLOOKUP($C214,$C$216:$L$216,10)</f>
        <v>7.6923076923076872E-2</v>
      </c>
    </row>
    <row r="215" spans="1:63" x14ac:dyDescent="0.3">
      <c r="B215" s="125"/>
      <c r="G215" s="151"/>
      <c r="H215" s="134"/>
    </row>
    <row r="216" spans="1:63" ht="27.6" x14ac:dyDescent="0.3">
      <c r="B216" s="119"/>
      <c r="C216" s="141" t="s">
        <v>111</v>
      </c>
      <c r="D216" s="182" t="s">
        <v>112</v>
      </c>
      <c r="E216" s="168"/>
      <c r="F216" s="183" t="s">
        <v>113</v>
      </c>
      <c r="G216" s="168"/>
      <c r="H216" s="184" t="s">
        <v>114</v>
      </c>
      <c r="I216" s="168"/>
      <c r="J216" s="168"/>
      <c r="K216" s="185">
        <f>12/13</f>
        <v>0.92307692307692313</v>
      </c>
      <c r="L216" s="185">
        <f>1-K216</f>
        <v>7.6923076923076872E-2</v>
      </c>
    </row>
    <row r="217" spans="1:63" ht="27.6" x14ac:dyDescent="0.3">
      <c r="B217" s="119"/>
      <c r="C217" s="141" t="s">
        <v>110</v>
      </c>
      <c r="D217" s="182" t="s">
        <v>115</v>
      </c>
      <c r="E217" s="168"/>
      <c r="F217" s="183" t="s">
        <v>116</v>
      </c>
      <c r="G217" s="168"/>
      <c r="H217" s="184" t="s">
        <v>117</v>
      </c>
      <c r="I217" s="168"/>
      <c r="J217" s="168"/>
      <c r="K217" s="185">
        <v>0.75</v>
      </c>
      <c r="L217" s="185">
        <v>0.25</v>
      </c>
    </row>
    <row r="218" spans="1:63" x14ac:dyDescent="0.3">
      <c r="B218" s="119"/>
      <c r="C218" s="142"/>
      <c r="D218" s="142"/>
      <c r="F218" s="143"/>
      <c r="G218" s="143"/>
      <c r="H218" s="134"/>
      <c r="I218" s="143"/>
      <c r="J218" s="143"/>
      <c r="M218" s="143"/>
      <c r="N218" s="143"/>
      <c r="O218" s="143"/>
      <c r="R218" s="143"/>
      <c r="S218" s="143"/>
    </row>
    <row r="219" spans="1:63" x14ac:dyDescent="0.3">
      <c r="F219" s="122"/>
      <c r="G219" s="122"/>
      <c r="H219" s="122"/>
      <c r="BD219" s="122"/>
      <c r="BF219" s="134"/>
      <c r="BK219" s="122"/>
    </row>
    <row r="220" spans="1:63" x14ac:dyDescent="0.3">
      <c r="BD220" s="122"/>
      <c r="BF220" s="134"/>
      <c r="BK220" s="122"/>
    </row>
    <row r="221" spans="1:63" x14ac:dyDescent="0.3">
      <c r="BD221" s="122"/>
      <c r="BF221" s="134"/>
      <c r="BK221" s="122"/>
    </row>
    <row r="222" spans="1:63" x14ac:dyDescent="0.3">
      <c r="BD222" s="122"/>
      <c r="BF222" s="134"/>
      <c r="BK222" s="122"/>
    </row>
    <row r="223" spans="1:63" x14ac:dyDescent="0.3">
      <c r="BD223" s="122"/>
      <c r="BF223" s="134"/>
      <c r="BK223" s="122"/>
    </row>
    <row r="224" spans="1:63" x14ac:dyDescent="0.3">
      <c r="BD224" s="122"/>
      <c r="BF224" s="134"/>
      <c r="BK224" s="122"/>
    </row>
    <row r="225" spans="56:63" x14ac:dyDescent="0.3">
      <c r="BD225" s="122"/>
      <c r="BF225" s="134"/>
      <c r="BK225" s="122"/>
    </row>
    <row r="226" spans="56:63" x14ac:dyDescent="0.3">
      <c r="BD226" s="122"/>
      <c r="BF226" s="134"/>
      <c r="BK226" s="122"/>
    </row>
    <row r="227" spans="56:63" x14ac:dyDescent="0.3">
      <c r="BD227" s="122"/>
      <c r="BF227" s="134"/>
      <c r="BK227" s="122"/>
    </row>
    <row r="228" spans="56:63" x14ac:dyDescent="0.3">
      <c r="BD228" s="122"/>
      <c r="BF228" s="134"/>
      <c r="BK228" s="122"/>
    </row>
    <row r="229" spans="56:63" x14ac:dyDescent="0.3">
      <c r="BD229" s="122"/>
      <c r="BF229" s="134"/>
      <c r="BK229" s="122"/>
    </row>
    <row r="230" spans="56:63" x14ac:dyDescent="0.3">
      <c r="BD230" s="122"/>
      <c r="BF230" s="134"/>
      <c r="BK230" s="122"/>
    </row>
    <row r="231" spans="56:63" x14ac:dyDescent="0.3">
      <c r="BD231" s="122"/>
      <c r="BF231" s="134"/>
      <c r="BK231" s="122"/>
    </row>
    <row r="232" spans="56:63" x14ac:dyDescent="0.3">
      <c r="BD232" s="122"/>
      <c r="BF232" s="134"/>
      <c r="BK232" s="122"/>
    </row>
    <row r="233" spans="56:63" x14ac:dyDescent="0.3">
      <c r="BD233" s="122"/>
      <c r="BF233" s="134"/>
      <c r="BK233" s="122"/>
    </row>
    <row r="234" spans="56:63" x14ac:dyDescent="0.3">
      <c r="BF234" s="134"/>
      <c r="BK234" s="122"/>
    </row>
    <row r="235" spans="56:63" x14ac:dyDescent="0.3">
      <c r="BF235" s="134"/>
      <c r="BK235" s="122"/>
    </row>
    <row r="236" spans="56:63" x14ac:dyDescent="0.3">
      <c r="BF236" s="134"/>
      <c r="BK236" s="122"/>
    </row>
    <row r="237" spans="56:63" x14ac:dyDescent="0.3">
      <c r="BK237" s="122"/>
    </row>
    <row r="238" spans="56:63" x14ac:dyDescent="0.3">
      <c r="BK238" s="122"/>
    </row>
    <row r="239" spans="56:63" x14ac:dyDescent="0.3">
      <c r="BK239" s="122"/>
    </row>
    <row r="240" spans="56:63" x14ac:dyDescent="0.3">
      <c r="BK240" s="122"/>
    </row>
    <row r="241" spans="63:63" x14ac:dyDescent="0.3">
      <c r="BK241" s="122"/>
    </row>
    <row r="242" spans="63:63" x14ac:dyDescent="0.3">
      <c r="BK242" s="122"/>
    </row>
    <row r="243" spans="63:63" x14ac:dyDescent="0.3">
      <c r="BK243" s="122"/>
    </row>
    <row r="244" spans="63:63" x14ac:dyDescent="0.3">
      <c r="BK244" s="122"/>
    </row>
    <row r="245" spans="63:63" x14ac:dyDescent="0.3">
      <c r="BK245" s="122"/>
    </row>
    <row r="246" spans="63:63" x14ac:dyDescent="0.3">
      <c r="BK246" s="122"/>
    </row>
    <row r="247" spans="63:63" x14ac:dyDescent="0.3">
      <c r="BK247" s="122"/>
    </row>
    <row r="248" spans="63:63" x14ac:dyDescent="0.3">
      <c r="BK248" s="122"/>
    </row>
    <row r="249" spans="63:63" x14ac:dyDescent="0.3">
      <c r="BK249" s="122"/>
    </row>
    <row r="250" spans="63:63" x14ac:dyDescent="0.3">
      <c r="BK250" s="122"/>
    </row>
    <row r="251" spans="63:63" x14ac:dyDescent="0.3">
      <c r="BK251" s="122"/>
    </row>
    <row r="252" spans="63:63" x14ac:dyDescent="0.3">
      <c r="BK252" s="122"/>
    </row>
    <row r="253" spans="63:63" x14ac:dyDescent="0.3">
      <c r="BK253" s="122"/>
    </row>
    <row r="254" spans="63:63" x14ac:dyDescent="0.3">
      <c r="BK254" s="122"/>
    </row>
    <row r="255" spans="63:63" x14ac:dyDescent="0.3">
      <c r="BK255" s="122"/>
    </row>
    <row r="256" spans="63:63" x14ac:dyDescent="0.3">
      <c r="BK256" s="122"/>
    </row>
    <row r="257" spans="63:63" x14ac:dyDescent="0.3">
      <c r="BK257" s="122"/>
    </row>
    <row r="258" spans="63:63" x14ac:dyDescent="0.3">
      <c r="BK258" s="122"/>
    </row>
    <row r="259" spans="63:63" x14ac:dyDescent="0.3">
      <c r="BK259" s="122"/>
    </row>
    <row r="260" spans="63:63" x14ac:dyDescent="0.3">
      <c r="BK260" s="122"/>
    </row>
    <row r="261" spans="63:63" x14ac:dyDescent="0.3">
      <c r="BK261" s="122"/>
    </row>
    <row r="262" spans="63:63" x14ac:dyDescent="0.3">
      <c r="BK262" s="122"/>
    </row>
    <row r="263" spans="63:63" x14ac:dyDescent="0.3">
      <c r="BK263" s="122"/>
    </row>
    <row r="264" spans="63:63" x14ac:dyDescent="0.3">
      <c r="BK264" s="122"/>
    </row>
    <row r="265" spans="63:63" x14ac:dyDescent="0.3">
      <c r="BK265" s="122"/>
    </row>
    <row r="266" spans="63:63" x14ac:dyDescent="0.3">
      <c r="BK266" s="122"/>
    </row>
    <row r="267" spans="63:63" x14ac:dyDescent="0.3">
      <c r="BK267" s="122"/>
    </row>
    <row r="268" spans="63:63" x14ac:dyDescent="0.3">
      <c r="BK268" s="122"/>
    </row>
    <row r="269" spans="63:63" x14ac:dyDescent="0.3">
      <c r="BK269" s="122"/>
    </row>
    <row r="270" spans="63:63" x14ac:dyDescent="0.3">
      <c r="BK270" s="122"/>
    </row>
    <row r="271" spans="63:63" x14ac:dyDescent="0.3">
      <c r="BK271" s="122"/>
    </row>
    <row r="272" spans="63:63" x14ac:dyDescent="0.3">
      <c r="BK272" s="122"/>
    </row>
  </sheetData>
  <mergeCells count="3">
    <mergeCell ref="M27:N27"/>
    <mergeCell ref="M77:N77"/>
    <mergeCell ref="M127:N127"/>
  </mergeCells>
  <phoneticPr fontId="20" type="noConversion"/>
  <dataValidations disablePrompts="1" count="1">
    <dataValidation type="list" allowBlank="1" showInputMessage="1" showErrorMessage="1" sqref="C214" xr:uid="{440816DA-10D1-4A06-8B78-5CA7BCB2838F}">
      <formula1>$C$216:$C$217</formula1>
    </dataValidation>
  </dataValidations>
  <pageMargins left="0.3" right="0.3" top="0.25" bottom="0.25" header="0.05" footer="0.05"/>
  <pageSetup paperSize="5" scale="80" orientation="landscape" r:id="rId1"/>
  <headerFooter>
    <oddHeader xml:space="preserve">&amp;RDEF’s Response to OPC POD 1 (1-26)
Q7
Page &amp;P of &amp;N
</oddHeader>
    <oddFooter>&amp;L20240025-OPCPOD1-00004289&amp;R&amp;9&amp;Z&amp;F "&amp;A" 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13FB-78D1-4198-A15B-6B2EBEDFEEEF}">
  <dimension ref="A2:O40"/>
  <sheetViews>
    <sheetView tabSelected="1" view="pageBreakPreview" zoomScale="60" zoomScaleNormal="100" workbookViewId="0">
      <selection activeCell="Q11" sqref="Q11"/>
    </sheetView>
  </sheetViews>
  <sheetFormatPr defaultColWidth="8.81640625" defaultRowHeight="15.6" x14ac:dyDescent="0.3"/>
  <cols>
    <col min="1" max="1" width="8.81640625" style="4" customWidth="1"/>
    <col min="2" max="2" width="8.81640625" style="4"/>
    <col min="3" max="3" width="8.54296875" style="4" customWidth="1"/>
    <col min="4" max="4" width="12.453125" style="4" customWidth="1"/>
    <col min="5" max="6" width="9.81640625" style="4" customWidth="1"/>
    <col min="7" max="13" width="13.7265625" style="4" customWidth="1"/>
    <col min="14" max="14" width="17.08984375" style="4" customWidth="1"/>
    <col min="15" max="15" width="13.7265625" style="4" customWidth="1"/>
    <col min="16" max="16384" width="8.81640625" style="4"/>
  </cols>
  <sheetData>
    <row r="2" spans="1:15" x14ac:dyDescent="0.3">
      <c r="A2" s="1" t="s">
        <v>200</v>
      </c>
      <c r="B2" s="2"/>
      <c r="C2" s="3"/>
      <c r="D2" s="3"/>
      <c r="E2" s="3"/>
      <c r="F2" s="2" t="s">
        <v>201</v>
      </c>
      <c r="G2" s="3"/>
      <c r="I2" s="5"/>
      <c r="J2" s="5"/>
      <c r="K2" s="5"/>
      <c r="L2" s="5"/>
      <c r="M2" s="3"/>
      <c r="N2" s="6" t="str">
        <f>"Page 1 of "&amp;D25</f>
        <v>Page 1 of 7</v>
      </c>
    </row>
    <row r="3" spans="1:15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x14ac:dyDescent="0.3">
      <c r="A4" s="9" t="s">
        <v>118</v>
      </c>
      <c r="B4" s="3"/>
      <c r="C4" s="3"/>
      <c r="D4" s="6" t="s">
        <v>119</v>
      </c>
      <c r="E4" s="2" t="s">
        <v>202</v>
      </c>
      <c r="F4" s="3"/>
      <c r="G4" s="5"/>
      <c r="H4" s="5"/>
      <c r="I4" s="5"/>
      <c r="J4" s="5"/>
      <c r="K4" s="5"/>
      <c r="L4" s="5"/>
      <c r="M4" s="9" t="s">
        <v>8</v>
      </c>
      <c r="N4" s="3"/>
    </row>
    <row r="5" spans="1:15" x14ac:dyDescent="0.3">
      <c r="A5" s="10"/>
      <c r="B5" s="3"/>
      <c r="C5" s="3"/>
      <c r="D5" s="3"/>
      <c r="E5" s="2" t="s">
        <v>203</v>
      </c>
      <c r="F5" s="5"/>
      <c r="G5" s="5"/>
      <c r="H5" s="5"/>
      <c r="I5" s="5"/>
      <c r="J5" s="5"/>
      <c r="K5" s="5"/>
      <c r="L5" s="5"/>
      <c r="M5" s="10" t="str">
        <f>+'Procedures &amp; Inputs'!$F$10</f>
        <v>__X__  Projected Test Year Ended 12/31/27</v>
      </c>
      <c r="N5" s="3"/>
    </row>
    <row r="6" spans="1:15" x14ac:dyDescent="0.3">
      <c r="A6" s="11" t="s">
        <v>120</v>
      </c>
      <c r="B6" s="3"/>
      <c r="C6" s="3"/>
      <c r="D6" s="3"/>
      <c r="E6" s="1" t="s">
        <v>204</v>
      </c>
      <c r="F6" s="5"/>
      <c r="G6" s="5"/>
      <c r="H6" s="5"/>
      <c r="I6" s="5"/>
      <c r="J6" s="5"/>
      <c r="K6" s="5"/>
      <c r="L6" s="5"/>
      <c r="M6" s="10" t="str">
        <f>+'Procedures &amp; Inputs'!$F$11</f>
        <v>__X__  Projected Test Year Ended 12/31/26</v>
      </c>
      <c r="N6" s="3"/>
    </row>
    <row r="7" spans="1:15" x14ac:dyDescent="0.3">
      <c r="A7" s="12"/>
      <c r="B7" s="3"/>
      <c r="C7" s="3"/>
      <c r="D7" s="3"/>
      <c r="E7" s="1" t="s">
        <v>205</v>
      </c>
      <c r="F7" s="5"/>
      <c r="G7" s="5"/>
      <c r="H7" s="5"/>
      <c r="I7" s="5"/>
      <c r="J7" s="5"/>
      <c r="K7" s="5"/>
      <c r="L7" s="5"/>
      <c r="M7" s="10" t="str">
        <f>+'Procedures &amp; Inputs'!$F$12</f>
        <v>__X__  Projected Test Year Ended 12/31/25</v>
      </c>
      <c r="N7" s="3"/>
    </row>
    <row r="8" spans="1:15" x14ac:dyDescent="0.3">
      <c r="A8" s="11" t="s">
        <v>220</v>
      </c>
      <c r="B8" s="13"/>
      <c r="C8" s="3"/>
      <c r="D8" s="3"/>
      <c r="E8" s="1" t="s">
        <v>206</v>
      </c>
      <c r="F8" s="5"/>
      <c r="G8" s="5"/>
      <c r="H8" s="5"/>
      <c r="I8" s="5"/>
      <c r="J8" s="5"/>
      <c r="K8" s="5"/>
      <c r="L8" s="5"/>
      <c r="M8" s="9" t="str">
        <f>+'Procedures &amp; Inputs'!$H$16</f>
        <v>Witness:  Borsch, Olivier</v>
      </c>
      <c r="N8" s="3"/>
    </row>
    <row r="9" spans="1:15" x14ac:dyDescent="0.3">
      <c r="A9" s="1"/>
      <c r="B9" s="14"/>
      <c r="C9" s="3"/>
      <c r="D9" s="3"/>
      <c r="E9" s="2" t="s">
        <v>207</v>
      </c>
      <c r="F9" s="5"/>
      <c r="G9" s="5"/>
      <c r="H9" s="5"/>
      <c r="I9" s="5"/>
      <c r="J9" s="5"/>
      <c r="K9" s="5"/>
      <c r="L9" s="5"/>
      <c r="M9" s="3"/>
      <c r="N9" s="3"/>
    </row>
    <row r="10" spans="1:15" x14ac:dyDescent="0.3">
      <c r="A10" s="1"/>
      <c r="B10" s="14"/>
      <c r="C10" s="3"/>
      <c r="D10" s="3"/>
      <c r="E10" s="2" t="s">
        <v>208</v>
      </c>
      <c r="F10" s="5"/>
      <c r="G10" s="5"/>
      <c r="H10" s="5"/>
      <c r="I10" s="5"/>
      <c r="J10" s="5"/>
      <c r="K10" s="5"/>
      <c r="L10" s="5"/>
      <c r="M10" s="3"/>
      <c r="N10" s="3"/>
    </row>
    <row r="11" spans="1:15" x14ac:dyDescent="0.3">
      <c r="A11" s="1"/>
      <c r="B11" s="14"/>
      <c r="C11" s="3"/>
      <c r="D11" s="3"/>
      <c r="E11" s="2" t="s">
        <v>209</v>
      </c>
      <c r="F11" s="5"/>
      <c r="G11" s="5"/>
      <c r="H11" s="5"/>
      <c r="I11" s="5"/>
      <c r="J11" s="5"/>
      <c r="K11" s="5"/>
      <c r="L11" s="5"/>
      <c r="M11" s="3"/>
      <c r="N11" s="3"/>
    </row>
    <row r="12" spans="1:15" x14ac:dyDescent="0.3">
      <c r="A12" s="1"/>
      <c r="B12" s="14"/>
      <c r="C12" s="3"/>
      <c r="D12" s="3"/>
      <c r="E12" s="2" t="s">
        <v>210</v>
      </c>
      <c r="F12" s="5"/>
      <c r="G12" s="5"/>
      <c r="H12" s="5"/>
      <c r="I12" s="5"/>
      <c r="J12" s="5"/>
      <c r="K12" s="5"/>
      <c r="L12" s="5"/>
      <c r="M12" s="3"/>
      <c r="N12" s="3"/>
    </row>
    <row r="13" spans="1:15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5" s="18" customFormat="1" x14ac:dyDescent="0.3">
      <c r="A14" s="210" t="s">
        <v>121</v>
      </c>
      <c r="B14" s="16"/>
      <c r="C14" s="17"/>
      <c r="D14" s="17"/>
      <c r="E14" s="17"/>
      <c r="F14" s="16"/>
      <c r="G14" s="16"/>
      <c r="H14" s="17"/>
      <c r="I14" s="17"/>
      <c r="J14" s="17"/>
      <c r="K14" s="17"/>
      <c r="L14" s="17"/>
      <c r="M14" s="17"/>
      <c r="N14" s="17"/>
      <c r="O14" s="4"/>
    </row>
    <row r="15" spans="1:15" s="18" customFormat="1" x14ac:dyDescent="0.3">
      <c r="A15" s="211">
        <v>1</v>
      </c>
      <c r="C15" s="19"/>
      <c r="D15" s="19"/>
      <c r="E15" s="19"/>
      <c r="H15" s="19"/>
      <c r="I15" s="19"/>
      <c r="J15" s="19"/>
      <c r="O15" s="4"/>
    </row>
    <row r="16" spans="1:15" s="18" customFormat="1" x14ac:dyDescent="0.3">
      <c r="A16" s="211">
        <f>+A15+1</f>
        <v>2</v>
      </c>
      <c r="C16" s="19"/>
      <c r="D16" s="19"/>
      <c r="E16" s="19"/>
      <c r="H16" s="19"/>
      <c r="I16" s="19"/>
      <c r="J16" s="19"/>
      <c r="O16" s="4"/>
    </row>
    <row r="17" spans="1:7" x14ac:dyDescent="0.3">
      <c r="A17" s="211">
        <f t="shared" ref="A17:A38" si="0">+A16+1</f>
        <v>3</v>
      </c>
      <c r="E17" s="4" t="s">
        <v>211</v>
      </c>
    </row>
    <row r="18" spans="1:7" x14ac:dyDescent="0.3">
      <c r="A18" s="211">
        <f t="shared" si="0"/>
        <v>4</v>
      </c>
    </row>
    <row r="19" spans="1:7" x14ac:dyDescent="0.3">
      <c r="A19" s="211">
        <f t="shared" si="0"/>
        <v>5</v>
      </c>
      <c r="D19" s="165">
        <v>2</v>
      </c>
      <c r="E19" s="4" t="str">
        <f t="shared" ref="E19:E20" si="1">"E-6b Page "&amp;D19&amp;" of "&amp;$D$25</f>
        <v>E-6b Page 2 of 7</v>
      </c>
      <c r="G19" s="4" t="s">
        <v>122</v>
      </c>
    </row>
    <row r="20" spans="1:7" x14ac:dyDescent="0.3">
      <c r="A20" s="211">
        <f t="shared" si="0"/>
        <v>6</v>
      </c>
      <c r="D20" s="165">
        <f>+D19+1</f>
        <v>3</v>
      </c>
      <c r="E20" s="4" t="str">
        <f t="shared" si="1"/>
        <v>E-6b Page 3 of 7</v>
      </c>
      <c r="G20" s="4" t="s">
        <v>123</v>
      </c>
    </row>
    <row r="21" spans="1:7" x14ac:dyDescent="0.3">
      <c r="A21" s="211">
        <f t="shared" si="0"/>
        <v>7</v>
      </c>
      <c r="D21" s="165">
        <f>+D20+1</f>
        <v>4</v>
      </c>
      <c r="E21" s="4" t="str">
        <f>"E-6b Page "&amp;D21&amp;" of "&amp;$D$25</f>
        <v>E-6b Page 4 of 7</v>
      </c>
      <c r="G21" s="4" t="s">
        <v>124</v>
      </c>
    </row>
    <row r="22" spans="1:7" x14ac:dyDescent="0.3">
      <c r="A22" s="211">
        <f t="shared" si="0"/>
        <v>8</v>
      </c>
      <c r="D22" s="165"/>
    </row>
    <row r="23" spans="1:7" x14ac:dyDescent="0.3">
      <c r="A23" s="211">
        <f t="shared" si="0"/>
        <v>9</v>
      </c>
      <c r="D23" s="165">
        <f>+D21+1</f>
        <v>5</v>
      </c>
      <c r="E23" s="4" t="str">
        <f t="shared" ref="E23:E24" si="2">"E-6b Page "&amp;D23&amp;" of "&amp;$D$25</f>
        <v>E-6b Page 5 of 7</v>
      </c>
      <c r="G23" s="4" t="s">
        <v>125</v>
      </c>
    </row>
    <row r="24" spans="1:7" x14ac:dyDescent="0.3">
      <c r="A24" s="211">
        <f t="shared" si="0"/>
        <v>10</v>
      </c>
      <c r="D24" s="165">
        <f>+D23+1</f>
        <v>6</v>
      </c>
      <c r="E24" s="4" t="str">
        <f t="shared" si="2"/>
        <v>E-6b Page 6 of 7</v>
      </c>
      <c r="G24" s="4" t="s">
        <v>126</v>
      </c>
    </row>
    <row r="25" spans="1:7" x14ac:dyDescent="0.3">
      <c r="A25" s="211">
        <f t="shared" si="0"/>
        <v>11</v>
      </c>
      <c r="D25" s="165">
        <f>+D24+1</f>
        <v>7</v>
      </c>
      <c r="E25" s="4" t="str">
        <f>"E-6b Page "&amp;D25&amp;" of "&amp;$D$25</f>
        <v>E-6b Page 7 of 7</v>
      </c>
      <c r="G25" s="4" t="s">
        <v>127</v>
      </c>
    </row>
    <row r="26" spans="1:7" x14ac:dyDescent="0.3">
      <c r="A26" s="211">
        <f t="shared" si="0"/>
        <v>12</v>
      </c>
    </row>
    <row r="27" spans="1:7" x14ac:dyDescent="0.3">
      <c r="A27" s="211">
        <f t="shared" si="0"/>
        <v>13</v>
      </c>
    </row>
    <row r="28" spans="1:7" x14ac:dyDescent="0.3">
      <c r="A28" s="211">
        <f t="shared" si="0"/>
        <v>14</v>
      </c>
    </row>
    <row r="29" spans="1:7" x14ac:dyDescent="0.3">
      <c r="A29" s="211">
        <f t="shared" si="0"/>
        <v>15</v>
      </c>
    </row>
    <row r="30" spans="1:7" x14ac:dyDescent="0.3">
      <c r="A30" s="211">
        <f t="shared" si="0"/>
        <v>16</v>
      </c>
    </row>
    <row r="31" spans="1:7" x14ac:dyDescent="0.3">
      <c r="A31" s="211">
        <f t="shared" si="0"/>
        <v>17</v>
      </c>
    </row>
    <row r="32" spans="1:7" x14ac:dyDescent="0.3">
      <c r="A32" s="211">
        <f t="shared" si="0"/>
        <v>18</v>
      </c>
    </row>
    <row r="33" spans="1:14" x14ac:dyDescent="0.3">
      <c r="A33" s="211">
        <f t="shared" si="0"/>
        <v>19</v>
      </c>
    </row>
    <row r="34" spans="1:14" x14ac:dyDescent="0.3">
      <c r="A34" s="211">
        <f t="shared" si="0"/>
        <v>20</v>
      </c>
    </row>
    <row r="35" spans="1:14" x14ac:dyDescent="0.3">
      <c r="A35" s="211">
        <f t="shared" si="0"/>
        <v>21</v>
      </c>
    </row>
    <row r="36" spans="1:14" x14ac:dyDescent="0.3">
      <c r="A36" s="211">
        <f t="shared" si="0"/>
        <v>22</v>
      </c>
    </row>
    <row r="37" spans="1:14" x14ac:dyDescent="0.3">
      <c r="A37" s="211">
        <f t="shared" si="0"/>
        <v>23</v>
      </c>
    </row>
    <row r="38" spans="1:14" x14ac:dyDescent="0.3">
      <c r="A38" s="211">
        <f t="shared" si="0"/>
        <v>24</v>
      </c>
    </row>
    <row r="40" spans="1:14" x14ac:dyDescent="0.3">
      <c r="A40" s="20" t="s">
        <v>128</v>
      </c>
      <c r="B40" s="21"/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0" t="s">
        <v>129</v>
      </c>
      <c r="N40" s="22"/>
    </row>
  </sheetData>
  <pageMargins left="0.3" right="0.3" top="0.25" bottom="0.25" header="0.05" footer="0.05"/>
  <pageSetup paperSize="5" scale="80" orientation="landscape" r:id="rId1"/>
  <headerFooter>
    <oddHeader xml:space="preserve">&amp;RDEF’s Response to OPC POD 1 (1-26)
Q7
Page &amp;P of &amp;N
</oddHeader>
    <oddFooter>&amp;L20240025-OPCPOD1-00004289&amp;R&amp;9&amp;Z&amp;F "&amp;A" &amp;D &amp;T</oddFooter>
  </headerFooter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C3FA-6FE4-4DE0-BD5B-527AC993C08D}">
  <sheetPr syncVertical="1" syncRef="Y1" transitionEvaluation="1" transitionEntry="1"/>
  <dimension ref="A2:BZ148"/>
  <sheetViews>
    <sheetView tabSelected="1" view="pageBreakPreview" topLeftCell="Y1" zoomScale="55" zoomScaleNormal="70" zoomScaleSheetLayoutView="55" workbookViewId="0">
      <selection activeCell="Q11" sqref="Q11"/>
    </sheetView>
  </sheetViews>
  <sheetFormatPr defaultColWidth="8.54296875" defaultRowHeight="13.8" x14ac:dyDescent="0.3"/>
  <cols>
    <col min="1" max="1" width="8" style="163" customWidth="1"/>
    <col min="2" max="2" width="1.453125" style="3" customWidth="1"/>
    <col min="3" max="3" width="12.453125" style="3" customWidth="1"/>
    <col min="4" max="4" width="6.54296875" style="3" customWidth="1"/>
    <col min="5" max="5" width="9.81640625" style="3" customWidth="1"/>
    <col min="6" max="6" width="12.453125" style="3" customWidth="1"/>
    <col min="7" max="11" width="13.7265625" style="3" customWidth="1"/>
    <col min="12" max="12" width="15.7265625" style="3" customWidth="1"/>
    <col min="13" max="15" width="13.7265625" style="3" customWidth="1"/>
    <col min="16" max="16" width="12.453125" style="3" customWidth="1"/>
    <col min="17" max="19" width="8.54296875" style="3"/>
    <col min="20" max="22" width="9.08984375" style="3" customWidth="1"/>
    <col min="23" max="26" width="1.08984375" style="3" customWidth="1"/>
    <col min="27" max="27" width="8.6328125" style="163" customWidth="1"/>
    <col min="28" max="28" width="1.453125" style="3" customWidth="1"/>
    <col min="29" max="29" width="12.453125" style="3" customWidth="1"/>
    <col min="30" max="30" width="6.54296875" style="3" customWidth="1"/>
    <col min="31" max="31" width="9.81640625" style="3" customWidth="1"/>
    <col min="32" max="32" width="12.453125" style="3" customWidth="1"/>
    <col min="33" max="37" width="13.7265625" style="3" customWidth="1"/>
    <col min="38" max="38" width="15.7265625" style="3" customWidth="1"/>
    <col min="39" max="41" width="13.7265625" style="3" customWidth="1"/>
    <col min="42" max="42" width="12.453125" style="3" customWidth="1"/>
    <col min="43" max="44" width="8.54296875" style="3"/>
    <col min="45" max="45" width="8.6328125" style="3" bestFit="1" customWidth="1"/>
    <col min="46" max="47" width="9.08984375" style="3" customWidth="1"/>
    <col min="48" max="52" width="1.08984375" style="3" customWidth="1"/>
    <col min="53" max="53" width="8.6328125" style="163" customWidth="1"/>
    <col min="54" max="54" width="1.453125" style="3" customWidth="1"/>
    <col min="55" max="55" width="12.453125" style="3" customWidth="1"/>
    <col min="56" max="56" width="6.54296875" style="3" customWidth="1"/>
    <col min="57" max="57" width="9.81640625" style="3" customWidth="1"/>
    <col min="58" max="58" width="12.453125" style="3" customWidth="1"/>
    <col min="59" max="63" width="13.7265625" style="3" customWidth="1"/>
    <col min="64" max="64" width="15.7265625" style="3" customWidth="1"/>
    <col min="65" max="67" width="13.7265625" style="3" customWidth="1"/>
    <col min="68" max="68" width="12.453125" style="3" customWidth="1"/>
    <col min="69" max="70" width="8.54296875" style="3"/>
    <col min="71" max="71" width="8.6328125" style="3" bestFit="1" customWidth="1"/>
    <col min="72" max="73" width="9.08984375" style="3" customWidth="1"/>
    <col min="74" max="77" width="1.08984375" style="3" customWidth="1"/>
    <col min="78" max="169" width="8.54296875" style="3"/>
    <col min="170" max="170" width="4.08984375" style="3" customWidth="1"/>
    <col min="171" max="177" width="8.54296875" style="3"/>
    <col min="178" max="178" width="3.08984375" style="3" customWidth="1"/>
    <col min="179" max="425" width="8.54296875" style="3"/>
    <col min="426" max="426" width="4.08984375" style="3" customWidth="1"/>
    <col min="427" max="433" width="8.54296875" style="3"/>
    <col min="434" max="434" width="3.08984375" style="3" customWidth="1"/>
    <col min="435" max="681" width="8.54296875" style="3"/>
    <col min="682" max="682" width="4.08984375" style="3" customWidth="1"/>
    <col min="683" max="689" width="8.54296875" style="3"/>
    <col min="690" max="690" width="3.08984375" style="3" customWidth="1"/>
    <col min="691" max="937" width="8.54296875" style="3"/>
    <col min="938" max="938" width="4.08984375" style="3" customWidth="1"/>
    <col min="939" max="945" width="8.54296875" style="3"/>
    <col min="946" max="946" width="3.08984375" style="3" customWidth="1"/>
    <col min="947" max="1193" width="8.54296875" style="3"/>
    <col min="1194" max="1194" width="4.08984375" style="3" customWidth="1"/>
    <col min="1195" max="1201" width="8.54296875" style="3"/>
    <col min="1202" max="1202" width="3.08984375" style="3" customWidth="1"/>
    <col min="1203" max="1449" width="8.54296875" style="3"/>
    <col min="1450" max="1450" width="4.08984375" style="3" customWidth="1"/>
    <col min="1451" max="1457" width="8.54296875" style="3"/>
    <col min="1458" max="1458" width="3.08984375" style="3" customWidth="1"/>
    <col min="1459" max="1705" width="8.54296875" style="3"/>
    <col min="1706" max="1706" width="4.08984375" style="3" customWidth="1"/>
    <col min="1707" max="1713" width="8.54296875" style="3"/>
    <col min="1714" max="1714" width="3.08984375" style="3" customWidth="1"/>
    <col min="1715" max="1961" width="8.54296875" style="3"/>
    <col min="1962" max="1962" width="4.08984375" style="3" customWidth="1"/>
    <col min="1963" max="1969" width="8.54296875" style="3"/>
    <col min="1970" max="1970" width="3.08984375" style="3" customWidth="1"/>
    <col min="1971" max="2217" width="8.54296875" style="3"/>
    <col min="2218" max="2218" width="4.08984375" style="3" customWidth="1"/>
    <col min="2219" max="2225" width="8.54296875" style="3"/>
    <col min="2226" max="2226" width="3.08984375" style="3" customWidth="1"/>
    <col min="2227" max="2473" width="8.54296875" style="3"/>
    <col min="2474" max="2474" width="4.08984375" style="3" customWidth="1"/>
    <col min="2475" max="2481" width="8.54296875" style="3"/>
    <col min="2482" max="2482" width="3.08984375" style="3" customWidth="1"/>
    <col min="2483" max="2729" width="8.54296875" style="3"/>
    <col min="2730" max="2730" width="4.08984375" style="3" customWidth="1"/>
    <col min="2731" max="2737" width="8.54296875" style="3"/>
    <col min="2738" max="2738" width="3.08984375" style="3" customWidth="1"/>
    <col min="2739" max="2985" width="8.54296875" style="3"/>
    <col min="2986" max="2986" width="4.08984375" style="3" customWidth="1"/>
    <col min="2987" max="2993" width="8.54296875" style="3"/>
    <col min="2994" max="2994" width="3.08984375" style="3" customWidth="1"/>
    <col min="2995" max="3241" width="8.54296875" style="3"/>
    <col min="3242" max="3242" width="4.08984375" style="3" customWidth="1"/>
    <col min="3243" max="3249" width="8.54296875" style="3"/>
    <col min="3250" max="3250" width="3.08984375" style="3" customWidth="1"/>
    <col min="3251" max="3497" width="8.54296875" style="3"/>
    <col min="3498" max="3498" width="4.08984375" style="3" customWidth="1"/>
    <col min="3499" max="3505" width="8.54296875" style="3"/>
    <col min="3506" max="3506" width="3.08984375" style="3" customWidth="1"/>
    <col min="3507" max="3753" width="8.54296875" style="3"/>
    <col min="3754" max="3754" width="4.08984375" style="3" customWidth="1"/>
    <col min="3755" max="3761" width="8.54296875" style="3"/>
    <col min="3762" max="3762" width="3.08984375" style="3" customWidth="1"/>
    <col min="3763" max="4009" width="8.54296875" style="3"/>
    <col min="4010" max="4010" width="4.08984375" style="3" customWidth="1"/>
    <col min="4011" max="4017" width="8.54296875" style="3"/>
    <col min="4018" max="4018" width="3.08984375" style="3" customWidth="1"/>
    <col min="4019" max="4265" width="8.54296875" style="3"/>
    <col min="4266" max="4266" width="4.08984375" style="3" customWidth="1"/>
    <col min="4267" max="4273" width="8.54296875" style="3"/>
    <col min="4274" max="4274" width="3.08984375" style="3" customWidth="1"/>
    <col min="4275" max="4521" width="8.54296875" style="3"/>
    <col min="4522" max="4522" width="4.08984375" style="3" customWidth="1"/>
    <col min="4523" max="4529" width="8.54296875" style="3"/>
    <col min="4530" max="4530" width="3.08984375" style="3" customWidth="1"/>
    <col min="4531" max="4777" width="8.54296875" style="3"/>
    <col min="4778" max="4778" width="4.08984375" style="3" customWidth="1"/>
    <col min="4779" max="4785" width="8.54296875" style="3"/>
    <col min="4786" max="4786" width="3.08984375" style="3" customWidth="1"/>
    <col min="4787" max="5033" width="8.54296875" style="3"/>
    <col min="5034" max="5034" width="4.08984375" style="3" customWidth="1"/>
    <col min="5035" max="5041" width="8.54296875" style="3"/>
    <col min="5042" max="5042" width="3.08984375" style="3" customWidth="1"/>
    <col min="5043" max="5289" width="8.54296875" style="3"/>
    <col min="5290" max="5290" width="4.08984375" style="3" customWidth="1"/>
    <col min="5291" max="5297" width="8.54296875" style="3"/>
    <col min="5298" max="5298" width="3.08984375" style="3" customWidth="1"/>
    <col min="5299" max="5545" width="8.54296875" style="3"/>
    <col min="5546" max="5546" width="4.08984375" style="3" customWidth="1"/>
    <col min="5547" max="5553" width="8.54296875" style="3"/>
    <col min="5554" max="5554" width="3.08984375" style="3" customWidth="1"/>
    <col min="5555" max="5801" width="8.54296875" style="3"/>
    <col min="5802" max="5802" width="4.08984375" style="3" customWidth="1"/>
    <col min="5803" max="5809" width="8.54296875" style="3"/>
    <col min="5810" max="5810" width="3.08984375" style="3" customWidth="1"/>
    <col min="5811" max="6057" width="8.54296875" style="3"/>
    <col min="6058" max="6058" width="4.08984375" style="3" customWidth="1"/>
    <col min="6059" max="6065" width="8.54296875" style="3"/>
    <col min="6066" max="6066" width="3.08984375" style="3" customWidth="1"/>
    <col min="6067" max="6313" width="8.54296875" style="3"/>
    <col min="6314" max="6314" width="4.08984375" style="3" customWidth="1"/>
    <col min="6315" max="6321" width="8.54296875" style="3"/>
    <col min="6322" max="6322" width="3.08984375" style="3" customWidth="1"/>
    <col min="6323" max="6569" width="8.54296875" style="3"/>
    <col min="6570" max="6570" width="4.08984375" style="3" customWidth="1"/>
    <col min="6571" max="6577" width="8.54296875" style="3"/>
    <col min="6578" max="6578" width="3.08984375" style="3" customWidth="1"/>
    <col min="6579" max="6825" width="8.54296875" style="3"/>
    <col min="6826" max="6826" width="4.08984375" style="3" customWidth="1"/>
    <col min="6827" max="6833" width="8.54296875" style="3"/>
    <col min="6834" max="6834" width="3.08984375" style="3" customWidth="1"/>
    <col min="6835" max="7081" width="8.54296875" style="3"/>
    <col min="7082" max="7082" width="4.08984375" style="3" customWidth="1"/>
    <col min="7083" max="7089" width="8.54296875" style="3"/>
    <col min="7090" max="7090" width="3.08984375" style="3" customWidth="1"/>
    <col min="7091" max="7337" width="8.54296875" style="3"/>
    <col min="7338" max="7338" width="4.08984375" style="3" customWidth="1"/>
    <col min="7339" max="7345" width="8.54296875" style="3"/>
    <col min="7346" max="7346" width="3.08984375" style="3" customWidth="1"/>
    <col min="7347" max="7593" width="8.54296875" style="3"/>
    <col min="7594" max="7594" width="4.08984375" style="3" customWidth="1"/>
    <col min="7595" max="7601" width="8.54296875" style="3"/>
    <col min="7602" max="7602" width="3.08984375" style="3" customWidth="1"/>
    <col min="7603" max="7849" width="8.54296875" style="3"/>
    <col min="7850" max="7850" width="4.08984375" style="3" customWidth="1"/>
    <col min="7851" max="7857" width="8.54296875" style="3"/>
    <col min="7858" max="7858" width="3.08984375" style="3" customWidth="1"/>
    <col min="7859" max="8105" width="8.54296875" style="3"/>
    <col min="8106" max="8106" width="4.08984375" style="3" customWidth="1"/>
    <col min="8107" max="8113" width="8.54296875" style="3"/>
    <col min="8114" max="8114" width="3.08984375" style="3" customWidth="1"/>
    <col min="8115" max="8361" width="8.54296875" style="3"/>
    <col min="8362" max="8362" width="4.08984375" style="3" customWidth="1"/>
    <col min="8363" max="8369" width="8.54296875" style="3"/>
    <col min="8370" max="8370" width="3.08984375" style="3" customWidth="1"/>
    <col min="8371" max="8617" width="8.54296875" style="3"/>
    <col min="8618" max="8618" width="4.08984375" style="3" customWidth="1"/>
    <col min="8619" max="8625" width="8.54296875" style="3"/>
    <col min="8626" max="8626" width="3.08984375" style="3" customWidth="1"/>
    <col min="8627" max="8873" width="8.54296875" style="3"/>
    <col min="8874" max="8874" width="4.08984375" style="3" customWidth="1"/>
    <col min="8875" max="8881" width="8.54296875" style="3"/>
    <col min="8882" max="8882" width="3.08984375" style="3" customWidth="1"/>
    <col min="8883" max="9129" width="8.54296875" style="3"/>
    <col min="9130" max="9130" width="4.08984375" style="3" customWidth="1"/>
    <col min="9131" max="9137" width="8.54296875" style="3"/>
    <col min="9138" max="9138" width="3.08984375" style="3" customWidth="1"/>
    <col min="9139" max="9385" width="8.54296875" style="3"/>
    <col min="9386" max="9386" width="4.08984375" style="3" customWidth="1"/>
    <col min="9387" max="9393" width="8.54296875" style="3"/>
    <col min="9394" max="9394" width="3.08984375" style="3" customWidth="1"/>
    <col min="9395" max="9641" width="8.54296875" style="3"/>
    <col min="9642" max="9642" width="4.08984375" style="3" customWidth="1"/>
    <col min="9643" max="9649" width="8.54296875" style="3"/>
    <col min="9650" max="9650" width="3.08984375" style="3" customWidth="1"/>
    <col min="9651" max="9897" width="8.54296875" style="3"/>
    <col min="9898" max="9898" width="4.08984375" style="3" customWidth="1"/>
    <col min="9899" max="9905" width="8.54296875" style="3"/>
    <col min="9906" max="9906" width="3.08984375" style="3" customWidth="1"/>
    <col min="9907" max="10153" width="8.54296875" style="3"/>
    <col min="10154" max="10154" width="4.08984375" style="3" customWidth="1"/>
    <col min="10155" max="10161" width="8.54296875" style="3"/>
    <col min="10162" max="10162" width="3.08984375" style="3" customWidth="1"/>
    <col min="10163" max="10409" width="8.54296875" style="3"/>
    <col min="10410" max="10410" width="4.08984375" style="3" customWidth="1"/>
    <col min="10411" max="10417" width="8.54296875" style="3"/>
    <col min="10418" max="10418" width="3.08984375" style="3" customWidth="1"/>
    <col min="10419" max="10665" width="8.54296875" style="3"/>
    <col min="10666" max="10666" width="4.08984375" style="3" customWidth="1"/>
    <col min="10667" max="10673" width="8.54296875" style="3"/>
    <col min="10674" max="10674" width="3.08984375" style="3" customWidth="1"/>
    <col min="10675" max="10921" width="8.54296875" style="3"/>
    <col min="10922" max="10922" width="4.08984375" style="3" customWidth="1"/>
    <col min="10923" max="10929" width="8.54296875" style="3"/>
    <col min="10930" max="10930" width="3.08984375" style="3" customWidth="1"/>
    <col min="10931" max="11177" width="8.54296875" style="3"/>
    <col min="11178" max="11178" width="4.08984375" style="3" customWidth="1"/>
    <col min="11179" max="11185" width="8.54296875" style="3"/>
    <col min="11186" max="11186" width="3.08984375" style="3" customWidth="1"/>
    <col min="11187" max="11433" width="8.54296875" style="3"/>
    <col min="11434" max="11434" width="4.08984375" style="3" customWidth="1"/>
    <col min="11435" max="11441" width="8.54296875" style="3"/>
    <col min="11442" max="11442" width="3.08984375" style="3" customWidth="1"/>
    <col min="11443" max="11689" width="8.54296875" style="3"/>
    <col min="11690" max="11690" width="4.08984375" style="3" customWidth="1"/>
    <col min="11691" max="11697" width="8.54296875" style="3"/>
    <col min="11698" max="11698" width="3.08984375" style="3" customWidth="1"/>
    <col min="11699" max="11945" width="8.54296875" style="3"/>
    <col min="11946" max="11946" width="4.08984375" style="3" customWidth="1"/>
    <col min="11947" max="11953" width="8.54296875" style="3"/>
    <col min="11954" max="11954" width="3.08984375" style="3" customWidth="1"/>
    <col min="11955" max="12201" width="8.54296875" style="3"/>
    <col min="12202" max="12202" width="4.08984375" style="3" customWidth="1"/>
    <col min="12203" max="12209" width="8.54296875" style="3"/>
    <col min="12210" max="12210" width="3.08984375" style="3" customWidth="1"/>
    <col min="12211" max="12457" width="8.54296875" style="3"/>
    <col min="12458" max="12458" width="4.08984375" style="3" customWidth="1"/>
    <col min="12459" max="12465" width="8.54296875" style="3"/>
    <col min="12466" max="12466" width="3.08984375" style="3" customWidth="1"/>
    <col min="12467" max="12713" width="8.54296875" style="3"/>
    <col min="12714" max="12714" width="4.08984375" style="3" customWidth="1"/>
    <col min="12715" max="12721" width="8.54296875" style="3"/>
    <col min="12722" max="12722" width="3.08984375" style="3" customWidth="1"/>
    <col min="12723" max="12969" width="8.54296875" style="3"/>
    <col min="12970" max="12970" width="4.08984375" style="3" customWidth="1"/>
    <col min="12971" max="12977" width="8.54296875" style="3"/>
    <col min="12978" max="12978" width="3.08984375" style="3" customWidth="1"/>
    <col min="12979" max="13225" width="8.54296875" style="3"/>
    <col min="13226" max="13226" width="4.08984375" style="3" customWidth="1"/>
    <col min="13227" max="13233" width="8.54296875" style="3"/>
    <col min="13234" max="13234" width="3.08984375" style="3" customWidth="1"/>
    <col min="13235" max="13481" width="8.54296875" style="3"/>
    <col min="13482" max="13482" width="4.08984375" style="3" customWidth="1"/>
    <col min="13483" max="13489" width="8.54296875" style="3"/>
    <col min="13490" max="13490" width="3.08984375" style="3" customWidth="1"/>
    <col min="13491" max="13737" width="8.54296875" style="3"/>
    <col min="13738" max="13738" width="4.08984375" style="3" customWidth="1"/>
    <col min="13739" max="13745" width="8.54296875" style="3"/>
    <col min="13746" max="13746" width="3.08984375" style="3" customWidth="1"/>
    <col min="13747" max="13993" width="8.54296875" style="3"/>
    <col min="13994" max="13994" width="4.08984375" style="3" customWidth="1"/>
    <col min="13995" max="14001" width="8.54296875" style="3"/>
    <col min="14002" max="14002" width="3.08984375" style="3" customWidth="1"/>
    <col min="14003" max="14249" width="8.54296875" style="3"/>
    <col min="14250" max="14250" width="4.08984375" style="3" customWidth="1"/>
    <col min="14251" max="14257" width="8.54296875" style="3"/>
    <col min="14258" max="14258" width="3.08984375" style="3" customWidth="1"/>
    <col min="14259" max="14505" width="8.54296875" style="3"/>
    <col min="14506" max="14506" width="4.08984375" style="3" customWidth="1"/>
    <col min="14507" max="14513" width="8.54296875" style="3"/>
    <col min="14514" max="14514" width="3.08984375" style="3" customWidth="1"/>
    <col min="14515" max="14761" width="8.54296875" style="3"/>
    <col min="14762" max="14762" width="4.08984375" style="3" customWidth="1"/>
    <col min="14763" max="14769" width="8.54296875" style="3"/>
    <col min="14770" max="14770" width="3.08984375" style="3" customWidth="1"/>
    <col min="14771" max="15017" width="8.54296875" style="3"/>
    <col min="15018" max="15018" width="4.08984375" style="3" customWidth="1"/>
    <col min="15019" max="15025" width="8.54296875" style="3"/>
    <col min="15026" max="15026" width="3.08984375" style="3" customWidth="1"/>
    <col min="15027" max="15273" width="8.54296875" style="3"/>
    <col min="15274" max="15274" width="4.08984375" style="3" customWidth="1"/>
    <col min="15275" max="15281" width="8.54296875" style="3"/>
    <col min="15282" max="15282" width="3.08984375" style="3" customWidth="1"/>
    <col min="15283" max="15529" width="8.54296875" style="3"/>
    <col min="15530" max="15530" width="4.08984375" style="3" customWidth="1"/>
    <col min="15531" max="15537" width="8.54296875" style="3"/>
    <col min="15538" max="15538" width="3.08984375" style="3" customWidth="1"/>
    <col min="15539" max="15785" width="8.54296875" style="3"/>
    <col min="15786" max="15786" width="4.08984375" style="3" customWidth="1"/>
    <col min="15787" max="15793" width="8.54296875" style="3"/>
    <col min="15794" max="15794" width="3.08984375" style="3" customWidth="1"/>
    <col min="15795" max="16041" width="8.54296875" style="3"/>
    <col min="16042" max="16042" width="4.08984375" style="3" customWidth="1"/>
    <col min="16043" max="16049" width="8.54296875" style="3"/>
    <col min="16050" max="16050" width="3.08984375" style="3" customWidth="1"/>
    <col min="16051" max="16384" width="8.54296875" style="3"/>
  </cols>
  <sheetData>
    <row r="2" spans="1:77" s="29" customFormat="1" x14ac:dyDescent="0.3">
      <c r="A2" s="207">
        <f>'Procedures &amp; Inputs'!$E$22</f>
        <v>2027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32"/>
      <c r="AA2" s="207">
        <f>'Procedures &amp; Inputs'!$E$21</f>
        <v>2026</v>
      </c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32"/>
      <c r="BA2" s="207">
        <f>'Procedures &amp; Inputs'!$E$20</f>
        <v>2025</v>
      </c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</row>
    <row r="3" spans="1:77" x14ac:dyDescent="0.3">
      <c r="A3" s="1" t="s">
        <v>200</v>
      </c>
      <c r="B3" s="2"/>
      <c r="H3" s="2" t="s">
        <v>201</v>
      </c>
      <c r="I3" s="5"/>
      <c r="J3" s="5"/>
      <c r="K3" s="5"/>
      <c r="L3" s="5"/>
      <c r="M3" s="1"/>
      <c r="O3" s="1" t="str">
        <f>_xlfn.CONCAT(RIGHT('E-6b (1)'!$E$19,12))</f>
        <v xml:space="preserve"> Page 2 of 7</v>
      </c>
      <c r="Z3" s="24"/>
      <c r="AA3" s="1" t="s">
        <v>200</v>
      </c>
      <c r="AB3" s="2"/>
      <c r="AH3" s="2" t="s">
        <v>201</v>
      </c>
      <c r="AI3" s="5"/>
      <c r="AJ3" s="5"/>
      <c r="AK3" s="5"/>
      <c r="AL3" s="5"/>
      <c r="AM3" s="1"/>
      <c r="AO3" s="1" t="str">
        <f>_xlfn.CONCAT(RIGHT('E-6b (1)'!$E$20,12))</f>
        <v xml:space="preserve"> Page 3 of 7</v>
      </c>
      <c r="AZ3" s="24"/>
      <c r="BA3" s="1" t="s">
        <v>200</v>
      </c>
      <c r="BB3" s="2"/>
      <c r="BH3" s="2" t="s">
        <v>201</v>
      </c>
      <c r="BI3" s="5"/>
      <c r="BJ3" s="5"/>
      <c r="BK3" s="5"/>
      <c r="BL3" s="5"/>
      <c r="BM3" s="1"/>
      <c r="BO3" s="1" t="str">
        <f>_xlfn.CONCAT(RIGHT('E-6b (1)'!$E$21,12))</f>
        <v xml:space="preserve"> Page 4 of 7</v>
      </c>
    </row>
    <row r="4" spans="1:77" ht="4.5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Z4" s="24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Z4" s="24"/>
      <c r="BA4" s="7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</row>
    <row r="5" spans="1:77" x14ac:dyDescent="0.3">
      <c r="A5" s="9" t="s">
        <v>118</v>
      </c>
      <c r="G5" s="1" t="s">
        <v>119</v>
      </c>
      <c r="H5" s="2" t="s">
        <v>212</v>
      </c>
      <c r="I5" s="5"/>
      <c r="J5" s="5"/>
      <c r="K5" s="5"/>
      <c r="L5" s="5"/>
      <c r="M5" s="9" t="s">
        <v>8</v>
      </c>
      <c r="Z5" s="24"/>
      <c r="AA5" s="9" t="s">
        <v>118</v>
      </c>
      <c r="AG5" s="1" t="s">
        <v>119</v>
      </c>
      <c r="AH5" s="2" t="s">
        <v>212</v>
      </c>
      <c r="AI5" s="5"/>
      <c r="AJ5" s="5"/>
      <c r="AK5" s="5"/>
      <c r="AL5" s="5"/>
      <c r="AM5" s="9" t="s">
        <v>8</v>
      </c>
      <c r="AZ5" s="24"/>
      <c r="BA5" s="9" t="s">
        <v>118</v>
      </c>
      <c r="BG5" s="1" t="s">
        <v>119</v>
      </c>
      <c r="BH5" s="2" t="s">
        <v>212</v>
      </c>
      <c r="BI5" s="5"/>
      <c r="BJ5" s="5"/>
      <c r="BK5" s="5"/>
      <c r="BL5" s="5"/>
      <c r="BM5" s="9" t="s">
        <v>8</v>
      </c>
    </row>
    <row r="6" spans="1:77" x14ac:dyDescent="0.3">
      <c r="A6" s="11" t="s">
        <v>120</v>
      </c>
      <c r="E6" s="1"/>
      <c r="F6" s="5"/>
      <c r="G6" s="5"/>
      <c r="H6" s="5"/>
      <c r="I6" s="5"/>
      <c r="J6" s="5"/>
      <c r="K6" s="5"/>
      <c r="L6" s="5"/>
      <c r="M6" s="10" t="str">
        <f>+'Procedures &amp; Inputs'!$F$10</f>
        <v>__X__  Projected Test Year Ended 12/31/27</v>
      </c>
      <c r="Z6" s="24"/>
      <c r="AA6" s="11" t="s">
        <v>120</v>
      </c>
      <c r="AE6" s="1"/>
      <c r="AF6" s="5"/>
      <c r="AG6" s="5"/>
      <c r="AH6" s="5"/>
      <c r="AI6" s="5"/>
      <c r="AJ6" s="5"/>
      <c r="AK6" s="5"/>
      <c r="AL6" s="5"/>
      <c r="AM6" s="10" t="str">
        <f>+'Procedures &amp; Inputs'!$F$11</f>
        <v>__X__  Projected Test Year Ended 12/31/26</v>
      </c>
      <c r="AZ6" s="24"/>
      <c r="BA6" s="11" t="s">
        <v>120</v>
      </c>
      <c r="BE6" s="1"/>
      <c r="BF6" s="5"/>
      <c r="BG6" s="5"/>
      <c r="BH6" s="5"/>
      <c r="BI6" s="5"/>
      <c r="BJ6" s="5"/>
      <c r="BK6" s="5"/>
      <c r="BL6" s="5"/>
      <c r="BM6" s="10" t="str">
        <f>+'Procedures &amp; Inputs'!$F$12</f>
        <v>__X__  Projected Test Year Ended 12/31/25</v>
      </c>
    </row>
    <row r="7" spans="1:77" x14ac:dyDescent="0.3">
      <c r="A7" s="11" t="s">
        <v>220</v>
      </c>
      <c r="B7" s="13"/>
      <c r="E7" s="1"/>
      <c r="F7" s="5"/>
      <c r="G7" s="5"/>
      <c r="H7" s="5"/>
      <c r="I7" s="5"/>
      <c r="J7" s="5"/>
      <c r="K7" s="5"/>
      <c r="L7" s="5"/>
      <c r="M7" s="9" t="str">
        <f>+'Procedures &amp; Inputs'!$H$18</f>
        <v>Witness:  Borsch, Chatelain, Olivier</v>
      </c>
      <c r="Z7" s="24"/>
      <c r="AA7" s="11" t="s">
        <v>220</v>
      </c>
      <c r="AB7" s="13"/>
      <c r="AE7" s="1"/>
      <c r="AF7" s="5"/>
      <c r="AG7" s="5"/>
      <c r="AH7" s="5"/>
      <c r="AI7" s="5"/>
      <c r="AJ7" s="5"/>
      <c r="AK7" s="5"/>
      <c r="AL7" s="5"/>
      <c r="AM7" s="9" t="str">
        <f>+'Procedures &amp; Inputs'!$H$18</f>
        <v>Witness:  Borsch, Chatelain, Olivier</v>
      </c>
      <c r="AZ7" s="24"/>
      <c r="BA7" s="11" t="s">
        <v>220</v>
      </c>
      <c r="BB7" s="13"/>
      <c r="BE7" s="1"/>
      <c r="BF7" s="5"/>
      <c r="BG7" s="5"/>
      <c r="BH7" s="5"/>
      <c r="BI7" s="5"/>
      <c r="BJ7" s="5"/>
      <c r="BK7" s="5"/>
      <c r="BL7" s="5"/>
      <c r="BM7" s="9" t="str">
        <f>+'Procedures &amp; Inputs'!$H$18</f>
        <v>Witness:  Borsch, Chatelain, Olivier</v>
      </c>
    </row>
    <row r="8" spans="1:77" ht="15.75" customHeight="1" x14ac:dyDescent="0.3">
      <c r="A8" s="25" t="str">
        <f>"PRODUCTION CAPACITY ALLOCATION METHOD = "&amp;'Procedures &amp; Inputs'!$D$217</f>
        <v>PRODUCTION CAPACITY ALLOCATION METHOD = 12 CP and 25% AD</v>
      </c>
      <c r="B8" s="26"/>
      <c r="C8" s="26"/>
      <c r="D8" s="26"/>
      <c r="E8" s="27"/>
      <c r="F8" s="27"/>
      <c r="G8" s="27"/>
      <c r="H8" s="27"/>
      <c r="I8" s="27"/>
      <c r="J8" s="27"/>
      <c r="K8" s="27"/>
      <c r="L8" s="27"/>
      <c r="M8" s="26"/>
      <c r="N8" s="26"/>
      <c r="O8" s="26"/>
      <c r="P8" s="26"/>
      <c r="Z8" s="24"/>
      <c r="AA8" s="25" t="str">
        <f>"PRODUCTION CAPACITY ALLOCATION METHOD = "&amp;'Procedures &amp; Inputs'!$D$217</f>
        <v>PRODUCTION CAPACITY ALLOCATION METHOD = 12 CP and 25% AD</v>
      </c>
      <c r="AB8" s="26"/>
      <c r="AC8" s="26"/>
      <c r="AD8" s="26"/>
      <c r="AE8" s="27"/>
      <c r="AF8" s="27"/>
      <c r="AG8" s="27"/>
      <c r="AH8" s="27"/>
      <c r="AI8" s="27"/>
      <c r="AJ8" s="27"/>
      <c r="AK8" s="27"/>
      <c r="AL8" s="27"/>
      <c r="AM8" s="26"/>
      <c r="AN8" s="26"/>
      <c r="AO8" s="26"/>
      <c r="AP8" s="26"/>
      <c r="AZ8" s="24"/>
      <c r="BA8" s="25" t="str">
        <f>"PRODUCTION CAPACITY ALLOCATION METHOD = "&amp;'Procedures &amp; Inputs'!$D$217</f>
        <v>PRODUCTION CAPACITY ALLOCATION METHOD = 12 CP and 25% AD</v>
      </c>
      <c r="BB8" s="26"/>
      <c r="BC8" s="26"/>
      <c r="BD8" s="26"/>
      <c r="BE8" s="27"/>
      <c r="BF8" s="27"/>
      <c r="BG8" s="27"/>
      <c r="BH8" s="27"/>
      <c r="BI8" s="27"/>
      <c r="BJ8" s="27"/>
      <c r="BK8" s="27"/>
      <c r="BL8" s="27"/>
      <c r="BM8" s="26"/>
      <c r="BN8" s="26"/>
      <c r="BO8" s="26"/>
      <c r="BP8" s="26"/>
    </row>
    <row r="9" spans="1:77" s="29" customFormat="1" x14ac:dyDescent="0.3">
      <c r="A9" s="34"/>
      <c r="B9" s="28"/>
      <c r="C9" s="28"/>
      <c r="G9" s="30">
        <v>-1</v>
      </c>
      <c r="H9" s="30">
        <f t="shared" ref="H9:O9" si="0">+G9-1</f>
        <v>-2</v>
      </c>
      <c r="I9" s="30">
        <f t="shared" si="0"/>
        <v>-3</v>
      </c>
      <c r="J9" s="30">
        <f t="shared" si="0"/>
        <v>-4</v>
      </c>
      <c r="K9" s="30">
        <f t="shared" si="0"/>
        <v>-5</v>
      </c>
      <c r="L9" s="30">
        <f t="shared" si="0"/>
        <v>-6</v>
      </c>
      <c r="M9" s="30">
        <f t="shared" si="0"/>
        <v>-7</v>
      </c>
      <c r="N9" s="30">
        <f t="shared" si="0"/>
        <v>-8</v>
      </c>
      <c r="O9" s="30">
        <f t="shared" si="0"/>
        <v>-9</v>
      </c>
      <c r="P9" s="31"/>
      <c r="Z9" s="32"/>
      <c r="AA9" s="34"/>
      <c r="AB9" s="28"/>
      <c r="AC9" s="28"/>
      <c r="AG9" s="30">
        <v>-1</v>
      </c>
      <c r="AH9" s="30">
        <f t="shared" ref="AH9:AO9" si="1">+AG9-1</f>
        <v>-2</v>
      </c>
      <c r="AI9" s="30">
        <f t="shared" si="1"/>
        <v>-3</v>
      </c>
      <c r="AJ9" s="30">
        <f t="shared" si="1"/>
        <v>-4</v>
      </c>
      <c r="AK9" s="30">
        <f t="shared" si="1"/>
        <v>-5</v>
      </c>
      <c r="AL9" s="30">
        <f t="shared" si="1"/>
        <v>-6</v>
      </c>
      <c r="AM9" s="30">
        <f t="shared" si="1"/>
        <v>-7</v>
      </c>
      <c r="AN9" s="30">
        <f t="shared" si="1"/>
        <v>-8</v>
      </c>
      <c r="AO9" s="30">
        <f t="shared" si="1"/>
        <v>-9</v>
      </c>
      <c r="AP9" s="31"/>
      <c r="AZ9" s="32"/>
      <c r="BA9" s="34"/>
      <c r="BB9" s="28"/>
      <c r="BC9" s="28"/>
      <c r="BG9" s="30">
        <v>-1</v>
      </c>
      <c r="BH9" s="30">
        <f t="shared" ref="BH9:BO9" si="2">+BG9-1</f>
        <v>-2</v>
      </c>
      <c r="BI9" s="30">
        <f t="shared" si="2"/>
        <v>-3</v>
      </c>
      <c r="BJ9" s="30">
        <f t="shared" si="2"/>
        <v>-4</v>
      </c>
      <c r="BK9" s="30">
        <f t="shared" si="2"/>
        <v>-5</v>
      </c>
      <c r="BL9" s="30">
        <f t="shared" si="2"/>
        <v>-6</v>
      </c>
      <c r="BM9" s="30">
        <f t="shared" si="2"/>
        <v>-7</v>
      </c>
      <c r="BN9" s="30">
        <f t="shared" si="2"/>
        <v>-8</v>
      </c>
      <c r="BO9" s="30">
        <f t="shared" si="2"/>
        <v>-9</v>
      </c>
      <c r="BP9" s="31"/>
    </row>
    <row r="10" spans="1:77" x14ac:dyDescent="0.3">
      <c r="A10" s="85"/>
      <c r="B10" s="33"/>
      <c r="C10" s="33"/>
      <c r="G10" s="34"/>
      <c r="H10" s="34"/>
      <c r="I10" s="34" t="s">
        <v>22</v>
      </c>
      <c r="J10" s="34" t="s">
        <v>22</v>
      </c>
      <c r="K10" s="34" t="s">
        <v>22</v>
      </c>
      <c r="L10" s="35" t="s">
        <v>130</v>
      </c>
      <c r="M10" s="36"/>
      <c r="N10" s="36"/>
      <c r="O10" s="35" t="s">
        <v>131</v>
      </c>
      <c r="P10" s="5"/>
      <c r="Z10" s="24"/>
      <c r="AA10" s="85"/>
      <c r="AB10" s="33"/>
      <c r="AC10" s="33"/>
      <c r="AG10" s="34"/>
      <c r="AH10" s="34"/>
      <c r="AI10" s="34" t="s">
        <v>22</v>
      </c>
      <c r="AJ10" s="34" t="s">
        <v>22</v>
      </c>
      <c r="AK10" s="34" t="s">
        <v>22</v>
      </c>
      <c r="AL10" s="35" t="s">
        <v>130</v>
      </c>
      <c r="AM10" s="36"/>
      <c r="AN10" s="36"/>
      <c r="AO10" s="35" t="s">
        <v>131</v>
      </c>
      <c r="AP10" s="5"/>
      <c r="AZ10" s="24"/>
      <c r="BA10" s="85"/>
      <c r="BB10" s="33"/>
      <c r="BC10" s="33"/>
      <c r="BG10" s="34"/>
      <c r="BH10" s="34"/>
      <c r="BI10" s="34" t="s">
        <v>22</v>
      </c>
      <c r="BJ10" s="34" t="s">
        <v>22</v>
      </c>
      <c r="BK10" s="34" t="s">
        <v>22</v>
      </c>
      <c r="BL10" s="35" t="s">
        <v>130</v>
      </c>
      <c r="BM10" s="36"/>
      <c r="BN10" s="36"/>
      <c r="BO10" s="35" t="s">
        <v>131</v>
      </c>
      <c r="BP10" s="5"/>
    </row>
    <row r="11" spans="1:77" x14ac:dyDescent="0.3">
      <c r="A11" s="85" t="s">
        <v>132</v>
      </c>
      <c r="B11" s="33"/>
      <c r="C11" s="33"/>
      <c r="G11" s="34" t="s">
        <v>23</v>
      </c>
      <c r="H11" s="34" t="s">
        <v>24</v>
      </c>
      <c r="I11" s="34" t="s">
        <v>25</v>
      </c>
      <c r="J11" s="38" t="s">
        <v>26</v>
      </c>
      <c r="K11" s="34" t="s">
        <v>27</v>
      </c>
      <c r="L11" s="35" t="s">
        <v>29</v>
      </c>
      <c r="M11" s="39" t="s">
        <v>30</v>
      </c>
      <c r="N11" s="40"/>
      <c r="O11" s="35" t="s">
        <v>41</v>
      </c>
      <c r="P11" s="5"/>
      <c r="S11" s="41" t="s">
        <v>42</v>
      </c>
      <c r="T11" s="42" t="s">
        <v>28</v>
      </c>
      <c r="U11" s="35" t="s">
        <v>29</v>
      </c>
      <c r="V11" s="42"/>
      <c r="Z11" s="24"/>
      <c r="AA11" s="85" t="s">
        <v>132</v>
      </c>
      <c r="AB11" s="33"/>
      <c r="AC11" s="33"/>
      <c r="AG11" s="34" t="s">
        <v>23</v>
      </c>
      <c r="AH11" s="34" t="s">
        <v>24</v>
      </c>
      <c r="AI11" s="34" t="s">
        <v>25</v>
      </c>
      <c r="AJ11" s="38" t="s">
        <v>26</v>
      </c>
      <c r="AK11" s="34" t="s">
        <v>27</v>
      </c>
      <c r="AL11" s="35" t="s">
        <v>29</v>
      </c>
      <c r="AM11" s="39" t="s">
        <v>30</v>
      </c>
      <c r="AN11" s="40"/>
      <c r="AO11" s="35" t="s">
        <v>41</v>
      </c>
      <c r="AP11" s="5"/>
      <c r="AS11" s="41" t="s">
        <v>42</v>
      </c>
      <c r="AT11" s="42" t="s">
        <v>28</v>
      </c>
      <c r="AU11" s="35" t="s">
        <v>29</v>
      </c>
      <c r="AZ11" s="24"/>
      <c r="BA11" s="85" t="s">
        <v>132</v>
      </c>
      <c r="BB11" s="33"/>
      <c r="BC11" s="33"/>
      <c r="BG11" s="34" t="s">
        <v>23</v>
      </c>
      <c r="BH11" s="34" t="s">
        <v>24</v>
      </c>
      <c r="BI11" s="34" t="s">
        <v>25</v>
      </c>
      <c r="BJ11" s="38" t="s">
        <v>26</v>
      </c>
      <c r="BK11" s="34" t="s">
        <v>27</v>
      </c>
      <c r="BL11" s="35" t="s">
        <v>29</v>
      </c>
      <c r="BM11" s="39" t="s">
        <v>30</v>
      </c>
      <c r="BN11" s="40"/>
      <c r="BO11" s="35" t="s">
        <v>41</v>
      </c>
      <c r="BP11" s="5"/>
      <c r="BS11" s="41" t="s">
        <v>42</v>
      </c>
      <c r="BT11" s="42" t="s">
        <v>28</v>
      </c>
      <c r="BU11" s="35" t="s">
        <v>29</v>
      </c>
    </row>
    <row r="12" spans="1:77" x14ac:dyDescent="0.3">
      <c r="A12" s="203" t="s">
        <v>133</v>
      </c>
      <c r="B12" s="43"/>
      <c r="C12" s="43"/>
      <c r="D12" s="8"/>
      <c r="E12" s="8"/>
      <c r="F12" s="8"/>
      <c r="G12" s="44" t="s">
        <v>32</v>
      </c>
      <c r="H12" s="44" t="s">
        <v>33</v>
      </c>
      <c r="I12" s="44" t="s">
        <v>34</v>
      </c>
      <c r="J12" s="44" t="s">
        <v>35</v>
      </c>
      <c r="K12" s="44" t="s">
        <v>36</v>
      </c>
      <c r="L12" s="45" t="s">
        <v>198</v>
      </c>
      <c r="M12" s="44" t="s">
        <v>39</v>
      </c>
      <c r="N12" s="44" t="s">
        <v>40</v>
      </c>
      <c r="O12" s="45"/>
      <c r="P12" s="5"/>
      <c r="S12" s="46" t="s">
        <v>135</v>
      </c>
      <c r="T12" s="47" t="s">
        <v>37</v>
      </c>
      <c r="U12" s="45" t="s">
        <v>38</v>
      </c>
      <c r="V12" s="48"/>
      <c r="Z12" s="24"/>
      <c r="AA12" s="203" t="s">
        <v>133</v>
      </c>
      <c r="AB12" s="43"/>
      <c r="AC12" s="43"/>
      <c r="AD12" s="8"/>
      <c r="AE12" s="8"/>
      <c r="AF12" s="8"/>
      <c r="AG12" s="44" t="s">
        <v>32</v>
      </c>
      <c r="AH12" s="44" t="s">
        <v>33</v>
      </c>
      <c r="AI12" s="44" t="s">
        <v>34</v>
      </c>
      <c r="AJ12" s="44" t="s">
        <v>35</v>
      </c>
      <c r="AK12" s="44" t="s">
        <v>36</v>
      </c>
      <c r="AL12" s="45" t="s">
        <v>134</v>
      </c>
      <c r="AM12" s="44" t="s">
        <v>39</v>
      </c>
      <c r="AN12" s="44" t="s">
        <v>40</v>
      </c>
      <c r="AO12" s="45"/>
      <c r="AP12" s="5"/>
      <c r="AS12" s="46" t="s">
        <v>135</v>
      </c>
      <c r="AT12" s="47" t="s">
        <v>37</v>
      </c>
      <c r="AU12" s="45" t="s">
        <v>38</v>
      </c>
      <c r="AZ12" s="24"/>
      <c r="BA12" s="203" t="s">
        <v>133</v>
      </c>
      <c r="BB12" s="43"/>
      <c r="BC12" s="43"/>
      <c r="BD12" s="8"/>
      <c r="BE12" s="8"/>
      <c r="BF12" s="8"/>
      <c r="BG12" s="44" t="s">
        <v>32</v>
      </c>
      <c r="BH12" s="44" t="s">
        <v>33</v>
      </c>
      <c r="BI12" s="44" t="s">
        <v>34</v>
      </c>
      <c r="BJ12" s="44" t="s">
        <v>35</v>
      </c>
      <c r="BK12" s="44" t="s">
        <v>36</v>
      </c>
      <c r="BL12" s="45" t="s">
        <v>134</v>
      </c>
      <c r="BM12" s="44" t="s">
        <v>39</v>
      </c>
      <c r="BN12" s="44" t="s">
        <v>40</v>
      </c>
      <c r="BO12" s="45"/>
      <c r="BP12" s="5"/>
      <c r="BS12" s="46" t="s">
        <v>135</v>
      </c>
      <c r="BT12" s="47" t="s">
        <v>37</v>
      </c>
      <c r="BU12" s="45" t="s">
        <v>38</v>
      </c>
    </row>
    <row r="13" spans="1:77" x14ac:dyDescent="0.3">
      <c r="A13" s="204">
        <v>1</v>
      </c>
      <c r="B13" s="49"/>
      <c r="C13" s="50" t="s">
        <v>136</v>
      </c>
      <c r="F13" s="162"/>
      <c r="G13" s="49"/>
      <c r="H13" s="164"/>
      <c r="I13" s="164"/>
      <c r="J13" s="164"/>
      <c r="K13" s="164"/>
      <c r="L13" s="51"/>
      <c r="M13" s="51"/>
      <c r="N13" s="51"/>
      <c r="O13" s="51"/>
      <c r="P13" s="5"/>
      <c r="S13" s="52"/>
      <c r="Z13" s="24"/>
      <c r="AA13" s="204">
        <v>1</v>
      </c>
      <c r="AB13" s="49"/>
      <c r="AC13" s="50" t="s">
        <v>136</v>
      </c>
      <c r="AF13" s="162"/>
      <c r="AG13" s="49"/>
      <c r="AH13" s="164"/>
      <c r="AI13" s="164"/>
      <c r="AJ13" s="164"/>
      <c r="AK13" s="164"/>
      <c r="AL13" s="51"/>
      <c r="AM13" s="51"/>
      <c r="AN13" s="51"/>
      <c r="AO13" s="51"/>
      <c r="AP13" s="5"/>
      <c r="AS13" s="52"/>
      <c r="AZ13" s="24"/>
      <c r="BA13" s="204">
        <v>1</v>
      </c>
      <c r="BB13" s="49"/>
      <c r="BC13" s="50" t="s">
        <v>136</v>
      </c>
      <c r="BF13" s="162"/>
      <c r="BG13" s="49"/>
      <c r="BH13" s="164"/>
      <c r="BI13" s="164"/>
      <c r="BJ13" s="164"/>
      <c r="BK13" s="164"/>
      <c r="BL13" s="51"/>
      <c r="BM13" s="51"/>
      <c r="BN13" s="51"/>
      <c r="BO13" s="51"/>
      <c r="BP13" s="5"/>
      <c r="BS13" s="52"/>
    </row>
    <row r="14" spans="1:77" x14ac:dyDescent="0.3">
      <c r="A14" s="205">
        <f>A13+1</f>
        <v>2</v>
      </c>
      <c r="B14" s="53"/>
      <c r="C14" s="54" t="s">
        <v>213</v>
      </c>
      <c r="G14" s="55">
        <f>+G16*('Procedures &amp; Inputs'!K217)</f>
        <v>1039462.1707672502</v>
      </c>
      <c r="H14" s="55">
        <f>+G14*H45</f>
        <v>656339.12317154172</v>
      </c>
      <c r="I14" s="55">
        <f>+G14*I45</f>
        <v>55575.394631614341</v>
      </c>
      <c r="J14" s="55">
        <f>+G14*J45</f>
        <v>3430.7486602398426</v>
      </c>
      <c r="K14" s="55">
        <f>+G14*K45</f>
        <v>279161.79536549217</v>
      </c>
      <c r="L14" s="55">
        <f>+G14*L45</f>
        <v>44586.064261762418</v>
      </c>
      <c r="M14" s="55">
        <f>+G14*M45</f>
        <v>369.04467659950501</v>
      </c>
      <c r="N14" s="55">
        <f>+G14*N45</f>
        <v>0</v>
      </c>
      <c r="O14" s="55">
        <f>+H14*O45</f>
        <v>0</v>
      </c>
      <c r="P14" s="5"/>
      <c r="S14" s="56">
        <f>SUM(H14:O14)-G14</f>
        <v>0</v>
      </c>
      <c r="T14" s="55">
        <f>+G14*T45</f>
        <v>2952.3574127960401</v>
      </c>
      <c r="U14" s="55">
        <f>+G14*U45</f>
        <v>41633.70684896638</v>
      </c>
      <c r="V14" s="55"/>
      <c r="Z14" s="24"/>
      <c r="AA14" s="205">
        <f>AA13+1</f>
        <v>2</v>
      </c>
      <c r="AB14" s="53"/>
      <c r="AC14" s="54" t="s">
        <v>213</v>
      </c>
      <c r="AG14" s="55">
        <f>+AG16*('Procedures &amp; Inputs'!K217)</f>
        <v>1016261.0956996295</v>
      </c>
      <c r="AH14" s="55">
        <f>+AG14*AH45</f>
        <v>635381.68094784382</v>
      </c>
      <c r="AI14" s="55">
        <f>+AG14*AI45</f>
        <v>55242.936901136156</v>
      </c>
      <c r="AJ14" s="55">
        <f>+AG14*AJ45</f>
        <v>3402.4421484023596</v>
      </c>
      <c r="AK14" s="55">
        <f>+AG14*AK45</f>
        <v>277402.69372655364</v>
      </c>
      <c r="AL14" s="55">
        <f>+AG14*AL45</f>
        <v>44475.650592198581</v>
      </c>
      <c r="AM14" s="55">
        <f>+AG14*AM45</f>
        <v>355.69138349487031</v>
      </c>
      <c r="AN14" s="55">
        <f>+AG14*AN45</f>
        <v>0</v>
      </c>
      <c r="AO14" s="55">
        <f>+AH14*AO45</f>
        <v>0</v>
      </c>
      <c r="AP14" s="5"/>
      <c r="AS14" s="56">
        <f>SUM(AH14:AO14)-AG14</f>
        <v>0</v>
      </c>
      <c r="AT14" s="55">
        <f>+AG14*AT45</f>
        <v>2951.3874996117024</v>
      </c>
      <c r="AU14" s="55">
        <f>+AG14*AU45</f>
        <v>41524.382459814646</v>
      </c>
      <c r="AZ14" s="24"/>
      <c r="BA14" s="205">
        <f>BA13+1</f>
        <v>2</v>
      </c>
      <c r="BB14" s="53"/>
      <c r="BC14" s="54" t="s">
        <v>213</v>
      </c>
      <c r="BG14" s="55">
        <f>+BG16*('Procedures &amp; Inputs'!K217)</f>
        <v>985564.32078578626</v>
      </c>
      <c r="BH14" s="55">
        <f>+BG14*BH45</f>
        <v>618258.94598572061</v>
      </c>
      <c r="BI14" s="55">
        <f>+BG14*BI45</f>
        <v>53331.775571749436</v>
      </c>
      <c r="BJ14" s="55">
        <f>+BG14*BJ45</f>
        <v>3300.1024148522893</v>
      </c>
      <c r="BK14" s="55">
        <f>+BG14*BK45</f>
        <v>267732.40515032568</v>
      </c>
      <c r="BL14" s="55">
        <f>+BG14*BL45</f>
        <v>42596.50265596489</v>
      </c>
      <c r="BM14" s="55">
        <f>+BG14*BM45</f>
        <v>344.58900717333142</v>
      </c>
      <c r="BN14" s="55">
        <f>+BG14*BN45</f>
        <v>0</v>
      </c>
      <c r="BO14" s="55">
        <f>+BH14*BO45</f>
        <v>0</v>
      </c>
      <c r="BP14" s="5"/>
      <c r="BS14" s="56">
        <f>SUM(BH14:BO14)-BG14</f>
        <v>0</v>
      </c>
      <c r="BT14" s="55">
        <f>+BG14*BT45</f>
        <v>2822.9791741507534</v>
      </c>
      <c r="BU14" s="55">
        <f>+BG14*BU45</f>
        <v>39773.523481814133</v>
      </c>
    </row>
    <row r="15" spans="1:77" x14ac:dyDescent="0.3">
      <c r="A15" s="205">
        <f t="shared" ref="A15:A29" si="3">+A14+1</f>
        <v>3</v>
      </c>
      <c r="B15" s="53"/>
      <c r="C15" s="54" t="s">
        <v>137</v>
      </c>
      <c r="F15" s="116"/>
      <c r="G15" s="33">
        <f t="shared" ref="G15:L15" si="4">+G16-G14</f>
        <v>346487.39025575016</v>
      </c>
      <c r="H15" s="33">
        <f t="shared" si="4"/>
        <v>184558.05398794322</v>
      </c>
      <c r="I15" s="33">
        <f t="shared" si="4"/>
        <v>19044.129733863971</v>
      </c>
      <c r="J15" s="33">
        <f t="shared" si="4"/>
        <v>1794.2811848168681</v>
      </c>
      <c r="K15" s="33">
        <f t="shared" si="4"/>
        <v>114337.00400015811</v>
      </c>
      <c r="L15" s="33">
        <f t="shared" si="4"/>
        <v>23865.984557163589</v>
      </c>
      <c r="M15" s="33">
        <f>+M16-M14</f>
        <v>2887.9367918045455</v>
      </c>
      <c r="N15" s="33">
        <f>+N16-N14</f>
        <v>0</v>
      </c>
      <c r="O15" s="33">
        <f>+O16-O14</f>
        <v>0</v>
      </c>
      <c r="P15" s="5"/>
      <c r="S15" s="56">
        <f t="shared" ref="S15:S29" si="5">SUM(H15:O15)-G15</f>
        <v>0</v>
      </c>
      <c r="T15" s="33">
        <f>+T16-T14</f>
        <v>1759.8710946821611</v>
      </c>
      <c r="U15" s="33">
        <f>+U16-U14</f>
        <v>22106.113462481422</v>
      </c>
      <c r="V15" s="33"/>
      <c r="Z15" s="24"/>
      <c r="AA15" s="205">
        <f t="shared" ref="AA15:AA73" si="6">+AA14+1</f>
        <v>3</v>
      </c>
      <c r="AB15" s="53"/>
      <c r="AC15" s="54" t="s">
        <v>137</v>
      </c>
      <c r="AF15" s="116"/>
      <c r="AG15" s="33">
        <f t="shared" ref="AG15:AL15" si="7">+AG16-AG14</f>
        <v>338753.69856654317</v>
      </c>
      <c r="AH15" s="33">
        <f t="shared" si="7"/>
        <v>178169.20152956655</v>
      </c>
      <c r="AI15" s="33">
        <f t="shared" si="7"/>
        <v>18889.922493166159</v>
      </c>
      <c r="AJ15" s="33">
        <f t="shared" si="7"/>
        <v>1787.264513637082</v>
      </c>
      <c r="AK15" s="33">
        <f t="shared" si="7"/>
        <v>113302.27205215459</v>
      </c>
      <c r="AL15" s="33">
        <f t="shared" si="7"/>
        <v>23749.34429910325</v>
      </c>
      <c r="AM15" s="33">
        <f>+AM16-AM14</f>
        <v>2855.6936789159595</v>
      </c>
      <c r="AN15" s="33">
        <f>+AN16-AN14</f>
        <v>0</v>
      </c>
      <c r="AO15" s="33">
        <f>+AO16-AO14</f>
        <v>0</v>
      </c>
      <c r="AP15" s="5"/>
      <c r="AS15" s="56">
        <f t="shared" ref="AS15:AS29" si="8">SUM(AH15:AO15)-AG15</f>
        <v>4.6566128730773926E-10</v>
      </c>
      <c r="AT15" s="33">
        <f>+AT16-AT14</f>
        <v>1764.0639844345792</v>
      </c>
      <c r="AU15" s="33">
        <f>+AU16-AU14</f>
        <v>21985.160947440898</v>
      </c>
      <c r="AZ15" s="24"/>
      <c r="BA15" s="205">
        <f t="shared" ref="BA15:BA73" si="9">+BA14+1</f>
        <v>3</v>
      </c>
      <c r="BB15" s="53"/>
      <c r="BC15" s="54" t="s">
        <v>137</v>
      </c>
      <c r="BF15" s="116"/>
      <c r="BG15" s="33">
        <f t="shared" ref="BG15:BL15" si="10">+BG16-BG14</f>
        <v>328521.44026192883</v>
      </c>
      <c r="BH15" s="33">
        <f t="shared" si="10"/>
        <v>173543.42933358008</v>
      </c>
      <c r="BI15" s="33">
        <f t="shared" si="10"/>
        <v>18259.616690130082</v>
      </c>
      <c r="BJ15" s="33">
        <f t="shared" si="10"/>
        <v>1732.8460499604616</v>
      </c>
      <c r="BK15" s="33">
        <f t="shared" si="10"/>
        <v>109462.77170081052</v>
      </c>
      <c r="BL15" s="33">
        <f t="shared" si="10"/>
        <v>22752.982240937992</v>
      </c>
      <c r="BM15" s="33">
        <f>+BM16-BM14</f>
        <v>2769.7942465097531</v>
      </c>
      <c r="BN15" s="33">
        <f>+BN16-BN14</f>
        <v>0</v>
      </c>
      <c r="BO15" s="33">
        <f>+BO16-BO14</f>
        <v>0</v>
      </c>
      <c r="BP15" s="5"/>
      <c r="BS15" s="56">
        <f t="shared" ref="BS15:BS29" si="11">SUM(BH15:BO15)-BG15</f>
        <v>0</v>
      </c>
      <c r="BT15" s="33">
        <f>+BT16-BT14</f>
        <v>1684.3349862429104</v>
      </c>
      <c r="BU15" s="33">
        <f>+BU16-BU14</f>
        <v>21068.64725469509</v>
      </c>
    </row>
    <row r="16" spans="1:77" x14ac:dyDescent="0.3">
      <c r="A16" s="205">
        <f t="shared" si="3"/>
        <v>4</v>
      </c>
      <c r="B16" s="53"/>
      <c r="C16" s="57" t="s">
        <v>138</v>
      </c>
      <c r="F16" s="3" t="s">
        <v>27</v>
      </c>
      <c r="G16" s="58">
        <f>'Procedures &amp; Inputs'!Q30</f>
        <v>1385949.5610230004</v>
      </c>
      <c r="H16" s="59">
        <f>'Procedures &amp; Inputs'!R30</f>
        <v>840897.17715948494</v>
      </c>
      <c r="I16" s="59">
        <f>'Procedures &amp; Inputs'!S30</f>
        <v>74619.524365478312</v>
      </c>
      <c r="J16" s="59">
        <f>'Procedures &amp; Inputs'!T30</f>
        <v>5225.0298450567107</v>
      </c>
      <c r="K16" s="59">
        <f>'Procedures &amp; Inputs'!U30</f>
        <v>393498.79936565028</v>
      </c>
      <c r="L16" s="59">
        <f t="shared" ref="L16:L27" si="12">U16+T16</f>
        <v>68452.048818926007</v>
      </c>
      <c r="M16" s="59">
        <f>'Procedures &amp; Inputs'!X30</f>
        <v>3256.9814684040507</v>
      </c>
      <c r="N16" s="59">
        <f>'Procedures &amp; Inputs'!Y30</f>
        <v>0</v>
      </c>
      <c r="O16" s="59">
        <f>'Procedures &amp; Inputs'!Z30</f>
        <v>0</v>
      </c>
      <c r="P16" s="5"/>
      <c r="S16" s="60">
        <f t="shared" si="5"/>
        <v>0</v>
      </c>
      <c r="T16" s="59">
        <f>'Procedures &amp; Inputs'!V30</f>
        <v>4712.2285074782012</v>
      </c>
      <c r="U16" s="59">
        <f>'Procedures &amp; Inputs'!W30</f>
        <v>63739.820311447802</v>
      </c>
      <c r="V16" s="61"/>
      <c r="Z16" s="24"/>
      <c r="AA16" s="205">
        <f t="shared" si="6"/>
        <v>4</v>
      </c>
      <c r="AB16" s="53"/>
      <c r="AC16" s="57" t="s">
        <v>138</v>
      </c>
      <c r="AF16" s="3" t="s">
        <v>27</v>
      </c>
      <c r="AG16" s="58">
        <f>'Procedures &amp; Inputs'!Q45</f>
        <v>1355014.7942661727</v>
      </c>
      <c r="AH16" s="59">
        <f>'Procedures &amp; Inputs'!R45</f>
        <v>813550.88247741037</v>
      </c>
      <c r="AI16" s="59">
        <f>'Procedures &amp; Inputs'!S45</f>
        <v>74132.859394302315</v>
      </c>
      <c r="AJ16" s="59">
        <f>'Procedures &amp; Inputs'!T45</f>
        <v>5189.7066620394417</v>
      </c>
      <c r="AK16" s="59">
        <f>'Procedures &amp; Inputs'!U45</f>
        <v>390704.96577870823</v>
      </c>
      <c r="AL16" s="59">
        <f t="shared" ref="AL16:AL27" si="13">AU16+AT16</f>
        <v>68224.994891301831</v>
      </c>
      <c r="AM16" s="59">
        <f>'Procedures &amp; Inputs'!X45</f>
        <v>3211.38506241083</v>
      </c>
      <c r="AN16" s="59">
        <f>'Procedures &amp; Inputs'!Y45</f>
        <v>0</v>
      </c>
      <c r="AO16" s="59">
        <f>'Procedures &amp; Inputs'!Z45</f>
        <v>0</v>
      </c>
      <c r="AP16" s="5"/>
      <c r="AS16" s="62">
        <f t="shared" si="8"/>
        <v>0</v>
      </c>
      <c r="AT16" s="58">
        <f>'Procedures &amp; Inputs'!V45</f>
        <v>4715.4514840462816</v>
      </c>
      <c r="AU16" s="58">
        <f>'Procedures &amp; Inputs'!W45</f>
        <v>63509.543407255544</v>
      </c>
      <c r="AZ16" s="24"/>
      <c r="BA16" s="205">
        <f t="shared" si="9"/>
        <v>4</v>
      </c>
      <c r="BB16" s="53"/>
      <c r="BC16" s="57" t="s">
        <v>138</v>
      </c>
      <c r="BF16" s="3" t="s">
        <v>27</v>
      </c>
      <c r="BG16" s="58">
        <f>'Procedures &amp; Inputs'!Q60</f>
        <v>1314085.7610477151</v>
      </c>
      <c r="BH16" s="59">
        <f>'Procedures &amp; Inputs'!R60</f>
        <v>791802.37531930069</v>
      </c>
      <c r="BI16" s="59">
        <f>'Procedures &amp; Inputs'!S60</f>
        <v>71591.392261879519</v>
      </c>
      <c r="BJ16" s="59">
        <f>'Procedures &amp; Inputs'!T60</f>
        <v>5032.9484648127509</v>
      </c>
      <c r="BK16" s="59">
        <f>'Procedures &amp; Inputs'!U60</f>
        <v>377195.1768511362</v>
      </c>
      <c r="BL16" s="59">
        <f>SUM(BT16:BU16)</f>
        <v>65349.484896902883</v>
      </c>
      <c r="BM16" s="59">
        <f>'Procedures &amp; Inputs'!X60</f>
        <v>3114.3832536830846</v>
      </c>
      <c r="BN16" s="59">
        <f>'Procedures &amp; Inputs'!Y60</f>
        <v>0</v>
      </c>
      <c r="BO16" s="59">
        <f>'Procedures &amp; Inputs'!Z60</f>
        <v>0</v>
      </c>
      <c r="BP16" s="5"/>
      <c r="BS16" s="62">
        <f t="shared" si="11"/>
        <v>0</v>
      </c>
      <c r="BT16" s="58">
        <f>'Procedures &amp; Inputs'!V60</f>
        <v>4507.3141603936638</v>
      </c>
      <c r="BU16" s="58">
        <f>'Procedures &amp; Inputs'!W60</f>
        <v>60842.170736509222</v>
      </c>
    </row>
    <row r="17" spans="1:73" x14ac:dyDescent="0.3">
      <c r="A17" s="205">
        <f t="shared" si="3"/>
        <v>5</v>
      </c>
      <c r="B17" s="53"/>
      <c r="C17" s="57" t="s">
        <v>44</v>
      </c>
      <c r="F17" s="3" t="s">
        <v>39</v>
      </c>
      <c r="G17" s="33">
        <f>'Procedures &amp; Inputs'!Q31</f>
        <v>261953.83268365994</v>
      </c>
      <c r="H17" s="33">
        <f>'Procedures &amp; Inputs'!R31</f>
        <v>139519.5919316652</v>
      </c>
      <c r="I17" s="33">
        <f>'Procedures &amp; Inputs'!S31</f>
        <v>14403.73132651481</v>
      </c>
      <c r="J17" s="33">
        <f>'Procedures &amp; Inputs'!T31</f>
        <v>1361.6624848222887</v>
      </c>
      <c r="K17" s="33">
        <f>'Procedures &amp; Inputs'!U31</f>
        <v>86437.522118113411</v>
      </c>
      <c r="L17" s="33">
        <f t="shared" si="12"/>
        <v>18042.382861079092</v>
      </c>
      <c r="M17" s="33">
        <f>'Procedures &amp; Inputs'!X31</f>
        <v>2188.941961465137</v>
      </c>
      <c r="N17" s="33">
        <f>'Procedures &amp; Inputs'!Y31</f>
        <v>0</v>
      </c>
      <c r="O17" s="33">
        <f>'Procedures &amp; Inputs'!Z31</f>
        <v>0</v>
      </c>
      <c r="P17" s="5"/>
      <c r="S17" s="63">
        <f t="shared" si="5"/>
        <v>0</v>
      </c>
      <c r="T17" s="33">
        <f>'Procedures &amp; Inputs'!V31</f>
        <v>1337.2153299901015</v>
      </c>
      <c r="U17" s="33">
        <f>'Procedures &amp; Inputs'!W31</f>
        <v>16705.167531088991</v>
      </c>
      <c r="V17" s="64"/>
      <c r="Z17" s="24"/>
      <c r="AA17" s="205">
        <f t="shared" si="6"/>
        <v>5</v>
      </c>
      <c r="AB17" s="53"/>
      <c r="AC17" s="57" t="s">
        <v>44</v>
      </c>
      <c r="AF17" s="3" t="s">
        <v>39</v>
      </c>
      <c r="AG17" s="33">
        <f>'Procedures &amp; Inputs'!Q46</f>
        <v>242347.18530529254</v>
      </c>
      <c r="AH17" s="33">
        <f>'Procedures &amp; Inputs'!R46</f>
        <v>127465.49407296517</v>
      </c>
      <c r="AI17" s="33">
        <f>'Procedures &amp; Inputs'!S46</f>
        <v>13509.173664006479</v>
      </c>
      <c r="AJ17" s="33">
        <f>'Procedures &amp; Inputs'!T46</f>
        <v>1279.076911201093</v>
      </c>
      <c r="AK17" s="33">
        <f>'Procedures &amp; Inputs'!U46</f>
        <v>81056.448148258118</v>
      </c>
      <c r="AL17" s="33">
        <f t="shared" si="13"/>
        <v>16991.560247352812</v>
      </c>
      <c r="AM17" s="33">
        <f>'Procedures &amp; Inputs'!X46</f>
        <v>2045.4322615088895</v>
      </c>
      <c r="AN17" s="33">
        <f>'Procedures &amp; Inputs'!Y46</f>
        <v>0</v>
      </c>
      <c r="AO17" s="33">
        <f>'Procedures &amp; Inputs'!Z46</f>
        <v>0</v>
      </c>
      <c r="AP17" s="5"/>
      <c r="AS17" s="56">
        <f t="shared" si="8"/>
        <v>0</v>
      </c>
      <c r="AT17" s="33">
        <f>'Procedures &amp; Inputs'!V46</f>
        <v>1258.2341153563041</v>
      </c>
      <c r="AU17" s="33">
        <f>'Procedures &amp; Inputs'!W46</f>
        <v>15733.326131996508</v>
      </c>
      <c r="AZ17" s="24"/>
      <c r="BA17" s="205">
        <f t="shared" si="9"/>
        <v>5</v>
      </c>
      <c r="BB17" s="53"/>
      <c r="BC17" s="57" t="s">
        <v>44</v>
      </c>
      <c r="BF17" s="3" t="s">
        <v>39</v>
      </c>
      <c r="BG17" s="33">
        <f>'Procedures &amp; Inputs'!Q61</f>
        <v>241156.25628059593</v>
      </c>
      <c r="BH17" s="33">
        <f>'Procedures &amp; Inputs'!R61</f>
        <v>127394.63036170755</v>
      </c>
      <c r="BI17" s="33">
        <f>'Procedures &amp; Inputs'!S61</f>
        <v>13398.788642903273</v>
      </c>
      <c r="BJ17" s="33">
        <f>'Procedures &amp; Inputs'!T61</f>
        <v>1271.0913223010191</v>
      </c>
      <c r="BK17" s="33">
        <f>'Procedures &amp; Inputs'!U61</f>
        <v>80351.231608618371</v>
      </c>
      <c r="BL17" s="33">
        <f t="shared" ref="BL17:BL27" si="14">SUM(BT17:BU17)</f>
        <v>16706.438693315366</v>
      </c>
      <c r="BM17" s="33">
        <f>'Procedures &amp; Inputs'!X61</f>
        <v>2034.0756517503603</v>
      </c>
      <c r="BN17" s="33">
        <f>'Procedures &amp; Inputs'!Y61</f>
        <v>0</v>
      </c>
      <c r="BO17" s="33">
        <f>'Procedures &amp; Inputs'!Z61</f>
        <v>0</v>
      </c>
      <c r="BP17" s="5"/>
      <c r="BS17" s="56">
        <f t="shared" si="11"/>
        <v>0</v>
      </c>
      <c r="BT17" s="33">
        <f>'Procedures &amp; Inputs'!V61</f>
        <v>1235.3778089914983</v>
      </c>
      <c r="BU17" s="33">
        <f>'Procedures &amp; Inputs'!W61</f>
        <v>15471.060884323868</v>
      </c>
    </row>
    <row r="18" spans="1:73" x14ac:dyDescent="0.3">
      <c r="A18" s="205">
        <f t="shared" si="3"/>
        <v>6</v>
      </c>
      <c r="B18" s="53"/>
      <c r="C18" s="57" t="s">
        <v>45</v>
      </c>
      <c r="F18" s="3" t="s">
        <v>27</v>
      </c>
      <c r="G18" s="33">
        <f>'Procedures &amp; Inputs'!Q32</f>
        <v>578393.75767910969</v>
      </c>
      <c r="H18" s="33">
        <f>'Procedures &amp; Inputs'!R32</f>
        <v>365210.45444375562</v>
      </c>
      <c r="I18" s="33">
        <f>'Procedures &amp; Inputs'!S32</f>
        <v>30924.128111129143</v>
      </c>
      <c r="J18" s="33">
        <f>'Procedures &amp; Inputs'!T32</f>
        <v>1908.9906925463395</v>
      </c>
      <c r="K18" s="33">
        <f>'Procedures &amp; Inputs'!U32</f>
        <v>155335.56137277465</v>
      </c>
      <c r="L18" s="33">
        <f t="shared" si="12"/>
        <v>24809.273462494657</v>
      </c>
      <c r="M18" s="33">
        <f>'Procedures &amp; Inputs'!X32</f>
        <v>205.34959640936719</v>
      </c>
      <c r="N18" s="33">
        <f>'Procedures &amp; Inputs'!Y32</f>
        <v>0</v>
      </c>
      <c r="O18" s="33">
        <f>'Procedures &amp; Inputs'!Z32</f>
        <v>0</v>
      </c>
      <c r="P18" s="5"/>
      <c r="S18" s="63">
        <f t="shared" si="5"/>
        <v>0</v>
      </c>
      <c r="T18" s="33">
        <f>'Procedures &amp; Inputs'!V32</f>
        <v>1642.7967712749376</v>
      </c>
      <c r="U18" s="33">
        <f>'Procedures &amp; Inputs'!W32</f>
        <v>23166.476691219719</v>
      </c>
      <c r="V18" s="64"/>
      <c r="Z18" s="24"/>
      <c r="AA18" s="205">
        <f t="shared" si="6"/>
        <v>6</v>
      </c>
      <c r="AB18" s="53"/>
      <c r="AC18" s="57" t="s">
        <v>45</v>
      </c>
      <c r="AF18" s="3" t="s">
        <v>27</v>
      </c>
      <c r="AG18" s="33">
        <f>'Procedures &amp; Inputs'!Q47</f>
        <v>558861.98134775215</v>
      </c>
      <c r="AH18" s="33">
        <f>'Procedures &amp; Inputs'!R47</f>
        <v>349408.96249666339</v>
      </c>
      <c r="AI18" s="33">
        <f>'Procedures &amp; Inputs'!S47</f>
        <v>30379.1409942584</v>
      </c>
      <c r="AJ18" s="33">
        <f>'Procedures &amp; Inputs'!T47</f>
        <v>1870.9884015756468</v>
      </c>
      <c r="AK18" s="33">
        <f>'Procedures &amp; Inputs'!U47</f>
        <v>152549.42381039669</v>
      </c>
      <c r="AL18" s="33">
        <f t="shared" si="13"/>
        <v>24458.101394091296</v>
      </c>
      <c r="AM18" s="33">
        <f>'Procedures &amp; Inputs'!X47</f>
        <v>195.36425076693504</v>
      </c>
      <c r="AN18" s="33">
        <f>'Procedures &amp; Inputs'!Y47</f>
        <v>0</v>
      </c>
      <c r="AO18" s="33">
        <f>'Procedures &amp; Inputs'!Z47</f>
        <v>0</v>
      </c>
      <c r="AP18" s="5"/>
      <c r="AS18" s="56">
        <f t="shared" si="8"/>
        <v>0</v>
      </c>
      <c r="AT18" s="33">
        <f>'Procedures &amp; Inputs'!V47</f>
        <v>1623.0260832945369</v>
      </c>
      <c r="AU18" s="33">
        <f>'Procedures &amp; Inputs'!W47</f>
        <v>22835.075310796758</v>
      </c>
      <c r="AZ18" s="24"/>
      <c r="BA18" s="205">
        <f t="shared" si="9"/>
        <v>6</v>
      </c>
      <c r="BB18" s="53"/>
      <c r="BC18" s="57" t="s">
        <v>45</v>
      </c>
      <c r="BF18" s="3" t="s">
        <v>27</v>
      </c>
      <c r="BG18" s="33">
        <f>'Procedures &amp; Inputs'!Q62</f>
        <v>528892.10762398876</v>
      </c>
      <c r="BH18" s="33">
        <f>'Procedures &amp; Inputs'!R62</f>
        <v>331781.77223285043</v>
      </c>
      <c r="BI18" s="33">
        <f>'Procedures &amp; Inputs'!S62</f>
        <v>28619.902923213565</v>
      </c>
      <c r="BJ18" s="33">
        <f>'Procedures &amp; Inputs'!T62</f>
        <v>1770.9631779026295</v>
      </c>
      <c r="BK18" s="33">
        <f>'Procedures &amp; Inputs'!U62</f>
        <v>143675.61107153018</v>
      </c>
      <c r="BL18" s="33">
        <f t="shared" si="14"/>
        <v>22858.938368590567</v>
      </c>
      <c r="BM18" s="33">
        <f>'Procedures &amp; Inputs'!X62</f>
        <v>184.91984990147935</v>
      </c>
      <c r="BN18" s="33">
        <f>'Procedures &amp; Inputs'!Y62</f>
        <v>0</v>
      </c>
      <c r="BO18" s="33">
        <f>'Procedures &amp; Inputs'!Z62</f>
        <v>0</v>
      </c>
      <c r="BP18" s="5"/>
      <c r="BS18" s="56">
        <f t="shared" si="11"/>
        <v>0</v>
      </c>
      <c r="BT18" s="33">
        <f>'Procedures &amp; Inputs'!V62</f>
        <v>1514.9203088082731</v>
      </c>
      <c r="BU18" s="33">
        <f>'Procedures &amp; Inputs'!W62</f>
        <v>21344.018059782295</v>
      </c>
    </row>
    <row r="19" spans="1:73" x14ac:dyDescent="0.3">
      <c r="A19" s="205">
        <f t="shared" si="3"/>
        <v>7</v>
      </c>
      <c r="B19" s="53"/>
      <c r="C19" s="57" t="s">
        <v>46</v>
      </c>
      <c r="F19" s="3" t="s">
        <v>27</v>
      </c>
      <c r="G19" s="33">
        <f>'Procedures &amp; Inputs'!Q33</f>
        <v>768879.82316604187</v>
      </c>
      <c r="H19" s="33">
        <f>'Procedures &amp; Inputs'!R33</f>
        <v>495700.40202180564</v>
      </c>
      <c r="I19" s="33">
        <f>'Procedures &amp; Inputs'!S33</f>
        <v>44762.599196083152</v>
      </c>
      <c r="J19" s="33">
        <f>'Procedures &amp; Inputs'!T33</f>
        <v>2052.5050051547082</v>
      </c>
      <c r="K19" s="33">
        <f>'Procedures &amp; Inputs'!U33</f>
        <v>198168.94938214816</v>
      </c>
      <c r="L19" s="33">
        <f t="shared" si="12"/>
        <v>21326.426507742941</v>
      </c>
      <c r="M19" s="33">
        <f>'Procedures &amp; Inputs'!X33</f>
        <v>6868.9410531073881</v>
      </c>
      <c r="N19" s="33">
        <f>'Procedures &amp; Inputs'!Y33</f>
        <v>0</v>
      </c>
      <c r="O19" s="33">
        <f>'Procedures &amp; Inputs'!Z33</f>
        <v>0</v>
      </c>
      <c r="P19" s="5"/>
      <c r="S19" s="63">
        <f t="shared" si="5"/>
        <v>0</v>
      </c>
      <c r="T19" s="33">
        <f>'Procedures &amp; Inputs'!V33</f>
        <v>3189.1512032284299</v>
      </c>
      <c r="U19" s="33">
        <f>'Procedures &amp; Inputs'!W33</f>
        <v>18137.275304514511</v>
      </c>
      <c r="V19" s="64"/>
      <c r="Z19" s="24"/>
      <c r="AA19" s="205">
        <f t="shared" si="6"/>
        <v>7</v>
      </c>
      <c r="AB19" s="53"/>
      <c r="AC19" s="57" t="s">
        <v>46</v>
      </c>
      <c r="AF19" s="3" t="s">
        <v>27</v>
      </c>
      <c r="AG19" s="33">
        <f>'Procedures &amp; Inputs'!Q48</f>
        <v>731012.67359764897</v>
      </c>
      <c r="AH19" s="33">
        <f>'Procedures &amp; Inputs'!R48</f>
        <v>466723.59853475261</v>
      </c>
      <c r="AI19" s="33">
        <f>'Procedures &amp; Inputs'!S48</f>
        <v>43258.433831214061</v>
      </c>
      <c r="AJ19" s="33">
        <f>'Procedures &amp; Inputs'!T48</f>
        <v>1979.6636691733681</v>
      </c>
      <c r="AK19" s="33">
        <f>'Procedures &amp; Inputs'!U48</f>
        <v>191733.20901921671</v>
      </c>
      <c r="AL19" s="33">
        <f t="shared" si="13"/>
        <v>20702.988733041973</v>
      </c>
      <c r="AM19" s="33">
        <f>'Procedures &amp; Inputs'!X48</f>
        <v>6614.7798102499701</v>
      </c>
      <c r="AN19" s="33">
        <f>'Procedures &amp; Inputs'!Y48</f>
        <v>0</v>
      </c>
      <c r="AO19" s="33">
        <f>'Procedures &amp; Inputs'!Z48</f>
        <v>0</v>
      </c>
      <c r="AP19" s="5"/>
      <c r="AS19" s="56">
        <f t="shared" si="8"/>
        <v>0</v>
      </c>
      <c r="AT19" s="33">
        <f>'Procedures &amp; Inputs'!V48</f>
        <v>3100.6780360546727</v>
      </c>
      <c r="AU19" s="33">
        <f>'Procedures &amp; Inputs'!W48</f>
        <v>17602.310696987301</v>
      </c>
      <c r="AZ19" s="24"/>
      <c r="BA19" s="205">
        <f t="shared" si="9"/>
        <v>7</v>
      </c>
      <c r="BB19" s="53"/>
      <c r="BC19" s="57" t="s">
        <v>46</v>
      </c>
      <c r="BF19" s="3" t="s">
        <v>27</v>
      </c>
      <c r="BG19" s="33">
        <f>'Procedures &amp; Inputs'!Q63</f>
        <v>695683.65720545908</v>
      </c>
      <c r="BH19" s="33">
        <f>'Procedures &amp; Inputs'!R63</f>
        <v>445676.48161903169</v>
      </c>
      <c r="BI19" s="33">
        <f>'Procedures &amp; Inputs'!S63</f>
        <v>40995.576514353794</v>
      </c>
      <c r="BJ19" s="33">
        <f>'Procedures &amp; Inputs'!T63</f>
        <v>1884.419153050414</v>
      </c>
      <c r="BK19" s="33">
        <f>'Procedures &amp; Inputs'!U63</f>
        <v>181396.15533921833</v>
      </c>
      <c r="BL19" s="33">
        <f t="shared" si="14"/>
        <v>19442.059454564314</v>
      </c>
      <c r="BM19" s="33">
        <f>'Procedures &amp; Inputs'!X63</f>
        <v>6288.9651252405392</v>
      </c>
      <c r="BN19" s="33">
        <f>'Procedures &amp; Inputs'!Y63</f>
        <v>0</v>
      </c>
      <c r="BO19" s="33">
        <f>'Procedures &amp; Inputs'!Z63</f>
        <v>0</v>
      </c>
      <c r="BP19" s="5"/>
      <c r="BS19" s="56">
        <f t="shared" si="11"/>
        <v>0</v>
      </c>
      <c r="BT19" s="33">
        <f>'Procedures &amp; Inputs'!V63</f>
        <v>2906.0921878367831</v>
      </c>
      <c r="BU19" s="33">
        <f>'Procedures &amp; Inputs'!W63</f>
        <v>16535.96726672753</v>
      </c>
    </row>
    <row r="20" spans="1:73" x14ac:dyDescent="0.3">
      <c r="A20" s="205">
        <f t="shared" si="3"/>
        <v>8</v>
      </c>
      <c r="B20" s="53"/>
      <c r="C20" s="57" t="s">
        <v>47</v>
      </c>
      <c r="F20" s="3" t="s">
        <v>139</v>
      </c>
      <c r="G20" s="33">
        <f>'Procedures &amp; Inputs'!Q34</f>
        <v>0</v>
      </c>
      <c r="H20" s="33">
        <f>'Procedures &amp; Inputs'!R34</f>
        <v>0</v>
      </c>
      <c r="I20" s="33">
        <f>'Procedures &amp; Inputs'!S34</f>
        <v>0</v>
      </c>
      <c r="J20" s="33">
        <f>'Procedures &amp; Inputs'!T34</f>
        <v>0</v>
      </c>
      <c r="K20" s="33">
        <f>'Procedures &amp; Inputs'!U34</f>
        <v>0</v>
      </c>
      <c r="L20" s="33">
        <f t="shared" si="12"/>
        <v>0</v>
      </c>
      <c r="M20" s="33">
        <f>'Procedures &amp; Inputs'!X34</f>
        <v>0</v>
      </c>
      <c r="N20" s="33">
        <f>'Procedures &amp; Inputs'!Y34</f>
        <v>0</v>
      </c>
      <c r="O20" s="33">
        <f>'Procedures &amp; Inputs'!Z34</f>
        <v>0</v>
      </c>
      <c r="P20" s="5"/>
      <c r="S20" s="63">
        <f t="shared" si="5"/>
        <v>0</v>
      </c>
      <c r="T20" s="33">
        <f>'Procedures &amp; Inputs'!V34</f>
        <v>0</v>
      </c>
      <c r="U20" s="33">
        <f>'Procedures &amp; Inputs'!W34</f>
        <v>0</v>
      </c>
      <c r="V20" s="64"/>
      <c r="Z20" s="24"/>
      <c r="AA20" s="205">
        <f t="shared" si="6"/>
        <v>8</v>
      </c>
      <c r="AB20" s="53"/>
      <c r="AC20" s="57" t="s">
        <v>47</v>
      </c>
      <c r="AF20" s="3" t="s">
        <v>139</v>
      </c>
      <c r="AG20" s="33">
        <f>'Procedures &amp; Inputs'!Q49</f>
        <v>0</v>
      </c>
      <c r="AH20" s="33">
        <f>'Procedures &amp; Inputs'!R49</f>
        <v>0</v>
      </c>
      <c r="AI20" s="33">
        <f>'Procedures &amp; Inputs'!S49</f>
        <v>0</v>
      </c>
      <c r="AJ20" s="33">
        <f>'Procedures &amp; Inputs'!T49</f>
        <v>0</v>
      </c>
      <c r="AK20" s="33">
        <f>'Procedures &amp; Inputs'!U49</f>
        <v>0</v>
      </c>
      <c r="AL20" s="33">
        <f t="shared" si="13"/>
        <v>0</v>
      </c>
      <c r="AM20" s="33">
        <f>'Procedures &amp; Inputs'!X49</f>
        <v>0</v>
      </c>
      <c r="AN20" s="33">
        <f>'Procedures &amp; Inputs'!Y49</f>
        <v>0</v>
      </c>
      <c r="AO20" s="33">
        <f>'Procedures &amp; Inputs'!Z49</f>
        <v>0</v>
      </c>
      <c r="AP20" s="5"/>
      <c r="AS20" s="56">
        <f t="shared" si="8"/>
        <v>0</v>
      </c>
      <c r="AT20" s="33">
        <f>'Procedures &amp; Inputs'!V49</f>
        <v>0</v>
      </c>
      <c r="AU20" s="33">
        <f>'Procedures &amp; Inputs'!W49</f>
        <v>0</v>
      </c>
      <c r="AZ20" s="24"/>
      <c r="BA20" s="205">
        <f t="shared" si="9"/>
        <v>8</v>
      </c>
      <c r="BB20" s="53"/>
      <c r="BC20" s="57" t="s">
        <v>47</v>
      </c>
      <c r="BF20" s="3" t="s">
        <v>139</v>
      </c>
      <c r="BG20" s="33">
        <f>'Procedures &amp; Inputs'!Q64</f>
        <v>0</v>
      </c>
      <c r="BH20" s="33">
        <f>'Procedures &amp; Inputs'!R64</f>
        <v>0</v>
      </c>
      <c r="BI20" s="33">
        <f>'Procedures &amp; Inputs'!S64</f>
        <v>0</v>
      </c>
      <c r="BJ20" s="33">
        <f>'Procedures &amp; Inputs'!T64</f>
        <v>0</v>
      </c>
      <c r="BK20" s="33">
        <f>'Procedures &amp; Inputs'!U64</f>
        <v>0</v>
      </c>
      <c r="BL20" s="33">
        <f t="shared" si="14"/>
        <v>0</v>
      </c>
      <c r="BM20" s="33">
        <f>'Procedures &amp; Inputs'!X64</f>
        <v>0</v>
      </c>
      <c r="BN20" s="33">
        <f>'Procedures &amp; Inputs'!Y64</f>
        <v>0</v>
      </c>
      <c r="BO20" s="33">
        <f>'Procedures &amp; Inputs'!Z64</f>
        <v>0</v>
      </c>
      <c r="BP20" s="5"/>
      <c r="BS20" s="56">
        <f t="shared" si="11"/>
        <v>0</v>
      </c>
      <c r="BT20" s="33">
        <f>'Procedures &amp; Inputs'!V64</f>
        <v>0</v>
      </c>
      <c r="BU20" s="33">
        <f>'Procedures &amp; Inputs'!W64</f>
        <v>0</v>
      </c>
    </row>
    <row r="21" spans="1:73" x14ac:dyDescent="0.3">
      <c r="A21" s="205">
        <f t="shared" si="3"/>
        <v>9</v>
      </c>
      <c r="B21" s="53"/>
      <c r="C21" s="57" t="s">
        <v>48</v>
      </c>
      <c r="F21" s="3" t="s">
        <v>27</v>
      </c>
      <c r="G21" s="33">
        <f>'Procedures &amp; Inputs'!Q35</f>
        <v>304365.07124131388</v>
      </c>
      <c r="H21" s="33">
        <f>'Procedures &amp; Inputs'!R35</f>
        <v>233448.70817797538</v>
      </c>
      <c r="I21" s="33">
        <f>'Procedures &amp; Inputs'!S35</f>
        <v>19381.114286127879</v>
      </c>
      <c r="J21" s="33">
        <f>'Procedures &amp; Inputs'!T35</f>
        <v>393.04029133215607</v>
      </c>
      <c r="K21" s="33">
        <f>'Procedures &amp; Inputs'!U35</f>
        <v>43220.33896836191</v>
      </c>
      <c r="L21" s="33">
        <f t="shared" si="12"/>
        <v>1318.4857581740059</v>
      </c>
      <c r="M21" s="33">
        <f>'Procedures &amp; Inputs'!X35</f>
        <v>1315.3539630239486</v>
      </c>
      <c r="N21" s="33">
        <f>'Procedures &amp; Inputs'!Y35</f>
        <v>0</v>
      </c>
      <c r="O21" s="33">
        <f>'Procedures &amp; Inputs'!Z35</f>
        <v>5288.0297963187504</v>
      </c>
      <c r="P21" s="5"/>
      <c r="S21" s="63">
        <f t="shared" si="5"/>
        <v>0</v>
      </c>
      <c r="T21" s="33">
        <f>'Procedures &amp; Inputs'!V35</f>
        <v>0</v>
      </c>
      <c r="U21" s="33">
        <f>'Procedures &amp; Inputs'!W35</f>
        <v>1318.4857581740059</v>
      </c>
      <c r="V21" s="64"/>
      <c r="Z21" s="24"/>
      <c r="AA21" s="205">
        <f t="shared" si="6"/>
        <v>9</v>
      </c>
      <c r="AB21" s="53"/>
      <c r="AC21" s="57" t="s">
        <v>48</v>
      </c>
      <c r="AF21" s="3" t="s">
        <v>27</v>
      </c>
      <c r="AG21" s="33">
        <f>'Procedures &amp; Inputs'!Q50</f>
        <v>291348.83553655708</v>
      </c>
      <c r="AH21" s="33">
        <f>'Procedures &amp; Inputs'!R50</f>
        <v>222194.76362305431</v>
      </c>
      <c r="AI21" s="33">
        <f>'Procedures &amp; Inputs'!S50</f>
        <v>18936.65146234024</v>
      </c>
      <c r="AJ21" s="33">
        <f>'Procedures &amp; Inputs'!T50</f>
        <v>383.22709802687893</v>
      </c>
      <c r="AK21" s="33">
        <f>'Procedures &amp; Inputs'!U50</f>
        <v>42218.08243363582</v>
      </c>
      <c r="AL21" s="33">
        <f t="shared" si="13"/>
        <v>1292.8143065967001</v>
      </c>
      <c r="AM21" s="33">
        <f>'Procedures &amp; Inputs'!X50</f>
        <v>1280.5017893910169</v>
      </c>
      <c r="AN21" s="33">
        <f>'Procedures &amp; Inputs'!Y50</f>
        <v>0</v>
      </c>
      <c r="AO21" s="33">
        <f>'Procedures &amp; Inputs'!Z50</f>
        <v>5042.7948235122058</v>
      </c>
      <c r="AP21" s="5"/>
      <c r="AS21" s="56">
        <f t="shared" si="8"/>
        <v>0</v>
      </c>
      <c r="AT21" s="33">
        <f>'Procedures &amp; Inputs'!V50</f>
        <v>0</v>
      </c>
      <c r="AU21" s="33">
        <f>'Procedures &amp; Inputs'!W50</f>
        <v>1292.8143065967001</v>
      </c>
      <c r="AZ21" s="24"/>
      <c r="BA21" s="205">
        <f t="shared" si="9"/>
        <v>9</v>
      </c>
      <c r="BB21" s="53"/>
      <c r="BC21" s="57" t="s">
        <v>48</v>
      </c>
      <c r="BF21" s="3" t="s">
        <v>27</v>
      </c>
      <c r="BG21" s="33">
        <f>'Procedures &amp; Inputs'!Q65</f>
        <v>281802.24331436871</v>
      </c>
      <c r="BH21" s="33">
        <f>'Procedures &amp; Inputs'!R65</f>
        <v>215528.02726205962</v>
      </c>
      <c r="BI21" s="33">
        <f>'Procedures &amp; Inputs'!S65</f>
        <v>18229.775142996823</v>
      </c>
      <c r="BJ21" s="33">
        <f>'Procedures &amp; Inputs'!T65</f>
        <v>370.54808249846593</v>
      </c>
      <c r="BK21" s="33">
        <f>'Procedures &amp; Inputs'!U65</f>
        <v>40627.84417787398</v>
      </c>
      <c r="BL21" s="33">
        <f t="shared" si="14"/>
        <v>1235.1602749948868</v>
      </c>
      <c r="BM21" s="33">
        <f>'Procedures &amp; Inputs'!X65</f>
        <v>1236.6484199045192</v>
      </c>
      <c r="BN21" s="33">
        <f>'Procedures &amp; Inputs'!Y65</f>
        <v>0</v>
      </c>
      <c r="BO21" s="33">
        <f>'Procedures &amp; Inputs'!Z65</f>
        <v>4574.2399540405568</v>
      </c>
      <c r="BP21" s="5"/>
      <c r="BS21" s="56">
        <f t="shared" si="11"/>
        <v>0</v>
      </c>
      <c r="BT21" s="33">
        <f>'Procedures &amp; Inputs'!V65</f>
        <v>0</v>
      </c>
      <c r="BU21" s="33">
        <f>'Procedures &amp; Inputs'!W65</f>
        <v>1235.1602749948868</v>
      </c>
    </row>
    <row r="22" spans="1:73" x14ac:dyDescent="0.3">
      <c r="A22" s="205">
        <f t="shared" si="3"/>
        <v>10</v>
      </c>
      <c r="B22" s="53"/>
      <c r="C22" s="57" t="s">
        <v>140</v>
      </c>
      <c r="F22" s="3" t="s">
        <v>139</v>
      </c>
      <c r="G22" s="33">
        <f>'Procedures &amp; Inputs'!Q36</f>
        <v>0</v>
      </c>
      <c r="H22" s="33">
        <f>'Procedures &amp; Inputs'!R36</f>
        <v>0</v>
      </c>
      <c r="I22" s="33">
        <f>'Procedures &amp; Inputs'!S36</f>
        <v>0</v>
      </c>
      <c r="J22" s="33">
        <f>'Procedures &amp; Inputs'!T36</f>
        <v>0</v>
      </c>
      <c r="K22" s="33">
        <f>'Procedures &amp; Inputs'!U36</f>
        <v>0</v>
      </c>
      <c r="L22" s="33">
        <f t="shared" si="12"/>
        <v>0</v>
      </c>
      <c r="M22" s="33">
        <f>'Procedures &amp; Inputs'!X36</f>
        <v>0</v>
      </c>
      <c r="N22" s="33">
        <f>'Procedures &amp; Inputs'!Y36</f>
        <v>0</v>
      </c>
      <c r="O22" s="33">
        <f>'Procedures &amp; Inputs'!Z36</f>
        <v>0</v>
      </c>
      <c r="P22" s="5"/>
      <c r="S22" s="63">
        <f t="shared" si="5"/>
        <v>0</v>
      </c>
      <c r="T22" s="33">
        <f>'Procedures &amp; Inputs'!V36</f>
        <v>0</v>
      </c>
      <c r="U22" s="33">
        <f>'Procedures &amp; Inputs'!W36</f>
        <v>0</v>
      </c>
      <c r="V22" s="64"/>
      <c r="Z22" s="24"/>
      <c r="AA22" s="205">
        <f t="shared" si="6"/>
        <v>10</v>
      </c>
      <c r="AB22" s="53"/>
      <c r="AC22" s="57" t="s">
        <v>140</v>
      </c>
      <c r="AF22" s="3" t="s">
        <v>139</v>
      </c>
      <c r="AG22" s="33">
        <f>'Procedures &amp; Inputs'!Q51</f>
        <v>0</v>
      </c>
      <c r="AH22" s="33">
        <f>'Procedures &amp; Inputs'!R51</f>
        <v>0</v>
      </c>
      <c r="AI22" s="33">
        <f>'Procedures &amp; Inputs'!S51</f>
        <v>0</v>
      </c>
      <c r="AJ22" s="33">
        <f>'Procedures &amp; Inputs'!T51</f>
        <v>0</v>
      </c>
      <c r="AK22" s="33">
        <f>'Procedures &amp; Inputs'!U51</f>
        <v>0</v>
      </c>
      <c r="AL22" s="33">
        <f t="shared" si="13"/>
        <v>0</v>
      </c>
      <c r="AM22" s="33">
        <f>'Procedures &amp; Inputs'!X51</f>
        <v>0</v>
      </c>
      <c r="AN22" s="33">
        <f>'Procedures &amp; Inputs'!Y51</f>
        <v>0</v>
      </c>
      <c r="AO22" s="33">
        <f>'Procedures &amp; Inputs'!Z51</f>
        <v>0</v>
      </c>
      <c r="AP22" s="5"/>
      <c r="AS22" s="56">
        <f t="shared" si="8"/>
        <v>0</v>
      </c>
      <c r="AT22" s="33">
        <f>'Procedures &amp; Inputs'!V51</f>
        <v>0</v>
      </c>
      <c r="AU22" s="33">
        <f>'Procedures &amp; Inputs'!W51</f>
        <v>0</v>
      </c>
      <c r="AZ22" s="24"/>
      <c r="BA22" s="205">
        <f t="shared" si="9"/>
        <v>10</v>
      </c>
      <c r="BB22" s="53"/>
      <c r="BC22" s="57" t="s">
        <v>140</v>
      </c>
      <c r="BF22" s="3" t="s">
        <v>139</v>
      </c>
      <c r="BG22" s="33">
        <f>'Procedures &amp; Inputs'!Q66</f>
        <v>0</v>
      </c>
      <c r="BH22" s="33">
        <f>'Procedures &amp; Inputs'!R66</f>
        <v>0</v>
      </c>
      <c r="BI22" s="33">
        <f>'Procedures &amp; Inputs'!S66</f>
        <v>0</v>
      </c>
      <c r="BJ22" s="33">
        <f>'Procedures &amp; Inputs'!T66</f>
        <v>0</v>
      </c>
      <c r="BK22" s="33">
        <f>'Procedures &amp; Inputs'!U66</f>
        <v>0</v>
      </c>
      <c r="BL22" s="33">
        <f t="shared" si="14"/>
        <v>0</v>
      </c>
      <c r="BM22" s="33">
        <f>'Procedures &amp; Inputs'!X66</f>
        <v>0</v>
      </c>
      <c r="BN22" s="33">
        <f>'Procedures &amp; Inputs'!Y66</f>
        <v>0</v>
      </c>
      <c r="BO22" s="33">
        <f>'Procedures &amp; Inputs'!Z66</f>
        <v>0</v>
      </c>
      <c r="BP22" s="5"/>
      <c r="BS22" s="56">
        <f t="shared" si="11"/>
        <v>0</v>
      </c>
      <c r="BT22" s="33">
        <f>'Procedures &amp; Inputs'!V66</f>
        <v>0</v>
      </c>
      <c r="BU22" s="33">
        <f>'Procedures &amp; Inputs'!W66</f>
        <v>0</v>
      </c>
    </row>
    <row r="23" spans="1:73" x14ac:dyDescent="0.3">
      <c r="A23" s="205">
        <f t="shared" si="3"/>
        <v>11</v>
      </c>
      <c r="B23" s="53"/>
      <c r="C23" s="57" t="s">
        <v>50</v>
      </c>
      <c r="F23" s="3" t="s">
        <v>139</v>
      </c>
      <c r="G23" s="33">
        <f>'Procedures &amp; Inputs'!Q37</f>
        <v>57215.796205975807</v>
      </c>
      <c r="H23" s="33">
        <f>'Procedures &amp; Inputs'!R37</f>
        <v>50024.848202506982</v>
      </c>
      <c r="I23" s="33">
        <f>'Procedures &amp; Inputs'!S37</f>
        <v>3635.5062229232208</v>
      </c>
      <c r="J23" s="33">
        <f>'Procedures &amp; Inputs'!T37</f>
        <v>410.06048163711432</v>
      </c>
      <c r="K23" s="33">
        <f>'Procedures &amp; Inputs'!U37</f>
        <v>1341.6535739781993</v>
      </c>
      <c r="L23" s="33">
        <f t="shared" si="12"/>
        <v>1.8735928793745924</v>
      </c>
      <c r="M23" s="33">
        <f>'Procedures &amp; Inputs'!X37</f>
        <v>1801.8541320509269</v>
      </c>
      <c r="N23" s="33">
        <f>'Procedures &amp; Inputs'!Y37</f>
        <v>0</v>
      </c>
      <c r="O23" s="33">
        <f>'Procedures &amp; Inputs'!Z37</f>
        <v>0</v>
      </c>
      <c r="P23" s="5"/>
      <c r="S23" s="63">
        <f t="shared" si="5"/>
        <v>0</v>
      </c>
      <c r="T23" s="33">
        <f>'Procedures &amp; Inputs'!V37</f>
        <v>1.538723914895586E-2</v>
      </c>
      <c r="U23" s="33">
        <f>'Procedures &amp; Inputs'!W37</f>
        <v>1.8582056402256366</v>
      </c>
      <c r="V23" s="64"/>
      <c r="Z23" s="24"/>
      <c r="AA23" s="205">
        <f t="shared" si="6"/>
        <v>11</v>
      </c>
      <c r="AB23" s="53"/>
      <c r="AC23" s="57" t="s">
        <v>50</v>
      </c>
      <c r="AF23" s="3" t="s">
        <v>139</v>
      </c>
      <c r="AG23" s="33">
        <f>'Procedures &amp; Inputs'!Q52</f>
        <v>53607.006680977727</v>
      </c>
      <c r="AH23" s="33">
        <f>'Procedures &amp; Inputs'!R52</f>
        <v>46842.185644139674</v>
      </c>
      <c r="AI23" s="33">
        <f>'Procedures &amp; Inputs'!S52</f>
        <v>3421.4248733044078</v>
      </c>
      <c r="AJ23" s="33">
        <f>'Procedures &amp; Inputs'!T52</f>
        <v>386.70096471788827</v>
      </c>
      <c r="AK23" s="33">
        <f>'Procedures &amp; Inputs'!U52</f>
        <v>1262.7942232021708</v>
      </c>
      <c r="AL23" s="33">
        <f t="shared" si="13"/>
        <v>1.7755636454449655</v>
      </c>
      <c r="AM23" s="33">
        <f>'Procedures &amp; Inputs'!X52</f>
        <v>1692.1254119681678</v>
      </c>
      <c r="AN23" s="33">
        <f>'Procedures &amp; Inputs'!Y52</f>
        <v>0</v>
      </c>
      <c r="AO23" s="33">
        <f>'Procedures &amp; Inputs'!Z52</f>
        <v>0</v>
      </c>
      <c r="AP23" s="5"/>
      <c r="AS23" s="56">
        <f t="shared" si="8"/>
        <v>0</v>
      </c>
      <c r="AT23" s="33">
        <f>'Procedures &amp; Inputs'!V52</f>
        <v>1.4550201345989694E-2</v>
      </c>
      <c r="AU23" s="33">
        <f>'Procedures &amp; Inputs'!W52</f>
        <v>1.7610134440989758</v>
      </c>
      <c r="AZ23" s="24"/>
      <c r="BA23" s="205">
        <f t="shared" si="9"/>
        <v>11</v>
      </c>
      <c r="BB23" s="53"/>
      <c r="BC23" s="57" t="s">
        <v>50</v>
      </c>
      <c r="BF23" s="3" t="s">
        <v>139</v>
      </c>
      <c r="BG23" s="33">
        <f>'Procedures &amp; Inputs'!Q67</f>
        <v>51302.436108047827</v>
      </c>
      <c r="BH23" s="33">
        <f>'Procedures &amp; Inputs'!R67</f>
        <v>44799.86401937031</v>
      </c>
      <c r="BI23" s="33">
        <f>'Procedures &amp; Inputs'!S67</f>
        <v>3290.1820120982493</v>
      </c>
      <c r="BJ23" s="33">
        <f>'Procedures &amp; Inputs'!T67</f>
        <v>372.63722500290044</v>
      </c>
      <c r="BK23" s="33">
        <f>'Procedures &amp; Inputs'!U67</f>
        <v>1214.6297105708909</v>
      </c>
      <c r="BL23" s="33">
        <f t="shared" si="14"/>
        <v>1.7258649975847973</v>
      </c>
      <c r="BM23" s="33">
        <f>'Procedures &amp; Inputs'!X67</f>
        <v>1623.3972760078909</v>
      </c>
      <c r="BN23" s="33">
        <f>'Procedures &amp; Inputs'!Y67</f>
        <v>0</v>
      </c>
      <c r="BO23" s="33">
        <f>'Procedures &amp; Inputs'!Z67</f>
        <v>0</v>
      </c>
      <c r="BP23" s="5"/>
      <c r="BS23" s="56">
        <f t="shared" si="11"/>
        <v>0</v>
      </c>
      <c r="BT23" s="33">
        <f>'Procedures &amp; Inputs'!V67</f>
        <v>1.407724847086237E-2</v>
      </c>
      <c r="BU23" s="33">
        <f>'Procedures &amp; Inputs'!W67</f>
        <v>1.7117877491139348</v>
      </c>
    </row>
    <row r="24" spans="1:73" x14ac:dyDescent="0.3">
      <c r="A24" s="205">
        <f t="shared" si="3"/>
        <v>12</v>
      </c>
      <c r="B24" s="53"/>
      <c r="C24" s="57" t="s">
        <v>51</v>
      </c>
      <c r="F24" s="3" t="s">
        <v>139</v>
      </c>
      <c r="G24" s="33">
        <f>'Procedures &amp; Inputs'!Q38</f>
        <v>93718.333320046586</v>
      </c>
      <c r="H24" s="33">
        <f>'Procedures &amp; Inputs'!R38</f>
        <v>75665.387726326488</v>
      </c>
      <c r="I24" s="33">
        <f>'Procedures &amp; Inputs'!S38</f>
        <v>7684.4007477469413</v>
      </c>
      <c r="J24" s="33">
        <f>'Procedures &amp; Inputs'!T38</f>
        <v>653.63545959523037</v>
      </c>
      <c r="K24" s="33">
        <f>'Procedures &amp; Inputs'!U38</f>
        <v>6451.6079095645027</v>
      </c>
      <c r="L24" s="33">
        <f t="shared" si="12"/>
        <v>198.53686884662318</v>
      </c>
      <c r="M24" s="33">
        <f>'Procedures &amp; Inputs'!X38</f>
        <v>3064.7646079668234</v>
      </c>
      <c r="N24" s="33">
        <f>'Procedures &amp; Inputs'!Y38</f>
        <v>0</v>
      </c>
      <c r="O24" s="33">
        <f>'Procedures &amp; Inputs'!Z38</f>
        <v>0</v>
      </c>
      <c r="P24" s="5"/>
      <c r="S24" s="63">
        <f t="shared" si="5"/>
        <v>0</v>
      </c>
      <c r="T24" s="33">
        <f>'Procedures &amp; Inputs'!V38</f>
        <v>22.836213642337174</v>
      </c>
      <c r="U24" s="33">
        <f>'Procedures &amp; Inputs'!W38</f>
        <v>175.70065520428599</v>
      </c>
      <c r="V24" s="64"/>
      <c r="Z24" s="24"/>
      <c r="AA24" s="205">
        <f t="shared" si="6"/>
        <v>12</v>
      </c>
      <c r="AB24" s="53"/>
      <c r="AC24" s="57" t="s">
        <v>51</v>
      </c>
      <c r="AF24" s="3" t="s">
        <v>139</v>
      </c>
      <c r="AG24" s="33">
        <f>'Procedures &amp; Inputs'!Q53</f>
        <v>87236.777528071194</v>
      </c>
      <c r="AH24" s="33">
        <f>'Procedures &amp; Inputs'!R53</f>
        <v>70365.977773165956</v>
      </c>
      <c r="AI24" s="33">
        <f>'Procedures &amp; Inputs'!S53</f>
        <v>7182.3442168919619</v>
      </c>
      <c r="AJ24" s="33">
        <f>'Procedures &amp; Inputs'!T53</f>
        <v>612.17703854849231</v>
      </c>
      <c r="AK24" s="33">
        <f>'Procedures &amp; Inputs'!U53</f>
        <v>6030.9830636279194</v>
      </c>
      <c r="AL24" s="33">
        <f t="shared" si="13"/>
        <v>186.8879874972385</v>
      </c>
      <c r="AM24" s="33">
        <f>'Procedures &amp; Inputs'!X53</f>
        <v>2858.4074483396444</v>
      </c>
      <c r="AN24" s="33">
        <f>'Procedures &amp; Inputs'!Y53</f>
        <v>0</v>
      </c>
      <c r="AO24" s="33">
        <f>'Procedures &amp; Inputs'!Z53</f>
        <v>0</v>
      </c>
      <c r="AP24" s="5"/>
      <c r="AS24" s="56">
        <f t="shared" si="8"/>
        <v>0</v>
      </c>
      <c r="AT24" s="33">
        <f>'Procedures &amp; Inputs'!V53</f>
        <v>21.474704700662766</v>
      </c>
      <c r="AU24" s="33">
        <f>'Procedures &amp; Inputs'!W53</f>
        <v>165.41328279657574</v>
      </c>
      <c r="AZ24" s="24"/>
      <c r="BA24" s="205">
        <f t="shared" si="9"/>
        <v>12</v>
      </c>
      <c r="BB24" s="53"/>
      <c r="BC24" s="57" t="s">
        <v>51</v>
      </c>
      <c r="BF24" s="3" t="s">
        <v>139</v>
      </c>
      <c r="BG24" s="33">
        <f>'Procedures &amp; Inputs'!Q68</f>
        <v>81063.752399304052</v>
      </c>
      <c r="BH24" s="33">
        <f>'Procedures &amp; Inputs'!R68</f>
        <v>65318.87682860277</v>
      </c>
      <c r="BI24" s="33">
        <f>'Procedures &amp; Inputs'!S68</f>
        <v>6703.7153791748815</v>
      </c>
      <c r="BJ24" s="33">
        <f>'Procedures &amp; Inputs'!T68</f>
        <v>572.5645485510762</v>
      </c>
      <c r="BK24" s="33">
        <f>'Procedures &amp; Inputs'!U68</f>
        <v>5630.5796655505292</v>
      </c>
      <c r="BL24" s="33">
        <f t="shared" si="14"/>
        <v>176.35439111690101</v>
      </c>
      <c r="BM24" s="33">
        <f>'Procedures &amp; Inputs'!X68</f>
        <v>2661.6615863078955</v>
      </c>
      <c r="BN24" s="33">
        <f>'Procedures &amp; Inputs'!Y68</f>
        <v>0</v>
      </c>
      <c r="BO24" s="33">
        <f>'Procedures &amp; Inputs'!Z68</f>
        <v>0</v>
      </c>
      <c r="BP24" s="5"/>
      <c r="BS24" s="56">
        <f t="shared" si="11"/>
        <v>0</v>
      </c>
      <c r="BT24" s="33">
        <f>'Procedures &amp; Inputs'!V68</f>
        <v>20.214167713131207</v>
      </c>
      <c r="BU24" s="33">
        <f>'Procedures &amp; Inputs'!W68</f>
        <v>156.1402234037698</v>
      </c>
    </row>
    <row r="25" spans="1:73" x14ac:dyDescent="0.3">
      <c r="A25" s="205">
        <f t="shared" si="3"/>
        <v>13</v>
      </c>
      <c r="B25" s="53"/>
      <c r="C25" s="57" t="s">
        <v>52</v>
      </c>
      <c r="F25" s="3" t="s">
        <v>139</v>
      </c>
      <c r="G25" s="33">
        <f>'Procedures &amp; Inputs'!Q39</f>
        <v>516.50798868801519</v>
      </c>
      <c r="H25" s="33">
        <f>'Procedures &amp; Inputs'!R39</f>
        <v>0</v>
      </c>
      <c r="I25" s="33">
        <f>'Procedures &amp; Inputs'!S39</f>
        <v>0</v>
      </c>
      <c r="J25" s="33">
        <f>'Procedures &amp; Inputs'!T39</f>
        <v>0</v>
      </c>
      <c r="K25" s="33">
        <f>'Procedures &amp; Inputs'!U39</f>
        <v>0</v>
      </c>
      <c r="L25" s="33">
        <f t="shared" si="12"/>
        <v>516.50798868801519</v>
      </c>
      <c r="M25" s="33">
        <f>'Procedures &amp; Inputs'!X39</f>
        <v>0</v>
      </c>
      <c r="N25" s="33">
        <f>'Procedures &amp; Inputs'!Y39</f>
        <v>0</v>
      </c>
      <c r="O25" s="33">
        <f>'Procedures &amp; Inputs'!Z39</f>
        <v>0</v>
      </c>
      <c r="P25" s="5"/>
      <c r="S25" s="63">
        <f t="shared" si="5"/>
        <v>0</v>
      </c>
      <c r="T25" s="33">
        <f>'Procedures &amp; Inputs'!V39</f>
        <v>0</v>
      </c>
      <c r="U25" s="33">
        <f>'Procedures &amp; Inputs'!W39</f>
        <v>516.50798868801519</v>
      </c>
      <c r="V25" s="64"/>
      <c r="Z25" s="24"/>
      <c r="AA25" s="205">
        <f t="shared" si="6"/>
        <v>13</v>
      </c>
      <c r="AB25" s="53"/>
      <c r="AC25" s="57" t="s">
        <v>52</v>
      </c>
      <c r="AF25" s="3" t="s">
        <v>139</v>
      </c>
      <c r="AG25" s="33">
        <f>'Procedures &amp; Inputs'!Q54</f>
        <v>517.36683759691482</v>
      </c>
      <c r="AH25" s="33">
        <f>'Procedures &amp; Inputs'!R54</f>
        <v>0</v>
      </c>
      <c r="AI25" s="33">
        <f>'Procedures &amp; Inputs'!S54</f>
        <v>0</v>
      </c>
      <c r="AJ25" s="33">
        <f>'Procedures &amp; Inputs'!T54</f>
        <v>0</v>
      </c>
      <c r="AK25" s="33">
        <f>'Procedures &amp; Inputs'!U54</f>
        <v>0</v>
      </c>
      <c r="AL25" s="33">
        <f t="shared" si="13"/>
        <v>517.36683759691482</v>
      </c>
      <c r="AM25" s="33">
        <f>'Procedures &amp; Inputs'!X54</f>
        <v>0</v>
      </c>
      <c r="AN25" s="33">
        <f>'Procedures &amp; Inputs'!Y54</f>
        <v>0</v>
      </c>
      <c r="AO25" s="33">
        <f>'Procedures &amp; Inputs'!Z54</f>
        <v>0</v>
      </c>
      <c r="AP25" s="5"/>
      <c r="AS25" s="56">
        <f t="shared" si="8"/>
        <v>0</v>
      </c>
      <c r="AT25" s="33">
        <f>'Procedures &amp; Inputs'!V54</f>
        <v>0</v>
      </c>
      <c r="AU25" s="33">
        <f>'Procedures &amp; Inputs'!W54</f>
        <v>517.36683759691482</v>
      </c>
      <c r="AZ25" s="24"/>
      <c r="BA25" s="205">
        <f t="shared" si="9"/>
        <v>13</v>
      </c>
      <c r="BB25" s="53"/>
      <c r="BC25" s="57" t="s">
        <v>52</v>
      </c>
      <c r="BF25" s="3" t="s">
        <v>139</v>
      </c>
      <c r="BG25" s="33">
        <f>'Procedures &amp; Inputs'!Q69</f>
        <v>571.60999915484899</v>
      </c>
      <c r="BH25" s="33">
        <f>'Procedures &amp; Inputs'!R69</f>
        <v>0</v>
      </c>
      <c r="BI25" s="33">
        <f>'Procedures &amp; Inputs'!S69</f>
        <v>0</v>
      </c>
      <c r="BJ25" s="33">
        <f>'Procedures &amp; Inputs'!T69</f>
        <v>0</v>
      </c>
      <c r="BK25" s="33">
        <f>'Procedures &amp; Inputs'!U69</f>
        <v>0</v>
      </c>
      <c r="BL25" s="33">
        <f t="shared" si="14"/>
        <v>571.60999915484899</v>
      </c>
      <c r="BM25" s="33">
        <f>'Procedures &amp; Inputs'!X69</f>
        <v>0</v>
      </c>
      <c r="BN25" s="33">
        <f>'Procedures &amp; Inputs'!Y69</f>
        <v>0</v>
      </c>
      <c r="BO25" s="33">
        <f>'Procedures &amp; Inputs'!Z69</f>
        <v>0</v>
      </c>
      <c r="BP25" s="5"/>
      <c r="BS25" s="56">
        <f t="shared" si="11"/>
        <v>0</v>
      </c>
      <c r="BT25" s="33">
        <f>'Procedures &amp; Inputs'!V69</f>
        <v>0</v>
      </c>
      <c r="BU25" s="33">
        <f>'Procedures &amp; Inputs'!W69</f>
        <v>571.60999915484899</v>
      </c>
    </row>
    <row r="26" spans="1:73" x14ac:dyDescent="0.3">
      <c r="A26" s="205">
        <f t="shared" si="3"/>
        <v>14</v>
      </c>
      <c r="B26" s="53"/>
      <c r="C26" s="57" t="s">
        <v>53</v>
      </c>
      <c r="F26" s="3" t="s">
        <v>141</v>
      </c>
      <c r="G26" s="33">
        <f>'Procedures &amp; Inputs'!Q40</f>
        <v>118477.56806238763</v>
      </c>
      <c r="H26" s="33">
        <f>'Procedures &amp; Inputs'!R40</f>
        <v>0</v>
      </c>
      <c r="I26" s="33">
        <f>'Procedures &amp; Inputs'!S40</f>
        <v>0</v>
      </c>
      <c r="J26" s="33">
        <f>'Procedures &amp; Inputs'!T40</f>
        <v>0</v>
      </c>
      <c r="K26" s="33">
        <f>'Procedures &amp; Inputs'!U40</f>
        <v>0</v>
      </c>
      <c r="L26" s="33">
        <f t="shared" si="12"/>
        <v>0</v>
      </c>
      <c r="M26" s="33">
        <f>'Procedures &amp; Inputs'!X40</f>
        <v>0</v>
      </c>
      <c r="N26" s="33">
        <f>'Procedures &amp; Inputs'!Y40</f>
        <v>118477.56806238763</v>
      </c>
      <c r="O26" s="33">
        <f>'Procedures &amp; Inputs'!Z40</f>
        <v>0</v>
      </c>
      <c r="P26" s="5"/>
      <c r="S26" s="63">
        <f t="shared" si="5"/>
        <v>0</v>
      </c>
      <c r="T26" s="33">
        <f>'Procedures &amp; Inputs'!V40</f>
        <v>0</v>
      </c>
      <c r="U26" s="33">
        <f>'Procedures &amp; Inputs'!W40</f>
        <v>0</v>
      </c>
      <c r="V26" s="64"/>
      <c r="Z26" s="24"/>
      <c r="AA26" s="205">
        <f t="shared" si="6"/>
        <v>14</v>
      </c>
      <c r="AB26" s="53"/>
      <c r="AC26" s="57" t="s">
        <v>53</v>
      </c>
      <c r="AF26" s="3" t="s">
        <v>141</v>
      </c>
      <c r="AG26" s="33">
        <f>'Procedures &amp; Inputs'!Q55</f>
        <v>113089.39845368821</v>
      </c>
      <c r="AH26" s="33">
        <f>'Procedures &amp; Inputs'!R55</f>
        <v>0</v>
      </c>
      <c r="AI26" s="33">
        <f>'Procedures &amp; Inputs'!S55</f>
        <v>0</v>
      </c>
      <c r="AJ26" s="33">
        <f>'Procedures &amp; Inputs'!T55</f>
        <v>0</v>
      </c>
      <c r="AK26" s="33">
        <f>'Procedures &amp; Inputs'!U55</f>
        <v>0</v>
      </c>
      <c r="AL26" s="33">
        <f t="shared" si="13"/>
        <v>0</v>
      </c>
      <c r="AM26" s="33">
        <f>'Procedures &amp; Inputs'!X55</f>
        <v>0</v>
      </c>
      <c r="AN26" s="33">
        <f>'Procedures &amp; Inputs'!Y55</f>
        <v>113089.39845368821</v>
      </c>
      <c r="AO26" s="33">
        <f>'Procedures &amp; Inputs'!Z55</f>
        <v>0</v>
      </c>
      <c r="AP26" s="5"/>
      <c r="AS26" s="56">
        <f t="shared" si="8"/>
        <v>0</v>
      </c>
      <c r="AT26" s="33">
        <f>'Procedures &amp; Inputs'!V55</f>
        <v>0</v>
      </c>
      <c r="AU26" s="33">
        <f>'Procedures &amp; Inputs'!W55</f>
        <v>0</v>
      </c>
      <c r="AZ26" s="24"/>
      <c r="BA26" s="205">
        <f t="shared" si="9"/>
        <v>14</v>
      </c>
      <c r="BB26" s="53"/>
      <c r="BC26" s="57" t="s">
        <v>53</v>
      </c>
      <c r="BF26" s="3" t="s">
        <v>141</v>
      </c>
      <c r="BG26" s="33">
        <f>'Procedures &amp; Inputs'!Q70</f>
        <v>108687.19345942776</v>
      </c>
      <c r="BH26" s="33">
        <f>'Procedures &amp; Inputs'!R70</f>
        <v>0</v>
      </c>
      <c r="BI26" s="33">
        <f>'Procedures &amp; Inputs'!S70</f>
        <v>0</v>
      </c>
      <c r="BJ26" s="33">
        <f>'Procedures &amp; Inputs'!T70</f>
        <v>0</v>
      </c>
      <c r="BK26" s="33">
        <f>'Procedures &amp; Inputs'!U70</f>
        <v>0</v>
      </c>
      <c r="BL26" s="33">
        <f t="shared" si="14"/>
        <v>0</v>
      </c>
      <c r="BM26" s="33">
        <f>'Procedures &amp; Inputs'!X70</f>
        <v>0</v>
      </c>
      <c r="BN26" s="33">
        <f>'Procedures &amp; Inputs'!Y70</f>
        <v>108687.19345942776</v>
      </c>
      <c r="BO26" s="33">
        <f>'Procedures &amp; Inputs'!Z70</f>
        <v>0</v>
      </c>
      <c r="BP26" s="5"/>
      <c r="BS26" s="56">
        <f t="shared" si="11"/>
        <v>0</v>
      </c>
      <c r="BT26" s="33">
        <f>'Procedures &amp; Inputs'!V70</f>
        <v>0</v>
      </c>
      <c r="BU26" s="33">
        <f>'Procedures &amp; Inputs'!W70</f>
        <v>0</v>
      </c>
    </row>
    <row r="27" spans="1:73" x14ac:dyDescent="0.3">
      <c r="A27" s="205">
        <f t="shared" si="3"/>
        <v>15</v>
      </c>
      <c r="B27" s="53"/>
      <c r="C27" s="57" t="s">
        <v>54</v>
      </c>
      <c r="F27" s="3" t="s">
        <v>139</v>
      </c>
      <c r="G27" s="33">
        <f>'Procedures &amp; Inputs'!Q41</f>
        <v>221579.13432769664</v>
      </c>
      <c r="H27" s="33">
        <f>'Procedures &amp; Inputs'!R41</f>
        <v>192987.55295307899</v>
      </c>
      <c r="I27" s="33">
        <f>'Procedures &amp; Inputs'!S41</f>
        <v>13952.901774416101</v>
      </c>
      <c r="J27" s="33">
        <f>'Procedures &amp; Inputs'!T41</f>
        <v>1582.8486233566114</v>
      </c>
      <c r="K27" s="33">
        <f>'Procedures &amp; Inputs'!U41</f>
        <v>5936.0498570342088</v>
      </c>
      <c r="L27" s="33">
        <f t="shared" si="12"/>
        <v>180.93227114372618</v>
      </c>
      <c r="M27" s="33">
        <f>'Procedures &amp; Inputs'!X41</f>
        <v>6938.8488614497828</v>
      </c>
      <c r="N27" s="33">
        <f>'Procedures &amp; Inputs'!Y41</f>
        <v>0</v>
      </c>
      <c r="O27" s="33">
        <f>'Procedures &amp; Inputs'!Z41</f>
        <v>0</v>
      </c>
      <c r="P27" s="5"/>
      <c r="S27" s="63">
        <f t="shared" si="5"/>
        <v>1.2782751582562923E-5</v>
      </c>
      <c r="T27" s="33">
        <f>'Procedures &amp; Inputs'!V41</f>
        <v>9.5190686646904918</v>
      </c>
      <c r="U27" s="33">
        <f>'Procedures &amp; Inputs'!W41</f>
        <v>171.4132024790357</v>
      </c>
      <c r="V27" s="64"/>
      <c r="Z27" s="24"/>
      <c r="AA27" s="205">
        <f t="shared" si="6"/>
        <v>15</v>
      </c>
      <c r="AB27" s="53"/>
      <c r="AC27" s="57" t="s">
        <v>54</v>
      </c>
      <c r="AF27" s="3" t="s">
        <v>139</v>
      </c>
      <c r="AG27" s="33">
        <f>'Procedures &amp; Inputs'!Q56</f>
        <v>212992.40864092062</v>
      </c>
      <c r="AH27" s="33">
        <f>'Procedures &amp; Inputs'!R56</f>
        <v>185445.39520830757</v>
      </c>
      <c r="AI27" s="33">
        <f>'Procedures &amp; Inputs'!S56</f>
        <v>13491.737060556545</v>
      </c>
      <c r="AJ27" s="33">
        <f>'Procedures &amp; Inputs'!T56</f>
        <v>1533.4859212621056</v>
      </c>
      <c r="AK27" s="33">
        <f>'Procedures &amp; Inputs'!U56</f>
        <v>5665.0470090811523</v>
      </c>
      <c r="AL27" s="33">
        <f t="shared" si="13"/>
        <v>160.39885263016495</v>
      </c>
      <c r="AM27" s="33">
        <f>'Procedures &amp; Inputs'!X56</f>
        <v>6696.3446007240591</v>
      </c>
      <c r="AN27" s="33">
        <f>'Procedures &amp; Inputs'!Y56</f>
        <v>0</v>
      </c>
      <c r="AO27" s="33">
        <f>'Procedures &amp; Inputs'!Z56</f>
        <v>0</v>
      </c>
      <c r="AP27" s="5"/>
      <c r="AS27" s="56">
        <f t="shared" si="8"/>
        <v>1.1640950106084347E-5</v>
      </c>
      <c r="AT27" s="33">
        <f>'Procedures &amp; Inputs'!V56</f>
        <v>8.2465753819027903</v>
      </c>
      <c r="AU27" s="33">
        <f>'Procedures &amp; Inputs'!W56</f>
        <v>152.15227724826215</v>
      </c>
      <c r="AZ27" s="24"/>
      <c r="BA27" s="205">
        <f t="shared" si="9"/>
        <v>15</v>
      </c>
      <c r="BB27" s="53"/>
      <c r="BC27" s="57" t="s">
        <v>54</v>
      </c>
      <c r="BF27" s="3" t="s">
        <v>139</v>
      </c>
      <c r="BG27" s="33">
        <f>'Procedures &amp; Inputs'!Q71</f>
        <v>208205.28411885333</v>
      </c>
      <c r="BH27" s="33">
        <f>'Procedures &amp; Inputs'!R71</f>
        <v>181270.50516154317</v>
      </c>
      <c r="BI27" s="33">
        <f>'Procedures &amp; Inputs'!S71</f>
        <v>13260.307083369205</v>
      </c>
      <c r="BJ27" s="33">
        <f>'Procedures &amp; Inputs'!T71</f>
        <v>1510.5320695199041</v>
      </c>
      <c r="BK27" s="33">
        <f>'Procedures &amp; Inputs'!U71</f>
        <v>5457.4626035280517</v>
      </c>
      <c r="BL27" s="33">
        <f t="shared" si="14"/>
        <v>136.53490885532986</v>
      </c>
      <c r="BM27" s="33">
        <f>'Procedures &amp; Inputs'!X71</f>
        <v>6569.9423026095919</v>
      </c>
      <c r="BN27" s="33">
        <f>'Procedures &amp; Inputs'!Y71</f>
        <v>0</v>
      </c>
      <c r="BO27" s="33">
        <f>'Procedures &amp; Inputs'!Z71</f>
        <v>0</v>
      </c>
      <c r="BP27" s="5"/>
      <c r="BS27" s="56">
        <f t="shared" si="11"/>
        <v>1.0571908205747604E-5</v>
      </c>
      <c r="BT27" s="33">
        <f>'Procedures &amp; Inputs'!V71</f>
        <v>6.5923952696144266</v>
      </c>
      <c r="BU27" s="33">
        <f>'Procedures &amp; Inputs'!W71</f>
        <v>129.94251358571543</v>
      </c>
    </row>
    <row r="28" spans="1:73" x14ac:dyDescent="0.3">
      <c r="A28" s="205">
        <f t="shared" si="3"/>
        <v>16</v>
      </c>
      <c r="B28" s="53"/>
      <c r="C28" s="57" t="s">
        <v>142</v>
      </c>
      <c r="G28" s="65"/>
      <c r="H28" s="65"/>
      <c r="I28" s="65"/>
      <c r="J28" s="65"/>
      <c r="K28" s="65"/>
      <c r="L28" s="65"/>
      <c r="M28" s="65"/>
      <c r="N28" s="65"/>
      <c r="O28" s="65"/>
      <c r="P28" s="5"/>
      <c r="S28" s="63">
        <f t="shared" si="5"/>
        <v>0</v>
      </c>
      <c r="T28" s="65"/>
      <c r="U28" s="65"/>
      <c r="V28" s="65"/>
      <c r="Z28" s="24"/>
      <c r="AA28" s="205">
        <f t="shared" si="6"/>
        <v>16</v>
      </c>
      <c r="AB28" s="53"/>
      <c r="AC28" s="57" t="s">
        <v>142</v>
      </c>
      <c r="AG28" s="65"/>
      <c r="AH28" s="65"/>
      <c r="AI28" s="65"/>
      <c r="AJ28" s="65"/>
      <c r="AK28" s="65"/>
      <c r="AL28" s="65"/>
      <c r="AM28" s="65"/>
      <c r="AN28" s="65"/>
      <c r="AO28" s="65"/>
      <c r="AP28" s="5"/>
      <c r="AS28" s="63">
        <f t="shared" si="8"/>
        <v>0</v>
      </c>
      <c r="AT28" s="65"/>
      <c r="AU28" s="65"/>
      <c r="AZ28" s="24"/>
      <c r="BA28" s="205">
        <f t="shared" si="9"/>
        <v>16</v>
      </c>
      <c r="BB28" s="53"/>
      <c r="BC28" s="57" t="s">
        <v>142</v>
      </c>
      <c r="BG28" s="65"/>
      <c r="BH28" s="65"/>
      <c r="BI28" s="65"/>
      <c r="BJ28" s="65"/>
      <c r="BK28" s="65"/>
      <c r="BL28" s="65"/>
      <c r="BM28" s="65"/>
      <c r="BN28" s="65"/>
      <c r="BO28" s="65"/>
      <c r="BP28" s="5"/>
      <c r="BS28" s="63">
        <f t="shared" si="11"/>
        <v>0</v>
      </c>
      <c r="BT28" s="65"/>
      <c r="BU28" s="65"/>
    </row>
    <row r="29" spans="1:73" ht="14.4" thickBot="1" x14ac:dyDescent="0.35">
      <c r="A29" s="205">
        <f t="shared" si="3"/>
        <v>17</v>
      </c>
      <c r="B29" s="66"/>
      <c r="C29" s="67" t="s">
        <v>55</v>
      </c>
      <c r="D29" s="68"/>
      <c r="E29" s="68"/>
      <c r="F29" s="68"/>
      <c r="G29" s="69">
        <f t="shared" ref="G29:N29" si="15">SUM(G16:G28)</f>
        <v>3791049.3856979203</v>
      </c>
      <c r="H29" s="69">
        <f t="shared" si="15"/>
        <v>2393454.1226165993</v>
      </c>
      <c r="I29" s="69">
        <f t="shared" si="15"/>
        <v>209363.90603041954</v>
      </c>
      <c r="J29" s="69">
        <f t="shared" si="15"/>
        <v>13587.772883501159</v>
      </c>
      <c r="K29" s="69">
        <f t="shared" si="15"/>
        <v>890390.48254762543</v>
      </c>
      <c r="L29" s="69">
        <f t="shared" si="15"/>
        <v>134846.46812997441</v>
      </c>
      <c r="M29" s="69">
        <f t="shared" si="15"/>
        <v>25641.035643877425</v>
      </c>
      <c r="N29" s="69">
        <f t="shared" si="15"/>
        <v>118477.56806238763</v>
      </c>
      <c r="O29" s="69">
        <f t="shared" ref="O29" si="16">SUM(O16:O28)</f>
        <v>5288.0297963187504</v>
      </c>
      <c r="P29" s="5"/>
      <c r="S29" s="70">
        <f t="shared" si="5"/>
        <v>1.2783333659172058E-5</v>
      </c>
      <c r="T29" s="69">
        <f>SUM(T16:T28)</f>
        <v>10913.762481517848</v>
      </c>
      <c r="U29" s="69">
        <f>SUM(U16:U28)</f>
        <v>123932.70564845658</v>
      </c>
      <c r="V29" s="71"/>
      <c r="Z29" s="24"/>
      <c r="AA29" s="205">
        <f t="shared" si="6"/>
        <v>17</v>
      </c>
      <c r="AB29" s="66"/>
      <c r="AC29" s="67" t="s">
        <v>55</v>
      </c>
      <c r="AD29" s="68"/>
      <c r="AE29" s="68"/>
      <c r="AF29" s="68"/>
      <c r="AG29" s="69">
        <f t="shared" ref="AG29:AN29" si="17">SUM(AG16:AG28)</f>
        <v>3646028.4281946779</v>
      </c>
      <c r="AH29" s="69">
        <f t="shared" si="17"/>
        <v>2281997.2598304595</v>
      </c>
      <c r="AI29" s="69">
        <f t="shared" si="17"/>
        <v>204311.7654968744</v>
      </c>
      <c r="AJ29" s="69">
        <f t="shared" si="17"/>
        <v>13235.026666544913</v>
      </c>
      <c r="AK29" s="69">
        <f t="shared" si="17"/>
        <v>871220.95348612685</v>
      </c>
      <c r="AL29" s="69">
        <f t="shared" si="17"/>
        <v>132536.88881375437</v>
      </c>
      <c r="AM29" s="69">
        <f t="shared" si="17"/>
        <v>24594.340635359513</v>
      </c>
      <c r="AN29" s="69">
        <f t="shared" si="17"/>
        <v>113089.39845368821</v>
      </c>
      <c r="AO29" s="69">
        <f t="shared" ref="AO29" si="18">SUM(AO16:AO28)</f>
        <v>5042.7948235122058</v>
      </c>
      <c r="AP29" s="5"/>
      <c r="AS29" s="70">
        <f t="shared" si="8"/>
        <v>1.1641997843980789E-5</v>
      </c>
      <c r="AT29" s="69">
        <f>SUM(AT16:AT28)</f>
        <v>10727.125549035705</v>
      </c>
      <c r="AU29" s="69">
        <f>SUM(AU16:AU28)</f>
        <v>121809.76326471867</v>
      </c>
      <c r="AZ29" s="24"/>
      <c r="BA29" s="205">
        <f t="shared" si="9"/>
        <v>17</v>
      </c>
      <c r="BB29" s="66"/>
      <c r="BC29" s="67" t="s">
        <v>55</v>
      </c>
      <c r="BD29" s="68"/>
      <c r="BE29" s="68"/>
      <c r="BF29" s="68"/>
      <c r="BG29" s="69">
        <f t="shared" ref="BG29:BN29" si="19">SUM(BG16:BG28)</f>
        <v>3511450.301556915</v>
      </c>
      <c r="BH29" s="69">
        <f t="shared" si="19"/>
        <v>2203572.5328044663</v>
      </c>
      <c r="BI29" s="69">
        <f t="shared" si="19"/>
        <v>196089.63995998932</v>
      </c>
      <c r="BJ29" s="69">
        <f t="shared" si="19"/>
        <v>12785.70404363916</v>
      </c>
      <c r="BK29" s="69">
        <f t="shared" si="19"/>
        <v>835548.6910280264</v>
      </c>
      <c r="BL29" s="69">
        <f t="shared" si="19"/>
        <v>126478.30685249266</v>
      </c>
      <c r="BM29" s="69">
        <f t="shared" si="19"/>
        <v>23713.993465405358</v>
      </c>
      <c r="BN29" s="69">
        <f t="shared" si="19"/>
        <v>108687.19345942776</v>
      </c>
      <c r="BO29" s="69">
        <f t="shared" ref="BO29" si="20">SUM(BO16:BO28)</f>
        <v>4574.2399540405568</v>
      </c>
      <c r="BP29" s="5"/>
      <c r="BS29" s="70">
        <f t="shared" si="11"/>
        <v>1.0572373867034912E-5</v>
      </c>
      <c r="BT29" s="69">
        <f>SUM(BT16:BT28)</f>
        <v>10190.525106261433</v>
      </c>
      <c r="BU29" s="69">
        <f>SUM(BU16:BU28)</f>
        <v>116287.78174623124</v>
      </c>
    </row>
    <row r="30" spans="1:73" ht="14.4" thickTop="1" x14ac:dyDescent="0.3">
      <c r="A30" s="205">
        <f>+A29+1</f>
        <v>18</v>
      </c>
      <c r="B30" s="49"/>
      <c r="C30" s="72" t="s">
        <v>143</v>
      </c>
      <c r="G30" s="73"/>
      <c r="H30" s="74"/>
      <c r="I30" s="75"/>
      <c r="J30" s="75"/>
      <c r="K30" s="75"/>
      <c r="L30" s="75"/>
      <c r="M30" s="75"/>
      <c r="N30" s="75"/>
      <c r="O30" s="37"/>
      <c r="S30" s="76"/>
      <c r="U30" s="75"/>
      <c r="Z30" s="24"/>
      <c r="AA30" s="205">
        <f t="shared" si="6"/>
        <v>18</v>
      </c>
      <c r="AB30" s="49"/>
      <c r="AC30" s="72" t="s">
        <v>143</v>
      </c>
      <c r="AG30" s="73"/>
      <c r="AH30" s="74"/>
      <c r="AI30" s="75"/>
      <c r="AJ30" s="75"/>
      <c r="AK30" s="75"/>
      <c r="AL30" s="75"/>
      <c r="AM30" s="75"/>
      <c r="AN30" s="75"/>
      <c r="AO30" s="37"/>
      <c r="AS30" s="76"/>
      <c r="AU30" s="75"/>
      <c r="AZ30" s="24"/>
      <c r="BA30" s="205">
        <f t="shared" si="9"/>
        <v>18</v>
      </c>
      <c r="BB30" s="49"/>
      <c r="BC30" s="72" t="s">
        <v>143</v>
      </c>
      <c r="BG30" s="73"/>
      <c r="BH30" s="74"/>
      <c r="BI30" s="75"/>
      <c r="BJ30" s="75"/>
      <c r="BK30" s="75"/>
      <c r="BL30" s="75"/>
      <c r="BM30" s="75"/>
      <c r="BN30" s="75"/>
      <c r="BO30" s="37"/>
      <c r="BS30" s="76"/>
      <c r="BU30" s="75"/>
    </row>
    <row r="31" spans="1:73" x14ac:dyDescent="0.3">
      <c r="A31" s="205">
        <f t="shared" ref="A31:A47" si="21">A30+1</f>
        <v>19</v>
      </c>
      <c r="B31" s="77"/>
      <c r="C31" s="78" t="s">
        <v>144</v>
      </c>
      <c r="G31" s="33"/>
      <c r="H31" s="33"/>
      <c r="I31" s="33"/>
      <c r="J31" s="33"/>
      <c r="K31" s="33"/>
      <c r="L31" s="33"/>
      <c r="M31" s="33"/>
      <c r="N31" s="33"/>
      <c r="O31" s="37"/>
      <c r="R31" s="79" t="s">
        <v>145</v>
      </c>
      <c r="S31" s="56"/>
      <c r="T31" s="33"/>
      <c r="Z31" s="24"/>
      <c r="AA31" s="205">
        <f t="shared" si="6"/>
        <v>19</v>
      </c>
      <c r="AB31" s="77"/>
      <c r="AC31" s="78" t="s">
        <v>144</v>
      </c>
      <c r="AG31" s="33"/>
      <c r="AH31" s="33"/>
      <c r="AI31" s="33"/>
      <c r="AJ31" s="33"/>
      <c r="AK31" s="33"/>
      <c r="AL31" s="33"/>
      <c r="AM31" s="33"/>
      <c r="AN31" s="33"/>
      <c r="AO31" s="37"/>
      <c r="AR31" s="79" t="s">
        <v>145</v>
      </c>
      <c r="AS31" s="56"/>
      <c r="AT31" s="33"/>
      <c r="AZ31" s="24"/>
      <c r="BA31" s="205">
        <f t="shared" si="9"/>
        <v>19</v>
      </c>
      <c r="BB31" s="77"/>
      <c r="BC31" s="78" t="s">
        <v>144</v>
      </c>
      <c r="BG31" s="33"/>
      <c r="BH31" s="33"/>
      <c r="BI31" s="33"/>
      <c r="BJ31" s="33"/>
      <c r="BK31" s="33"/>
      <c r="BL31" s="33"/>
      <c r="BM31" s="33"/>
      <c r="BN31" s="33"/>
      <c r="BO31" s="37"/>
      <c r="BR31" s="79" t="s">
        <v>145</v>
      </c>
      <c r="BS31" s="56"/>
      <c r="BT31" s="33"/>
    </row>
    <row r="32" spans="1:73" x14ac:dyDescent="0.3">
      <c r="A32" s="205">
        <f t="shared" si="21"/>
        <v>20</v>
      </c>
      <c r="B32" s="49"/>
      <c r="C32" s="80" t="s">
        <v>146</v>
      </c>
      <c r="G32" s="33">
        <f>SUM(H32:M32)</f>
        <v>24446369.994377144</v>
      </c>
      <c r="H32" s="33">
        <v>22064517.351241626</v>
      </c>
      <c r="I32" s="33">
        <v>1599713.9382797538</v>
      </c>
      <c r="J32" s="33">
        <v>170541.20372150553</v>
      </c>
      <c r="K32" s="33">
        <v>596543.619751308</v>
      </c>
      <c r="L32" s="33">
        <v>1866.2000531451135</v>
      </c>
      <c r="M32" s="33">
        <v>13187.681329806917</v>
      </c>
      <c r="N32" s="33"/>
      <c r="P32" s="5"/>
      <c r="R32" s="81"/>
      <c r="S32" s="56"/>
      <c r="T32" s="33">
        <v>82.914291639411232</v>
      </c>
      <c r="U32" s="33">
        <v>1783.2857615057023</v>
      </c>
      <c r="V32" s="33"/>
      <c r="Z32" s="24"/>
      <c r="AA32" s="205">
        <f t="shared" si="6"/>
        <v>20</v>
      </c>
      <c r="AB32" s="49"/>
      <c r="AC32" s="80" t="s">
        <v>146</v>
      </c>
      <c r="AG32" s="33">
        <f>SUM(AH32:AM32)</f>
        <v>24050731.960120562</v>
      </c>
      <c r="AH32" s="33">
        <v>21696377.792271525</v>
      </c>
      <c r="AI32" s="33">
        <v>1580978.1793711956</v>
      </c>
      <c r="AJ32" s="33">
        <v>168887.72794582756</v>
      </c>
      <c r="AK32" s="33">
        <v>589625.59573639324</v>
      </c>
      <c r="AL32" s="33">
        <v>1857.2923817585606</v>
      </c>
      <c r="AM32" s="33">
        <v>13005.372413863894</v>
      </c>
      <c r="AN32" s="33"/>
      <c r="AP32" s="5"/>
      <c r="AR32" s="81"/>
      <c r="AS32" s="56"/>
      <c r="AT32" s="33">
        <v>82.435236240856611</v>
      </c>
      <c r="AU32" s="33">
        <v>1774.8571455177039</v>
      </c>
      <c r="AZ32" s="24"/>
      <c r="BA32" s="205">
        <f t="shared" si="9"/>
        <v>20</v>
      </c>
      <c r="BB32" s="49"/>
      <c r="BC32" s="80" t="s">
        <v>146</v>
      </c>
      <c r="BG32" s="33">
        <f>SUM(BH32:BM32)</f>
        <v>23648436.207946993</v>
      </c>
      <c r="BH32" s="33">
        <v>21321603.501903247</v>
      </c>
      <c r="BI32" s="33">
        <v>1562182.8826693455</v>
      </c>
      <c r="BJ32" s="33">
        <v>167225.3671961673</v>
      </c>
      <c r="BK32" s="33">
        <v>582748.74137322244</v>
      </c>
      <c r="BL32" s="33">
        <v>1855.1209680974425</v>
      </c>
      <c r="BM32" s="33">
        <v>12820.593836914864</v>
      </c>
      <c r="BN32" s="33"/>
      <c r="BP32" s="5"/>
      <c r="BR32" s="81"/>
      <c r="BS32" s="56"/>
      <c r="BT32" s="33">
        <v>82.132299570887</v>
      </c>
      <c r="BU32" s="33">
        <v>1772.9886685265556</v>
      </c>
    </row>
    <row r="33" spans="1:78" x14ac:dyDescent="0.3">
      <c r="A33" s="205">
        <f t="shared" si="21"/>
        <v>21</v>
      </c>
      <c r="B33" s="49"/>
      <c r="C33" s="82" t="s">
        <v>147</v>
      </c>
      <c r="G33" s="33">
        <f>SUM(H33:M33)</f>
        <v>797544.58085290203</v>
      </c>
      <c r="H33" s="33">
        <v>0</v>
      </c>
      <c r="I33" s="33">
        <v>5661.7423939996061</v>
      </c>
      <c r="J33" s="33">
        <v>10324.644696744759</v>
      </c>
      <c r="K33" s="33">
        <v>0</v>
      </c>
      <c r="L33" s="33">
        <v>0</v>
      </c>
      <c r="M33" s="33">
        <v>781558.19376215769</v>
      </c>
      <c r="N33" s="33"/>
      <c r="P33" s="5"/>
      <c r="R33" s="83" t="s">
        <v>148</v>
      </c>
      <c r="S33" s="63">
        <f t="shared" ref="S33:S36" si="22">SUM(H33:N33)-G33</f>
        <v>0</v>
      </c>
      <c r="T33" s="33">
        <v>0</v>
      </c>
      <c r="U33" s="33">
        <v>0</v>
      </c>
      <c r="V33" s="33"/>
      <c r="Z33" s="24"/>
      <c r="AA33" s="205">
        <f t="shared" si="6"/>
        <v>21</v>
      </c>
      <c r="AB33" s="49"/>
      <c r="AC33" s="82" t="s">
        <v>147</v>
      </c>
      <c r="AG33" s="33">
        <f>SUM(AH33:AM33)</f>
        <v>786573.76539347216</v>
      </c>
      <c r="AH33" s="33">
        <v>0</v>
      </c>
      <c r="AI33" s="33">
        <v>5595.4323882179406</v>
      </c>
      <c r="AJ33" s="33">
        <v>10224.542495481846</v>
      </c>
      <c r="AK33" s="33">
        <v>0</v>
      </c>
      <c r="AL33" s="33">
        <v>0</v>
      </c>
      <c r="AM33" s="33">
        <v>770753.79050977237</v>
      </c>
      <c r="AN33" s="33"/>
      <c r="AP33" s="5"/>
      <c r="AR33" s="83" t="s">
        <v>148</v>
      </c>
      <c r="AS33" s="63">
        <f>SUM(AH33:AO33)-AG33</f>
        <v>0</v>
      </c>
      <c r="AT33" s="33">
        <v>0</v>
      </c>
      <c r="AU33" s="33">
        <v>0</v>
      </c>
      <c r="AZ33" s="24"/>
      <c r="BA33" s="205">
        <f t="shared" si="9"/>
        <v>21</v>
      </c>
      <c r="BB33" s="49"/>
      <c r="BC33" s="82" t="s">
        <v>147</v>
      </c>
      <c r="BG33" s="33">
        <f>SUM(BH33:BM33)</f>
        <v>775455.83868062519</v>
      </c>
      <c r="BH33" s="33">
        <v>0</v>
      </c>
      <c r="BI33" s="33">
        <v>5528.9116649821972</v>
      </c>
      <c r="BJ33" s="33">
        <v>10123.90239371451</v>
      </c>
      <c r="BK33" s="33">
        <v>0</v>
      </c>
      <c r="BL33" s="33">
        <v>0</v>
      </c>
      <c r="BM33" s="33">
        <v>759803.02462192846</v>
      </c>
      <c r="BN33" s="33"/>
      <c r="BP33" s="5"/>
      <c r="BR33" s="83" t="s">
        <v>148</v>
      </c>
      <c r="BS33" s="63">
        <f t="shared" ref="BS33:BS36" si="23">SUM(BH33:BN33)-BG33</f>
        <v>0</v>
      </c>
      <c r="BT33" s="33">
        <v>0</v>
      </c>
      <c r="BU33" s="33">
        <v>0</v>
      </c>
    </row>
    <row r="34" spans="1:78" x14ac:dyDescent="0.3">
      <c r="A34" s="205">
        <f t="shared" si="21"/>
        <v>22</v>
      </c>
      <c r="B34" s="49"/>
      <c r="C34" s="54" t="s">
        <v>149</v>
      </c>
      <c r="G34" s="33">
        <f>SUM(G32:G33)</f>
        <v>25243914.575230047</v>
      </c>
      <c r="H34" s="33">
        <f t="shared" ref="H34:M34" si="24">SUM(H32:H33)</f>
        <v>22064517.351241626</v>
      </c>
      <c r="I34" s="33">
        <f t="shared" si="24"/>
        <v>1605375.6806737534</v>
      </c>
      <c r="J34" s="33">
        <f t="shared" si="24"/>
        <v>180865.8484182503</v>
      </c>
      <c r="K34" s="33">
        <f t="shared" si="24"/>
        <v>596543.619751308</v>
      </c>
      <c r="L34" s="33">
        <f t="shared" si="24"/>
        <v>1866.2000531451135</v>
      </c>
      <c r="M34" s="33">
        <f t="shared" si="24"/>
        <v>794745.87509196461</v>
      </c>
      <c r="N34" s="33"/>
      <c r="P34" s="5"/>
      <c r="R34" s="83"/>
      <c r="S34" s="63">
        <f t="shared" si="22"/>
        <v>0</v>
      </c>
      <c r="T34" s="33">
        <f>SUM(T32:T33)</f>
        <v>82.914291639411232</v>
      </c>
      <c r="U34" s="33">
        <f>SUM(U32:U33)</f>
        <v>1783.2857615057023</v>
      </c>
      <c r="V34" s="33"/>
      <c r="Z34" s="24"/>
      <c r="AA34" s="205">
        <f t="shared" si="6"/>
        <v>22</v>
      </c>
      <c r="AB34" s="49"/>
      <c r="AC34" s="54" t="s">
        <v>149</v>
      </c>
      <c r="AG34" s="33">
        <f>SUM(AG32:AG33)</f>
        <v>24837305.725514036</v>
      </c>
      <c r="AH34" s="33">
        <f t="shared" ref="AH34:AM34" si="25">SUM(AH32:AH33)</f>
        <v>21696377.792271525</v>
      </c>
      <c r="AI34" s="33">
        <f t="shared" si="25"/>
        <v>1586573.6117594135</v>
      </c>
      <c r="AJ34" s="33">
        <f t="shared" si="25"/>
        <v>179112.2704413094</v>
      </c>
      <c r="AK34" s="33">
        <f t="shared" si="25"/>
        <v>589625.59573639324</v>
      </c>
      <c r="AL34" s="33">
        <f t="shared" si="25"/>
        <v>1857.2923817585606</v>
      </c>
      <c r="AM34" s="33">
        <f t="shared" si="25"/>
        <v>783759.16292363626</v>
      </c>
      <c r="AN34" s="33"/>
      <c r="AP34" s="5"/>
      <c r="AR34" s="83"/>
      <c r="AS34" s="63">
        <f t="shared" ref="AS34:AS35" si="26">SUM(AH34:AO34)-AG34</f>
        <v>0</v>
      </c>
      <c r="AT34" s="33">
        <f>SUM(AT32:AT33)</f>
        <v>82.435236240856611</v>
      </c>
      <c r="AU34" s="33">
        <f>SUM(AU32:AU33)</f>
        <v>1774.8571455177039</v>
      </c>
      <c r="AZ34" s="24"/>
      <c r="BA34" s="205">
        <f t="shared" si="9"/>
        <v>22</v>
      </c>
      <c r="BB34" s="49"/>
      <c r="BC34" s="54" t="s">
        <v>149</v>
      </c>
      <c r="BG34" s="33">
        <f>SUM(BG32:BG33)</f>
        <v>24423892.046627618</v>
      </c>
      <c r="BH34" s="33">
        <f t="shared" ref="BH34:BM34" si="27">SUM(BH32:BH33)</f>
        <v>21321603.501903247</v>
      </c>
      <c r="BI34" s="33">
        <f t="shared" si="27"/>
        <v>1567711.7943343276</v>
      </c>
      <c r="BJ34" s="33">
        <f t="shared" si="27"/>
        <v>177349.26958988182</v>
      </c>
      <c r="BK34" s="33">
        <f t="shared" si="27"/>
        <v>582748.74137322244</v>
      </c>
      <c r="BL34" s="33">
        <f t="shared" si="27"/>
        <v>1855.1209680974425</v>
      </c>
      <c r="BM34" s="33">
        <f t="shared" si="27"/>
        <v>772623.61845884332</v>
      </c>
      <c r="BN34" s="33"/>
      <c r="BP34" s="5"/>
      <c r="BR34" s="83"/>
      <c r="BS34" s="63">
        <f t="shared" si="23"/>
        <v>0</v>
      </c>
      <c r="BT34" s="33">
        <f>SUM(BT32:BT33)</f>
        <v>82.132299570887</v>
      </c>
      <c r="BU34" s="33">
        <f>SUM(BU32:BU33)</f>
        <v>1772.9886685265556</v>
      </c>
    </row>
    <row r="35" spans="1:78" x14ac:dyDescent="0.3">
      <c r="A35" s="205">
        <f t="shared" si="21"/>
        <v>23</v>
      </c>
      <c r="B35" s="49"/>
      <c r="C35" s="84" t="s">
        <v>150</v>
      </c>
      <c r="G35" s="33">
        <f>SUM(H35:M35)</f>
        <v>25236247.375391606</v>
      </c>
      <c r="H35" s="33">
        <v>22064517.351241626</v>
      </c>
      <c r="I35" s="33">
        <v>1603516.9124654408</v>
      </c>
      <c r="J35" s="33">
        <v>180865.8484182503</v>
      </c>
      <c r="K35" s="33">
        <v>591775.00040740962</v>
      </c>
      <c r="L35" s="33">
        <v>826.38776691083899</v>
      </c>
      <c r="M35" s="33">
        <v>794745.87509196461</v>
      </c>
      <c r="N35" s="33"/>
      <c r="P35" s="5"/>
      <c r="R35" s="83" t="s">
        <v>151</v>
      </c>
      <c r="S35" s="63">
        <f t="shared" si="22"/>
        <v>0</v>
      </c>
      <c r="T35" s="33">
        <v>6.7868672747482002</v>
      </c>
      <c r="U35" s="33">
        <v>819.60089963609084</v>
      </c>
      <c r="V35" s="33"/>
      <c r="Z35" s="24"/>
      <c r="AA35" s="205">
        <f t="shared" si="6"/>
        <v>23</v>
      </c>
      <c r="AB35" s="49"/>
      <c r="AC35" s="84" t="s">
        <v>150</v>
      </c>
      <c r="AG35" s="33">
        <f>SUM(AH35:AM35)</f>
        <v>24829719.852729637</v>
      </c>
      <c r="AH35" s="33">
        <v>21696377.792271525</v>
      </c>
      <c r="AI35" s="33">
        <v>1584736.6133389268</v>
      </c>
      <c r="AJ35" s="33">
        <v>179112.2704413094</v>
      </c>
      <c r="AK35" s="33">
        <v>584911.60764496028</v>
      </c>
      <c r="AL35" s="33">
        <v>822.40610928060755</v>
      </c>
      <c r="AM35" s="33">
        <v>783759.16292363626</v>
      </c>
      <c r="AN35" s="33"/>
      <c r="AP35" s="5"/>
      <c r="AR35" s="83" t="s">
        <v>151</v>
      </c>
      <c r="AS35" s="63">
        <f t="shared" si="26"/>
        <v>0</v>
      </c>
      <c r="AT35" s="33">
        <v>6.7393666844344846</v>
      </c>
      <c r="AU35" s="33">
        <v>815.66674259617309</v>
      </c>
      <c r="AZ35" s="24"/>
      <c r="BA35" s="205">
        <f t="shared" si="9"/>
        <v>23</v>
      </c>
      <c r="BB35" s="49"/>
      <c r="BC35" s="84" t="s">
        <v>150</v>
      </c>
      <c r="BG35" s="33">
        <f>SUM(BH35:BM35)</f>
        <v>24416383.324846037</v>
      </c>
      <c r="BH35" s="33">
        <v>21321603.501903247</v>
      </c>
      <c r="BI35" s="33">
        <v>1565896.6348808827</v>
      </c>
      <c r="BJ35" s="33">
        <v>177349.26958988182</v>
      </c>
      <c r="BK35" s="33">
        <v>578088.90892234002</v>
      </c>
      <c r="BL35" s="33">
        <v>821.39109083915196</v>
      </c>
      <c r="BM35" s="33">
        <v>772623.61845884332</v>
      </c>
      <c r="BN35" s="33"/>
      <c r="BP35" s="5"/>
      <c r="BR35" s="83" t="s">
        <v>151</v>
      </c>
      <c r="BS35" s="63">
        <f>SUM(BH35:BN35)-BG35</f>
        <v>0</v>
      </c>
      <c r="BT35" s="33">
        <v>6.6997861905054945</v>
      </c>
      <c r="BU35" s="33">
        <v>814.69130464864645</v>
      </c>
    </row>
    <row r="36" spans="1:78" x14ac:dyDescent="0.3">
      <c r="A36" s="205">
        <f t="shared" si="21"/>
        <v>24</v>
      </c>
      <c r="B36" s="49"/>
      <c r="C36" s="84" t="s">
        <v>152</v>
      </c>
      <c r="G36" s="33">
        <f>L36</f>
        <v>1854.7695156660586</v>
      </c>
      <c r="H36" s="33"/>
      <c r="I36" s="33"/>
      <c r="J36" s="33"/>
      <c r="K36" s="33"/>
      <c r="L36" s="33">
        <v>1854.7695156660586</v>
      </c>
      <c r="M36" s="33"/>
      <c r="N36" s="33"/>
      <c r="P36" s="5"/>
      <c r="R36" s="83"/>
      <c r="S36" s="63">
        <f t="shared" si="22"/>
        <v>0</v>
      </c>
      <c r="T36" s="33">
        <v>81.981280022525112</v>
      </c>
      <c r="U36" s="33">
        <v>1772.7882356435334</v>
      </c>
      <c r="V36" s="33"/>
      <c r="Z36" s="24"/>
      <c r="AA36" s="205">
        <f t="shared" si="6"/>
        <v>24</v>
      </c>
      <c r="AB36" s="49"/>
      <c r="AC36" s="84" t="s">
        <v>152</v>
      </c>
      <c r="AG36" s="33">
        <f>SUM(AH36:AM36)</f>
        <v>1854.7826574218905</v>
      </c>
      <c r="AH36" s="33"/>
      <c r="AI36" s="33"/>
      <c r="AJ36" s="33"/>
      <c r="AK36" s="33"/>
      <c r="AL36" s="33">
        <v>1854.7826574218905</v>
      </c>
      <c r="AM36" s="33"/>
      <c r="AN36" s="33"/>
      <c r="AP36" s="5"/>
      <c r="AR36" s="83"/>
      <c r="AS36" s="63">
        <f>SUM(AH36:AO36)-AG36</f>
        <v>0</v>
      </c>
      <c r="AT36" s="33">
        <v>82.011159520188841</v>
      </c>
      <c r="AU36" s="33">
        <v>1772.7714979017014</v>
      </c>
      <c r="AZ36" s="24"/>
      <c r="BA36" s="205">
        <f t="shared" si="9"/>
        <v>24</v>
      </c>
      <c r="BB36" s="49"/>
      <c r="BC36" s="84" t="s">
        <v>152</v>
      </c>
      <c r="BG36" s="33">
        <f>SUM(BH36:BM36)</f>
        <v>1855.1209680974425</v>
      </c>
      <c r="BH36" s="33"/>
      <c r="BI36" s="33"/>
      <c r="BJ36" s="33"/>
      <c r="BK36" s="33"/>
      <c r="BL36" s="33">
        <v>1855.1209680974425</v>
      </c>
      <c r="BM36" s="33"/>
      <c r="BN36" s="33"/>
      <c r="BP36" s="5"/>
      <c r="BR36" s="83"/>
      <c r="BS36" s="63">
        <f t="shared" si="23"/>
        <v>0</v>
      </c>
      <c r="BT36" s="33">
        <v>82.132299570887</v>
      </c>
      <c r="BU36" s="33">
        <v>1772.9886685265556</v>
      </c>
    </row>
    <row r="37" spans="1:78" x14ac:dyDescent="0.3">
      <c r="A37" s="205">
        <v>25</v>
      </c>
      <c r="B37" s="49"/>
      <c r="C37" s="78" t="s">
        <v>153</v>
      </c>
      <c r="G37" s="33"/>
      <c r="H37" s="33"/>
      <c r="I37" s="33"/>
      <c r="J37" s="33"/>
      <c r="K37" s="33"/>
      <c r="L37" s="33"/>
      <c r="M37" s="33"/>
      <c r="N37" s="33"/>
      <c r="R37" s="83"/>
      <c r="S37" s="63">
        <v>0</v>
      </c>
      <c r="T37" s="33"/>
      <c r="U37" s="33"/>
      <c r="Z37" s="24"/>
      <c r="AA37" s="205">
        <v>25</v>
      </c>
      <c r="AB37" s="49"/>
      <c r="AC37" s="78" t="s">
        <v>153</v>
      </c>
      <c r="AG37" s="33"/>
      <c r="AH37" s="33"/>
      <c r="AI37" s="33"/>
      <c r="AJ37" s="33"/>
      <c r="AK37" s="33"/>
      <c r="AL37" s="33"/>
      <c r="AM37" s="33"/>
      <c r="AN37" s="33"/>
      <c r="AR37" s="83"/>
      <c r="AS37" s="63">
        <v>0</v>
      </c>
      <c r="AT37" s="33"/>
      <c r="AU37" s="33"/>
      <c r="AZ37" s="24"/>
      <c r="BA37" s="205">
        <v>25</v>
      </c>
      <c r="BB37" s="49"/>
      <c r="BC37" s="78" t="s">
        <v>153</v>
      </c>
      <c r="BG37" s="33"/>
      <c r="BH37" s="33"/>
      <c r="BI37" s="33"/>
      <c r="BJ37" s="33"/>
      <c r="BK37" s="33"/>
      <c r="BL37" s="33"/>
      <c r="BM37" s="33"/>
      <c r="BN37" s="33"/>
      <c r="BR37" s="83"/>
      <c r="BS37" s="63">
        <v>0</v>
      </c>
      <c r="BT37" s="33"/>
      <c r="BU37" s="33"/>
    </row>
    <row r="38" spans="1:78" x14ac:dyDescent="0.3">
      <c r="A38" s="205">
        <v>26</v>
      </c>
      <c r="B38" s="49"/>
      <c r="C38" s="84" t="s">
        <v>154</v>
      </c>
      <c r="G38" s="33">
        <v>39894359.599828959</v>
      </c>
      <c r="H38" s="33">
        <v>20982468.502792321</v>
      </c>
      <c r="I38" s="33">
        <v>2219055.273830398</v>
      </c>
      <c r="J38" s="33">
        <v>209993.41425404578</v>
      </c>
      <c r="K38" s="33">
        <v>13340883.857992882</v>
      </c>
      <c r="L38" s="33">
        <v>2805934.7771822871</v>
      </c>
      <c r="M38" s="33">
        <v>336023.77377702371</v>
      </c>
      <c r="N38" s="33"/>
      <c r="R38" s="83"/>
      <c r="S38" s="63">
        <v>0</v>
      </c>
      <c r="T38" s="33">
        <v>207882.06707512864</v>
      </c>
      <c r="U38" s="33">
        <v>2598052.7101071584</v>
      </c>
      <c r="V38" s="33"/>
      <c r="Z38" s="24"/>
      <c r="AA38" s="205">
        <v>26</v>
      </c>
      <c r="AB38" s="49"/>
      <c r="AC38" s="84" t="s">
        <v>154</v>
      </c>
      <c r="AG38" s="33">
        <v>39863723.509141445</v>
      </c>
      <c r="AH38" s="33">
        <v>21036571.744844668</v>
      </c>
      <c r="AI38" s="33">
        <v>2207981.4668647805</v>
      </c>
      <c r="AJ38" s="33">
        <v>209117.90872189892</v>
      </c>
      <c r="AK38" s="33">
        <v>13274257.005823161</v>
      </c>
      <c r="AL38" s="33">
        <v>2801462.3261003816</v>
      </c>
      <c r="AM38" s="33">
        <v>334333.05678655772</v>
      </c>
      <c r="AN38" s="33"/>
      <c r="AR38" s="83"/>
      <c r="AS38" s="63">
        <v>0</v>
      </c>
      <c r="AT38" s="33">
        <v>207490.80452770827</v>
      </c>
      <c r="AU38" s="33">
        <v>2593971.5215726732</v>
      </c>
      <c r="AZ38" s="24"/>
      <c r="BA38" s="205">
        <v>26</v>
      </c>
      <c r="BB38" s="49"/>
      <c r="BC38" s="84" t="s">
        <v>154</v>
      </c>
      <c r="BG38" s="33">
        <v>39736636.226172522</v>
      </c>
      <c r="BH38" s="33">
        <v>21024272.36356286</v>
      </c>
      <c r="BI38" s="33">
        <v>2198186.991346309</v>
      </c>
      <c r="BJ38" s="33">
        <v>208497.37725828003</v>
      </c>
      <c r="BK38" s="33">
        <v>13207897.222804066</v>
      </c>
      <c r="BL38" s="33">
        <v>2764363.9216736145</v>
      </c>
      <c r="BM38" s="33">
        <v>333418.34952740377</v>
      </c>
      <c r="BN38" s="33"/>
      <c r="BR38" s="83"/>
      <c r="BS38" s="63">
        <v>0</v>
      </c>
      <c r="BT38" s="33">
        <v>204487.1387846469</v>
      </c>
      <c r="BU38" s="33">
        <v>2559876.7828889675</v>
      </c>
    </row>
    <row r="39" spans="1:78" x14ac:dyDescent="0.3">
      <c r="A39" s="205">
        <v>27</v>
      </c>
      <c r="B39" s="49"/>
      <c r="C39" s="84" t="s">
        <v>155</v>
      </c>
      <c r="G39" s="33">
        <v>38171122.491859563</v>
      </c>
      <c r="H39" s="33">
        <v>20982468.502792321</v>
      </c>
      <c r="I39" s="33">
        <v>2215892.8297260012</v>
      </c>
      <c r="J39" s="33">
        <v>209993.41425404578</v>
      </c>
      <c r="K39" s="33">
        <v>12852249.764427604</v>
      </c>
      <c r="L39" s="33">
        <v>1574494.2068825639</v>
      </c>
      <c r="M39" s="33">
        <v>336023.77377702371</v>
      </c>
      <c r="N39" s="33"/>
      <c r="R39" s="83"/>
      <c r="S39" s="63">
        <v>0</v>
      </c>
      <c r="T39" s="33">
        <v>207882.06707512864</v>
      </c>
      <c r="U39" s="33">
        <v>1366612.1398074352</v>
      </c>
      <c r="V39" s="33"/>
      <c r="Z39" s="24"/>
      <c r="AA39" s="205">
        <v>27</v>
      </c>
      <c r="AB39" s="49"/>
      <c r="AC39" s="84" t="s">
        <v>155</v>
      </c>
      <c r="AG39" s="33">
        <v>38144668.584195964</v>
      </c>
      <c r="AH39" s="33">
        <v>21036571.744844668</v>
      </c>
      <c r="AI39" s="33">
        <v>2204837.4846280855</v>
      </c>
      <c r="AJ39" s="33">
        <v>209117.90872189892</v>
      </c>
      <c r="AK39" s="33">
        <v>12787713.975054976</v>
      </c>
      <c r="AL39" s="33">
        <v>1572094.4141597743</v>
      </c>
      <c r="AM39" s="33">
        <v>334333.05678655772</v>
      </c>
      <c r="AN39" s="33"/>
      <c r="AR39" s="83"/>
      <c r="AS39" s="63">
        <v>0</v>
      </c>
      <c r="AT39" s="33">
        <v>207490.80452770827</v>
      </c>
      <c r="AU39" s="33">
        <v>1364603.609632066</v>
      </c>
      <c r="AZ39" s="24"/>
      <c r="BA39" s="205">
        <v>27</v>
      </c>
      <c r="BB39" s="49"/>
      <c r="BC39" s="84" t="s">
        <v>155</v>
      </c>
      <c r="BG39" s="33">
        <v>38037500.412421934</v>
      </c>
      <c r="BH39" s="33">
        <v>21024272.36356286</v>
      </c>
      <c r="BI39" s="33">
        <v>2195056.3043123526</v>
      </c>
      <c r="BJ39" s="33">
        <v>208497.37725828003</v>
      </c>
      <c r="BK39" s="33">
        <v>12725002.709674085</v>
      </c>
      <c r="BL39" s="33">
        <v>1551253.3080869552</v>
      </c>
      <c r="BM39" s="33">
        <v>333418.34952740377</v>
      </c>
      <c r="BN39" s="33"/>
      <c r="BR39" s="83"/>
      <c r="BS39" s="63">
        <v>0</v>
      </c>
      <c r="BT39" s="33">
        <v>204487.1387846469</v>
      </c>
      <c r="BU39" s="33">
        <v>1346766.1693023082</v>
      </c>
    </row>
    <row r="40" spans="1:78" x14ac:dyDescent="0.3">
      <c r="A40" s="205">
        <v>28</v>
      </c>
      <c r="B40" s="49"/>
      <c r="C40" s="84" t="s">
        <v>156</v>
      </c>
      <c r="G40" s="33">
        <v>35128291.166675448</v>
      </c>
      <c r="H40" s="33">
        <v>20982468.502792321</v>
      </c>
      <c r="I40" s="33">
        <v>2188799.4074149076</v>
      </c>
      <c r="J40" s="33">
        <v>209993.41425404578</v>
      </c>
      <c r="K40" s="33">
        <v>11036274.197567809</v>
      </c>
      <c r="L40" s="33">
        <v>374731.87086934189</v>
      </c>
      <c r="M40" s="33">
        <v>336023.77377702371</v>
      </c>
      <c r="N40" s="33"/>
      <c r="R40" s="83"/>
      <c r="S40" s="63">
        <v>0</v>
      </c>
      <c r="T40" s="33">
        <v>-1.0327760138460873E-2</v>
      </c>
      <c r="U40" s="33">
        <v>374731.88119710202</v>
      </c>
      <c r="V40" s="33"/>
      <c r="Z40" s="24"/>
      <c r="AA40" s="205">
        <v>28</v>
      </c>
      <c r="AB40" s="49"/>
      <c r="AC40" s="84" t="s">
        <v>156</v>
      </c>
      <c r="AG40" s="33">
        <v>35111647.718807831</v>
      </c>
      <c r="AH40" s="33">
        <v>21036571.744844668</v>
      </c>
      <c r="AI40" s="33">
        <v>2177907.2984351711</v>
      </c>
      <c r="AJ40" s="33">
        <v>209117.90872189892</v>
      </c>
      <c r="AK40" s="33">
        <v>10979556.808945941</v>
      </c>
      <c r="AL40" s="33">
        <v>374160.90107359481</v>
      </c>
      <c r="AM40" s="33">
        <v>334333.05678655772</v>
      </c>
      <c r="AN40" s="33"/>
      <c r="AR40" s="83"/>
      <c r="AS40" s="63">
        <v>0</v>
      </c>
      <c r="AT40" s="33">
        <v>0</v>
      </c>
      <c r="AU40" s="33">
        <v>374160.90107359481</v>
      </c>
      <c r="AZ40" s="24"/>
      <c r="BA40" s="205">
        <v>28</v>
      </c>
      <c r="BB40" s="49"/>
      <c r="BC40" s="84" t="s">
        <v>156</v>
      </c>
      <c r="BG40" s="33">
        <v>35031183.291674182</v>
      </c>
      <c r="BH40" s="33">
        <v>21024272.36356286</v>
      </c>
      <c r="BI40" s="33">
        <v>2168306.28498084</v>
      </c>
      <c r="BJ40" s="33">
        <v>208497.37725828003</v>
      </c>
      <c r="BK40" s="33">
        <v>10927270.303725917</v>
      </c>
      <c r="BL40" s="33">
        <v>369418.61261887668</v>
      </c>
      <c r="BM40" s="33">
        <v>333418.34952740377</v>
      </c>
      <c r="BN40" s="33"/>
      <c r="BR40" s="83"/>
      <c r="BS40" s="63">
        <v>0</v>
      </c>
      <c r="BT40" s="33">
        <v>-1.0413047890876921E-2</v>
      </c>
      <c r="BU40" s="33">
        <v>369418.6230319246</v>
      </c>
    </row>
    <row r="41" spans="1:78" x14ac:dyDescent="0.3">
      <c r="A41" s="205">
        <v>29</v>
      </c>
      <c r="B41" s="49"/>
      <c r="C41" s="78" t="s">
        <v>157</v>
      </c>
      <c r="G41" s="33"/>
      <c r="H41" s="85"/>
      <c r="I41" s="85"/>
      <c r="J41" s="85"/>
      <c r="K41" s="85"/>
      <c r="L41" s="85"/>
      <c r="M41" s="85"/>
      <c r="N41" s="85"/>
      <c r="R41" s="83"/>
      <c r="S41" s="63">
        <v>0</v>
      </c>
      <c r="T41" s="85"/>
      <c r="U41" s="85"/>
      <c r="Z41" s="24"/>
      <c r="AA41" s="205">
        <v>29</v>
      </c>
      <c r="AB41" s="49"/>
      <c r="AC41" s="78" t="s">
        <v>157</v>
      </c>
      <c r="AG41" s="33"/>
      <c r="AH41" s="85"/>
      <c r="AI41" s="85"/>
      <c r="AJ41" s="85"/>
      <c r="AK41" s="85"/>
      <c r="AL41" s="85"/>
      <c r="AM41" s="85"/>
      <c r="AN41" s="85"/>
      <c r="AR41" s="83"/>
      <c r="AS41" s="63">
        <v>0</v>
      </c>
      <c r="AT41" s="85"/>
      <c r="AU41" s="85"/>
      <c r="AZ41" s="24"/>
      <c r="BA41" s="205">
        <v>29</v>
      </c>
      <c r="BB41" s="49"/>
      <c r="BC41" s="78" t="s">
        <v>157</v>
      </c>
      <c r="BG41" s="33"/>
      <c r="BH41" s="85"/>
      <c r="BI41" s="85"/>
      <c r="BJ41" s="85"/>
      <c r="BK41" s="85"/>
      <c r="BL41" s="85"/>
      <c r="BM41" s="85"/>
      <c r="BN41" s="85"/>
      <c r="BR41" s="83"/>
      <c r="BS41" s="63">
        <v>0</v>
      </c>
      <c r="BT41" s="85"/>
      <c r="BU41" s="85"/>
    </row>
    <row r="42" spans="1:78" x14ac:dyDescent="0.3">
      <c r="A42" s="205">
        <v>30</v>
      </c>
      <c r="B42" s="49"/>
      <c r="C42" s="84" t="s">
        <v>154</v>
      </c>
      <c r="G42" s="53"/>
      <c r="H42" s="53"/>
      <c r="I42" s="53"/>
      <c r="J42" s="53"/>
      <c r="K42" s="33">
        <v>37329697.834919058</v>
      </c>
      <c r="L42" s="33">
        <v>8032930.6677279575</v>
      </c>
      <c r="M42" s="53"/>
      <c r="N42" s="53"/>
      <c r="O42" s="86"/>
      <c r="R42" s="83"/>
      <c r="S42" s="87" t="s">
        <v>158</v>
      </c>
      <c r="T42" s="33">
        <v>482630.34239216545</v>
      </c>
      <c r="U42" s="33">
        <v>7550300.3253357923</v>
      </c>
      <c r="V42" s="53"/>
      <c r="Z42" s="24"/>
      <c r="AA42" s="205">
        <v>30</v>
      </c>
      <c r="AB42" s="49"/>
      <c r="AC42" s="84" t="s">
        <v>154</v>
      </c>
      <c r="AG42" s="53"/>
      <c r="AH42" s="53"/>
      <c r="AI42" s="53"/>
      <c r="AJ42" s="53"/>
      <c r="AK42" s="33">
        <v>37106294.40702457</v>
      </c>
      <c r="AL42" s="33">
        <v>8018547.2153154192</v>
      </c>
      <c r="AM42" s="53"/>
      <c r="AN42" s="53"/>
      <c r="AO42" s="86"/>
      <c r="AR42" s="83"/>
      <c r="AS42" s="87" t="s">
        <v>158</v>
      </c>
      <c r="AT42" s="33">
        <v>480989.25814906077</v>
      </c>
      <c r="AU42" s="33">
        <v>7537557.9571663588</v>
      </c>
      <c r="AZ42" s="24"/>
      <c r="BA42" s="205">
        <v>30</v>
      </c>
      <c r="BB42" s="49"/>
      <c r="BC42" s="84" t="s">
        <v>154</v>
      </c>
      <c r="BG42" s="53"/>
      <c r="BH42" s="53"/>
      <c r="BI42" s="53"/>
      <c r="BJ42" s="53"/>
      <c r="BK42" s="33">
        <v>36922246.206059702</v>
      </c>
      <c r="BL42" s="33">
        <v>7914686.5701262215</v>
      </c>
      <c r="BM42" s="53"/>
      <c r="BN42" s="53"/>
      <c r="BO42" s="86"/>
      <c r="BR42" s="83"/>
      <c r="BS42" s="87" t="s">
        <v>158</v>
      </c>
      <c r="BT42" s="33">
        <v>474657.90930973575</v>
      </c>
      <c r="BU42" s="33">
        <v>7440028.660816486</v>
      </c>
    </row>
    <row r="43" spans="1:78" x14ac:dyDescent="0.3">
      <c r="A43" s="205">
        <v>31</v>
      </c>
      <c r="B43" s="49"/>
      <c r="C43" s="84" t="s">
        <v>155</v>
      </c>
      <c r="G43" s="53"/>
      <c r="H43" s="53"/>
      <c r="I43" s="53"/>
      <c r="J43" s="53"/>
      <c r="K43" s="33">
        <v>36582879.48426795</v>
      </c>
      <c r="L43" s="33">
        <v>5030009.7210825356</v>
      </c>
      <c r="M43" s="53"/>
      <c r="N43" s="53"/>
      <c r="O43" s="86"/>
      <c r="R43" s="83"/>
      <c r="S43" s="87" t="s">
        <v>158</v>
      </c>
      <c r="T43" s="33">
        <v>775984.86935216538</v>
      </c>
      <c r="U43" s="33">
        <v>4254024.85173037</v>
      </c>
      <c r="V43" s="53"/>
      <c r="Z43" s="24"/>
      <c r="AA43" s="205">
        <v>31</v>
      </c>
      <c r="AB43" s="49"/>
      <c r="AC43" s="84" t="s">
        <v>155</v>
      </c>
      <c r="AG43" s="53"/>
      <c r="AH43" s="53"/>
      <c r="AI43" s="53"/>
      <c r="AJ43" s="53"/>
      <c r="AK43" s="33">
        <v>36365320.400203697</v>
      </c>
      <c r="AL43" s="33">
        <v>5021734.3113073884</v>
      </c>
      <c r="AM43" s="53"/>
      <c r="AN43" s="53"/>
      <c r="AO43" s="86"/>
      <c r="AR43" s="83"/>
      <c r="AS43" s="87" t="s">
        <v>158</v>
      </c>
      <c r="AT43" s="33">
        <v>774343.78510906082</v>
      </c>
      <c r="AU43" s="33">
        <v>4247390.5261983275</v>
      </c>
      <c r="AZ43" s="24"/>
      <c r="BA43" s="205">
        <v>31</v>
      </c>
      <c r="BB43" s="49"/>
      <c r="BC43" s="84" t="s">
        <v>155</v>
      </c>
      <c r="BG43" s="53"/>
      <c r="BH43" s="53"/>
      <c r="BI43" s="53"/>
      <c r="BJ43" s="53"/>
      <c r="BK43" s="33">
        <v>36186085.319537759</v>
      </c>
      <c r="BL43" s="33">
        <v>4964639.9622506648</v>
      </c>
      <c r="BM43" s="53"/>
      <c r="BN43" s="53"/>
      <c r="BO43" s="86"/>
      <c r="BR43" s="83"/>
      <c r="BS43" s="87" t="s">
        <v>158</v>
      </c>
      <c r="BT43" s="33">
        <v>768012.43626973568</v>
      </c>
      <c r="BU43" s="33">
        <v>4196627.5259809289</v>
      </c>
    </row>
    <row r="44" spans="1:78" x14ac:dyDescent="0.3">
      <c r="A44" s="205">
        <v>32</v>
      </c>
      <c r="B44" s="49"/>
      <c r="C44" s="84" t="s">
        <v>156</v>
      </c>
      <c r="G44" s="53"/>
      <c r="H44" s="53"/>
      <c r="I44" s="53"/>
      <c r="J44" s="53"/>
      <c r="K44" s="33">
        <v>31824110.244892307</v>
      </c>
      <c r="L44" s="33">
        <v>814009.41137036704</v>
      </c>
      <c r="M44" s="53"/>
      <c r="N44" s="53"/>
      <c r="R44" s="83"/>
      <c r="S44" s="87" t="s">
        <v>158</v>
      </c>
      <c r="T44" s="33">
        <v>0</v>
      </c>
      <c r="U44" s="33">
        <v>814009.41137036704</v>
      </c>
      <c r="V44" s="53"/>
      <c r="Z44" s="24"/>
      <c r="AA44" s="205">
        <v>32</v>
      </c>
      <c r="AB44" s="49"/>
      <c r="AC44" s="84" t="s">
        <v>156</v>
      </c>
      <c r="AG44" s="53"/>
      <c r="AH44" s="53"/>
      <c r="AI44" s="53"/>
      <c r="AJ44" s="53"/>
      <c r="AK44" s="33">
        <v>31633844.239382818</v>
      </c>
      <c r="AL44" s="33">
        <v>812636.61294647702</v>
      </c>
      <c r="AM44" s="53"/>
      <c r="AN44" s="53"/>
      <c r="AR44" s="83"/>
      <c r="AS44" s="87" t="s">
        <v>158</v>
      </c>
      <c r="AT44" s="33">
        <v>0</v>
      </c>
      <c r="AU44" s="33">
        <v>812636.61294647702</v>
      </c>
      <c r="AZ44" s="24"/>
      <c r="BA44" s="205">
        <v>32</v>
      </c>
      <c r="BB44" s="49"/>
      <c r="BC44" s="84" t="s">
        <v>156</v>
      </c>
      <c r="BG44" s="53"/>
      <c r="BH44" s="53"/>
      <c r="BI44" s="53"/>
      <c r="BJ44" s="53"/>
      <c r="BK44" s="33">
        <v>31477059.670374885</v>
      </c>
      <c r="BL44" s="33">
        <v>802125.61108837486</v>
      </c>
      <c r="BM44" s="53"/>
      <c r="BN44" s="53"/>
      <c r="BR44" s="83"/>
      <c r="BS44" s="87" t="s">
        <v>158</v>
      </c>
      <c r="BT44" s="33">
        <v>0</v>
      </c>
      <c r="BU44" s="33">
        <v>802125.61108837486</v>
      </c>
    </row>
    <row r="45" spans="1:78" s="162" customFormat="1" x14ac:dyDescent="0.3">
      <c r="A45" s="205">
        <f t="shared" si="21"/>
        <v>33</v>
      </c>
      <c r="B45" s="191"/>
      <c r="C45" s="200" t="s">
        <v>159</v>
      </c>
      <c r="G45" s="191">
        <f>SUM(H45:N45)</f>
        <v>0.99999999999999967</v>
      </c>
      <c r="H45" s="191">
        <v>0.63142184644111021</v>
      </c>
      <c r="I45" s="191">
        <v>5.3465528803797548E-2</v>
      </c>
      <c r="J45" s="191">
        <v>3.3005036226643348E-3</v>
      </c>
      <c r="K45" s="191">
        <v>0.26856368920038393</v>
      </c>
      <c r="L45" s="191">
        <v>4.2893397677812986E-2</v>
      </c>
      <c r="M45" s="191">
        <v>3.5503425423082487E-4</v>
      </c>
      <c r="N45" s="191"/>
      <c r="R45" s="192"/>
      <c r="S45" s="193">
        <f>SUM(H45:N45)-G45</f>
        <v>0</v>
      </c>
      <c r="T45" s="191">
        <v>2.840274033846599E-3</v>
      </c>
      <c r="U45" s="191">
        <v>4.005312364396639E-2</v>
      </c>
      <c r="V45" s="191"/>
      <c r="Z45" s="194"/>
      <c r="AA45" s="205">
        <f t="shared" si="6"/>
        <v>33</v>
      </c>
      <c r="AB45" s="191"/>
      <c r="AC45" s="200" t="s">
        <v>159</v>
      </c>
      <c r="AG45" s="191">
        <f>SUM(AH45:AN45)</f>
        <v>1</v>
      </c>
      <c r="AH45" s="191">
        <v>0.62521499999999997</v>
      </c>
      <c r="AI45" s="191">
        <v>5.4358999999999998E-2</v>
      </c>
      <c r="AJ45" s="191">
        <v>3.3479999999999998E-3</v>
      </c>
      <c r="AK45" s="191">
        <v>0.27296399999999998</v>
      </c>
      <c r="AL45" s="191">
        <v>4.3763999999999997E-2</v>
      </c>
      <c r="AM45" s="191">
        <v>3.5E-4</v>
      </c>
      <c r="AN45" s="191"/>
      <c r="AR45" s="192"/>
      <c r="AS45" s="193">
        <f>SUM(AH45:AN45)-AG45</f>
        <v>0</v>
      </c>
      <c r="AT45" s="191">
        <v>2.9041626331074541E-3</v>
      </c>
      <c r="AU45" s="191">
        <v>4.0859954824136818E-2</v>
      </c>
      <c r="AZ45" s="194"/>
      <c r="BA45" s="205">
        <f t="shared" si="9"/>
        <v>33</v>
      </c>
      <c r="BB45" s="191"/>
      <c r="BC45" s="200" t="s">
        <v>159</v>
      </c>
      <c r="BG45" s="191">
        <f>SUM(BH45:BN45)</f>
        <v>0.99999999999999989</v>
      </c>
      <c r="BH45" s="191">
        <v>0.62731465917189999</v>
      </c>
      <c r="BI45" s="191">
        <v>5.4112932506757389E-2</v>
      </c>
      <c r="BJ45" s="191">
        <v>3.3484394120732084E-3</v>
      </c>
      <c r="BK45" s="191">
        <v>0.27165391390879873</v>
      </c>
      <c r="BL45" s="191">
        <v>4.3220418756639727E-2</v>
      </c>
      <c r="BM45" s="191">
        <v>3.4963624383093744E-4</v>
      </c>
      <c r="BN45" s="191"/>
      <c r="BR45" s="192"/>
      <c r="BS45" s="193">
        <f>SUM(BH45:BN45)-BG45</f>
        <v>0</v>
      </c>
      <c r="BT45" s="191">
        <v>2.8643276898457568E-3</v>
      </c>
      <c r="BU45" s="191">
        <v>4.035609106679397E-2</v>
      </c>
      <c r="BZ45" s="3"/>
    </row>
    <row r="46" spans="1:78" s="162" customFormat="1" x14ac:dyDescent="0.3">
      <c r="A46" s="205">
        <f t="shared" si="21"/>
        <v>34</v>
      </c>
      <c r="B46" s="191"/>
      <c r="C46" s="201" t="s">
        <v>160</v>
      </c>
      <c r="G46" s="191">
        <f>SUM(H46:N46)</f>
        <v>1.0000000000000002</v>
      </c>
      <c r="H46" s="191">
        <v>0.53261000000000003</v>
      </c>
      <c r="I46" s="191">
        <v>5.4980000000000001E-2</v>
      </c>
      <c r="J46" s="191">
        <v>5.1900000000000002E-3</v>
      </c>
      <c r="K46" s="191">
        <v>0.32999000000000001</v>
      </c>
      <c r="L46" s="191">
        <v>6.8879999999999997E-2</v>
      </c>
      <c r="M46" s="191">
        <v>8.3499999999999998E-3</v>
      </c>
      <c r="N46" s="191"/>
      <c r="R46" s="192"/>
      <c r="S46" s="193">
        <f>SUM(H46:N46)-G46</f>
        <v>0</v>
      </c>
      <c r="T46" s="191">
        <v>5.0899999999999999E-3</v>
      </c>
      <c r="U46" s="191">
        <v>6.3789999999999999E-2</v>
      </c>
      <c r="V46" s="191"/>
      <c r="Z46" s="194"/>
      <c r="AA46" s="205">
        <f t="shared" si="6"/>
        <v>34</v>
      </c>
      <c r="AB46" s="191"/>
      <c r="AC46" s="201" t="s">
        <v>160</v>
      </c>
      <c r="AG46" s="191">
        <f>SUM(AH46:AN46)</f>
        <v>1</v>
      </c>
      <c r="AH46" s="191">
        <v>0.52597000000000005</v>
      </c>
      <c r="AI46" s="191">
        <v>5.5750000000000001E-2</v>
      </c>
      <c r="AJ46" s="191">
        <v>5.2700000000000004E-3</v>
      </c>
      <c r="AK46" s="191">
        <v>0.33446999999999999</v>
      </c>
      <c r="AL46" s="191">
        <v>7.0110000000000006E-2</v>
      </c>
      <c r="AM46" s="191">
        <v>8.43E-3</v>
      </c>
      <c r="AN46" s="191"/>
      <c r="AR46" s="192"/>
      <c r="AS46" s="193">
        <f>SUM(AH46:AN46)-AG46</f>
        <v>0</v>
      </c>
      <c r="AT46" s="191">
        <v>5.1900000000000002E-3</v>
      </c>
      <c r="AU46" s="191">
        <v>6.4920000000000005E-2</v>
      </c>
      <c r="AZ46" s="194"/>
      <c r="BA46" s="205">
        <f t="shared" si="9"/>
        <v>34</v>
      </c>
      <c r="BB46" s="191"/>
      <c r="BC46" s="201" t="s">
        <v>160</v>
      </c>
      <c r="BG46" s="191">
        <f>SUM(BH46:BN46)</f>
        <v>0.99999999999999989</v>
      </c>
      <c r="BH46" s="191">
        <v>0.52826000000000006</v>
      </c>
      <c r="BI46" s="191">
        <v>5.5579999999999997E-2</v>
      </c>
      <c r="BJ46" s="191">
        <v>5.28E-3</v>
      </c>
      <c r="BK46" s="191">
        <v>0.33317999999999998</v>
      </c>
      <c r="BL46" s="191">
        <v>6.9260000000000002E-2</v>
      </c>
      <c r="BM46" s="191">
        <v>8.4399999999999996E-3</v>
      </c>
      <c r="BN46" s="191"/>
      <c r="BR46" s="192"/>
      <c r="BS46" s="193">
        <f>SUM(BH46:BN46)-BG46</f>
        <v>0</v>
      </c>
      <c r="BT46" s="191">
        <v>5.11E-3</v>
      </c>
      <c r="BU46" s="191">
        <v>6.4149999999999999E-2</v>
      </c>
      <c r="BZ46" s="3"/>
    </row>
    <row r="47" spans="1:78" s="162" customFormat="1" ht="14.4" thickBot="1" x14ac:dyDescent="0.35">
      <c r="A47" s="205">
        <f t="shared" si="21"/>
        <v>35</v>
      </c>
      <c r="B47" s="191"/>
      <c r="C47" s="199" t="str">
        <f>'Procedures &amp; Inputs'!$D$217 &amp;" Allocator"</f>
        <v>12 CP and 25% AD Allocator</v>
      </c>
      <c r="D47" s="195"/>
      <c r="E47" s="195"/>
      <c r="F47" s="195"/>
      <c r="G47" s="196">
        <f>SUM(H47:N47)</f>
        <v>1</v>
      </c>
      <c r="H47" s="196">
        <f>H45*'Procedures &amp; Inputs'!$K$217+H46*'Procedures &amp; Inputs'!$L$217</f>
        <v>0.60671888483083269</v>
      </c>
      <c r="I47" s="196">
        <f>I45*'Procedures &amp; Inputs'!$K$217+I46*'Procedures &amp; Inputs'!$L$217</f>
        <v>5.3844146602848163E-2</v>
      </c>
      <c r="J47" s="196">
        <f>J45*'Procedures &amp; Inputs'!$K$217+J46*'Procedures &amp; Inputs'!$L$217</f>
        <v>3.7728777169982511E-3</v>
      </c>
      <c r="K47" s="196">
        <f>K45*'Procedures &amp; Inputs'!$K$217+K46*'Procedures &amp; Inputs'!$L$217</f>
        <v>0.28392026690028793</v>
      </c>
      <c r="L47" s="196">
        <f>L45*'Procedures &amp; Inputs'!$K$217+L46*'Procedures &amp; Inputs'!$L$217</f>
        <v>4.9390048258359742E-2</v>
      </c>
      <c r="M47" s="196">
        <f>M45*'Procedures &amp; Inputs'!$K$217+M46*'Procedures &amp; Inputs'!$L$217</f>
        <v>2.3537756906731187E-3</v>
      </c>
      <c r="N47" s="196"/>
      <c r="O47" s="196"/>
      <c r="R47" s="197"/>
      <c r="S47" s="198">
        <f>SUM(H47:N47)-G47</f>
        <v>0</v>
      </c>
      <c r="T47" s="196">
        <f>T45*'Procedures &amp; Inputs'!$K$217+T46*'Procedures &amp; Inputs'!$L$217</f>
        <v>3.4027055253849489E-3</v>
      </c>
      <c r="U47" s="196">
        <f>U45*'Procedures &amp; Inputs'!$K$217+U46*'Procedures &amp; Inputs'!$L$217</f>
        <v>4.5987342732974792E-2</v>
      </c>
      <c r="V47" s="191"/>
      <c r="Z47" s="194"/>
      <c r="AA47" s="205">
        <f t="shared" si="6"/>
        <v>35</v>
      </c>
      <c r="AB47" s="191"/>
      <c r="AC47" s="199" t="str">
        <f>'Procedures &amp; Inputs'!$D$217 &amp;" Allocator"</f>
        <v>12 CP and 25% AD Allocator</v>
      </c>
      <c r="AD47" s="195"/>
      <c r="AE47" s="195"/>
      <c r="AF47" s="195"/>
      <c r="AG47" s="196">
        <f>SUM(AH47:AN47)</f>
        <v>1</v>
      </c>
      <c r="AH47" s="196">
        <f>1-SUM(AI47:AM47)</f>
        <v>0.60040375000000001</v>
      </c>
      <c r="AI47" s="196">
        <f>AI45*'Procedures &amp; Inputs'!$K$217+AI46*'Procedures &amp; Inputs'!$L$217</f>
        <v>5.4706749999999998E-2</v>
      </c>
      <c r="AJ47" s="196">
        <f>AJ45*'Procedures &amp; Inputs'!$K$217+AJ46*'Procedures &amp; Inputs'!$L$217</f>
        <v>3.8284999999999999E-3</v>
      </c>
      <c r="AK47" s="196">
        <f>AK45*'Procedures &amp; Inputs'!$K$217+AK46*'Procedures &amp; Inputs'!$L$217</f>
        <v>0.2883405</v>
      </c>
      <c r="AL47" s="196">
        <f>AL45*'Procedures &amp; Inputs'!$K$217+AL46*'Procedures &amp; Inputs'!$L$217</f>
        <v>5.0350499999999999E-2</v>
      </c>
      <c r="AM47" s="196">
        <f>AM45*'Procedures &amp; Inputs'!$K$217+AM46*'Procedures &amp; Inputs'!$L$217</f>
        <v>2.3700000000000001E-3</v>
      </c>
      <c r="AN47" s="196"/>
      <c r="AO47" s="196"/>
      <c r="AR47" s="197"/>
      <c r="AS47" s="198">
        <f>SUM(AH47:AN47)-AG47</f>
        <v>0</v>
      </c>
      <c r="AT47" s="196">
        <f>AT45*'Procedures &amp; Inputs'!$K$217+AT46*'Procedures &amp; Inputs'!$L$217</f>
        <v>3.4756219748305907E-3</v>
      </c>
      <c r="AU47" s="196">
        <f>AU45*'Procedures &amp; Inputs'!$K$217+AU46*'Procedures &amp; Inputs'!$L$217</f>
        <v>4.6874966118102615E-2</v>
      </c>
      <c r="AZ47" s="194"/>
      <c r="BA47" s="205">
        <f t="shared" si="9"/>
        <v>35</v>
      </c>
      <c r="BB47" s="191"/>
      <c r="BC47" s="199" t="str">
        <f>'Procedures &amp; Inputs'!$D$217 &amp;" Allocator"</f>
        <v>12 CP and 25% AD Allocator</v>
      </c>
      <c r="BD47" s="195"/>
      <c r="BE47" s="195"/>
      <c r="BF47" s="195"/>
      <c r="BG47" s="196">
        <f>SUM(BH47:BN47)</f>
        <v>1</v>
      </c>
      <c r="BH47" s="196">
        <f>BH45*'Procedures &amp; Inputs'!$K$217+BH46*'Procedures &amp; Inputs'!$L$217</f>
        <v>0.60255099437892501</v>
      </c>
      <c r="BI47" s="196">
        <f>BI45*'Procedures &amp; Inputs'!$K$217+BI46*'Procedures &amp; Inputs'!$L$217</f>
        <v>5.4479699380068039E-2</v>
      </c>
      <c r="BJ47" s="196">
        <f>BJ45*'Procedures &amp; Inputs'!$K$217+BJ46*'Procedures &amp; Inputs'!$L$217</f>
        <v>3.8313295590549062E-3</v>
      </c>
      <c r="BK47" s="196">
        <f>BK45*'Procedures &amp; Inputs'!$K$217+BK46*'Procedures &amp; Inputs'!$L$217</f>
        <v>0.28703543543159904</v>
      </c>
      <c r="BL47" s="196">
        <f>BL45*'Procedures &amp; Inputs'!$K$217+BL46*'Procedures &amp; Inputs'!$L$217</f>
        <v>4.9730314067479797E-2</v>
      </c>
      <c r="BM47" s="196">
        <f>BM45*'Procedures &amp; Inputs'!$K$217+BM46*'Procedures &amp; Inputs'!$L$217</f>
        <v>2.3722271828732029E-3</v>
      </c>
      <c r="BN47" s="196"/>
      <c r="BO47" s="196"/>
      <c r="BR47" s="197"/>
      <c r="BS47" s="198">
        <f>SUM(BH47:BN47)-BG47</f>
        <v>0</v>
      </c>
      <c r="BT47" s="196">
        <f>BT45*'Procedures &amp; Inputs'!$K$217+BT46*'Procedures &amp; Inputs'!$L$217</f>
        <v>3.4257457673843176E-3</v>
      </c>
      <c r="BU47" s="196">
        <f>BU45*'Procedures &amp; Inputs'!$K$217+BU46*'Procedures &amp; Inputs'!$L$217</f>
        <v>4.6304568300095481E-2</v>
      </c>
      <c r="BZ47" s="3"/>
    </row>
    <row r="48" spans="1:78" ht="14.4" thickTop="1" x14ac:dyDescent="0.3">
      <c r="A48" s="205">
        <f t="shared" ref="A48:A73" si="28">+A47+1</f>
        <v>36</v>
      </c>
      <c r="B48" s="49"/>
      <c r="C48" s="72" t="s">
        <v>161</v>
      </c>
      <c r="G48" s="49"/>
      <c r="H48" s="90"/>
      <c r="I48" s="90"/>
      <c r="J48" s="90"/>
      <c r="K48" s="90"/>
      <c r="L48" s="90"/>
      <c r="M48" s="90"/>
      <c r="N48" s="49"/>
      <c r="O48" s="37"/>
      <c r="U48" s="49"/>
      <c r="Z48" s="24"/>
      <c r="AA48" s="205">
        <f t="shared" si="6"/>
        <v>36</v>
      </c>
      <c r="AB48" s="49"/>
      <c r="AC48" s="72" t="s">
        <v>161</v>
      </c>
      <c r="AG48" s="49"/>
      <c r="AH48" s="90"/>
      <c r="AI48" s="90"/>
      <c r="AJ48" s="90"/>
      <c r="AK48" s="90"/>
      <c r="AL48" s="90"/>
      <c r="AM48" s="90"/>
      <c r="AN48" s="49"/>
      <c r="AO48" s="37"/>
      <c r="AU48" s="49"/>
      <c r="AZ48" s="24"/>
      <c r="BA48" s="205">
        <f t="shared" si="9"/>
        <v>36</v>
      </c>
      <c r="BB48" s="49"/>
      <c r="BC48" s="72" t="s">
        <v>161</v>
      </c>
      <c r="BG48" s="49"/>
      <c r="BH48" s="90"/>
      <c r="BI48" s="90"/>
      <c r="BJ48" s="90"/>
      <c r="BK48" s="90"/>
      <c r="BL48" s="90"/>
      <c r="BM48" s="90"/>
      <c r="BN48" s="49"/>
      <c r="BO48" s="37"/>
      <c r="BU48" s="49"/>
    </row>
    <row r="49" spans="1:73" x14ac:dyDescent="0.3">
      <c r="A49" s="205">
        <f t="shared" si="28"/>
        <v>37</v>
      </c>
      <c r="B49" s="89"/>
      <c r="C49" s="78" t="s">
        <v>162</v>
      </c>
      <c r="G49" s="49"/>
      <c r="H49" s="90"/>
      <c r="I49" s="90"/>
      <c r="J49" s="90"/>
      <c r="K49" s="90"/>
      <c r="L49" s="90"/>
      <c r="M49" s="90"/>
      <c r="N49" s="90"/>
      <c r="O49" s="37"/>
      <c r="U49" s="90"/>
      <c r="Z49" s="24"/>
      <c r="AA49" s="205">
        <f t="shared" si="6"/>
        <v>37</v>
      </c>
      <c r="AB49" s="89"/>
      <c r="AC49" s="78" t="s">
        <v>162</v>
      </c>
      <c r="AG49" s="49"/>
      <c r="AH49" s="90"/>
      <c r="AI49" s="90"/>
      <c r="AJ49" s="90"/>
      <c r="AK49" s="90"/>
      <c r="AL49" s="90"/>
      <c r="AM49" s="90"/>
      <c r="AN49" s="90"/>
      <c r="AO49" s="37"/>
      <c r="AU49" s="90"/>
      <c r="AZ49" s="24"/>
      <c r="BA49" s="205">
        <f t="shared" si="9"/>
        <v>37</v>
      </c>
      <c r="BB49" s="89"/>
      <c r="BC49" s="78" t="s">
        <v>162</v>
      </c>
      <c r="BG49" s="49"/>
      <c r="BH49" s="90"/>
      <c r="BI49" s="90"/>
      <c r="BJ49" s="90"/>
      <c r="BK49" s="90"/>
      <c r="BL49" s="90"/>
      <c r="BM49" s="90"/>
      <c r="BN49" s="90"/>
      <c r="BO49" s="37"/>
      <c r="BU49" s="90"/>
    </row>
    <row r="50" spans="1:73" x14ac:dyDescent="0.3">
      <c r="A50" s="205">
        <f t="shared" si="28"/>
        <v>38</v>
      </c>
      <c r="B50" s="89"/>
      <c r="C50" s="84" t="str">
        <f>C19</f>
        <v>Distribution Primary</v>
      </c>
      <c r="F50" s="3" t="s">
        <v>221</v>
      </c>
      <c r="G50" s="49"/>
      <c r="H50" s="91">
        <f>IF(H34=0,0,(H19*1000)/H34)</f>
        <v>22.465952648355181</v>
      </c>
      <c r="I50" s="91">
        <f t="shared" ref="I50:M50" si="29">IF(I34=0,0,(I19*1000)/I34)</f>
        <v>27.882943372667089</v>
      </c>
      <c r="J50" s="91">
        <f t="shared" si="29"/>
        <v>11.348217604952776</v>
      </c>
      <c r="K50" s="91">
        <f t="shared" si="29"/>
        <v>332.19523739900603</v>
      </c>
      <c r="L50" s="91">
        <f t="shared" si="29"/>
        <v>11427.727950067003</v>
      </c>
      <c r="M50" s="91">
        <f t="shared" si="29"/>
        <v>8.6429401754523649</v>
      </c>
      <c r="N50" s="90"/>
      <c r="O50" s="37"/>
      <c r="T50" s="91">
        <f t="shared" ref="T50:U50" si="30">IF(T34=0,0,(T19*1000)/T34)</f>
        <v>38463.226787220679</v>
      </c>
      <c r="U50" s="91">
        <f t="shared" si="30"/>
        <v>10170.706061826264</v>
      </c>
      <c r="Z50" s="24"/>
      <c r="AA50" s="205">
        <f t="shared" si="6"/>
        <v>38</v>
      </c>
      <c r="AB50" s="89"/>
      <c r="AC50" s="84" t="str">
        <f>AC19</f>
        <v>Distribution Primary</v>
      </c>
      <c r="AF50" s="3" t="s">
        <v>221</v>
      </c>
      <c r="AG50" s="49"/>
      <c r="AH50" s="91">
        <f>IF(AH34=0,0,(AH19*1000)/AH34)</f>
        <v>21.511590690543947</v>
      </c>
      <c r="AI50" s="91">
        <f t="shared" ref="AI50:AM50" si="31">IF(AI34=0,0,(AI19*1000)/AI34)</f>
        <v>27.265317858931926</v>
      </c>
      <c r="AJ50" s="91">
        <f t="shared" si="31"/>
        <v>11.05264125286187</v>
      </c>
      <c r="AK50" s="91">
        <f t="shared" si="31"/>
        <v>325.17789323538085</v>
      </c>
      <c r="AL50" s="91">
        <f t="shared" si="31"/>
        <v>11146.865693509997</v>
      </c>
      <c r="AM50" s="91">
        <f t="shared" si="31"/>
        <v>8.439811772758139</v>
      </c>
      <c r="AN50" s="90"/>
      <c r="AO50" s="37"/>
      <c r="AT50" s="91">
        <f t="shared" ref="AT50:AU50" si="32">IF(AT34=0,0,(AT19*1000)/AT34)</f>
        <v>37613.503368816848</v>
      </c>
      <c r="AU50" s="91">
        <f t="shared" si="32"/>
        <v>9917.5929406154683</v>
      </c>
      <c r="AZ50" s="24"/>
      <c r="BA50" s="205">
        <f t="shared" si="9"/>
        <v>38</v>
      </c>
      <c r="BB50" s="89"/>
      <c r="BC50" s="84" t="str">
        <f>BC19</f>
        <v>Distribution Primary</v>
      </c>
      <c r="BF50" s="3" t="s">
        <v>221</v>
      </c>
      <c r="BG50" s="49"/>
      <c r="BH50" s="91">
        <f>IF(BH34=0,0,(BH19*1000)/BH34)</f>
        <v>20.902578062632525</v>
      </c>
      <c r="BI50" s="91">
        <f t="shared" ref="BI50:BM50" si="33">IF(BI34=0,0,(BI19*1000)/BI34)</f>
        <v>26.149944564116197</v>
      </c>
      <c r="BJ50" s="91">
        <f t="shared" si="33"/>
        <v>10.625468925855246</v>
      </c>
      <c r="BK50" s="91">
        <f t="shared" si="33"/>
        <v>311.2767861355926</v>
      </c>
      <c r="BL50" s="91">
        <f t="shared" si="33"/>
        <v>10480.211150059675</v>
      </c>
      <c r="BM50" s="91">
        <f t="shared" si="33"/>
        <v>8.1397526233862401</v>
      </c>
      <c r="BN50" s="90"/>
      <c r="BO50" s="37"/>
      <c r="BT50" s="91">
        <f t="shared" ref="BT50:BU50" si="34">IF(BT34=0,0,(BT19*1000)/BT34)</f>
        <v>35383.061268467027</v>
      </c>
      <c r="BU50" s="91">
        <f t="shared" si="34"/>
        <v>9326.6062892944301</v>
      </c>
    </row>
    <row r="51" spans="1:73" x14ac:dyDescent="0.3">
      <c r="A51" s="205">
        <f t="shared" si="28"/>
        <v>39</v>
      </c>
      <c r="B51" s="89"/>
      <c r="C51" s="84" t="str">
        <f>C21</f>
        <v>Distribution Secondary</v>
      </c>
      <c r="F51" s="3" t="s">
        <v>222</v>
      </c>
      <c r="G51" s="49"/>
      <c r="H51" s="91">
        <f>IF(H34=0,0,(H21*1000)/H34)</f>
        <v>10.580277123752206</v>
      </c>
      <c r="I51" s="91">
        <f t="shared" ref="I51:M51" si="35">IF(I34=0,0,(I21*1000)/I34)</f>
        <v>12.072634785394222</v>
      </c>
      <c r="J51" s="91">
        <f t="shared" si="35"/>
        <v>2.1731039594786004</v>
      </c>
      <c r="K51" s="91">
        <f t="shared" si="35"/>
        <v>72.451263474043955</v>
      </c>
      <c r="L51" s="91">
        <f t="shared" si="35"/>
        <v>706.50826311571325</v>
      </c>
      <c r="M51" s="91">
        <f t="shared" si="35"/>
        <v>1.6550623340721857</v>
      </c>
      <c r="N51" s="90"/>
      <c r="O51" s="37"/>
      <c r="T51" s="91">
        <f t="shared" ref="T51:U51" si="36">IF(T34=0,0,(T21*1000)/T34)</f>
        <v>0</v>
      </c>
      <c r="U51" s="91">
        <f t="shared" si="36"/>
        <v>739.35753126899499</v>
      </c>
      <c r="Z51" s="24"/>
      <c r="AA51" s="205">
        <f t="shared" si="6"/>
        <v>39</v>
      </c>
      <c r="AB51" s="89"/>
      <c r="AC51" s="84" t="str">
        <f>AC21</f>
        <v>Distribution Secondary</v>
      </c>
      <c r="AF51" s="3" t="s">
        <v>222</v>
      </c>
      <c r="AG51" s="49"/>
      <c r="AH51" s="91">
        <f>IF(AH34=0,0,(AH21*1000)/AH34)</f>
        <v>10.241099493676884</v>
      </c>
      <c r="AI51" s="91">
        <f t="shared" ref="AI51:AM51" si="37">IF(AI34=0,0,(AI21*1000)/AI34)</f>
        <v>11.93556436460622</v>
      </c>
      <c r="AJ51" s="91">
        <f t="shared" si="37"/>
        <v>2.1395915370993683</v>
      </c>
      <c r="AK51" s="91">
        <f t="shared" si="37"/>
        <v>71.601509057470537</v>
      </c>
      <c r="AL51" s="91">
        <f t="shared" si="37"/>
        <v>696.07473723260011</v>
      </c>
      <c r="AM51" s="91">
        <f t="shared" si="37"/>
        <v>1.6337949844367938</v>
      </c>
      <c r="AN51" s="90"/>
      <c r="AO51" s="37"/>
      <c r="AT51" s="91">
        <f t="shared" ref="AT51:AU51" si="38">IF(AT34=0,0,(AT21*1000)/AT34)</f>
        <v>0</v>
      </c>
      <c r="AU51" s="91">
        <f t="shared" si="38"/>
        <v>728.40471125331169</v>
      </c>
      <c r="AZ51" s="24"/>
      <c r="BA51" s="205">
        <f t="shared" si="9"/>
        <v>39</v>
      </c>
      <c r="BB51" s="89"/>
      <c r="BC51" s="84" t="str">
        <f>BC21</f>
        <v>Distribution Secondary</v>
      </c>
      <c r="BF51" s="3" t="s">
        <v>222</v>
      </c>
      <c r="BG51" s="49"/>
      <c r="BH51" s="91">
        <f>IF(BH34=0,0,(BH21*1000)/BH34)</f>
        <v>10.108434257433817</v>
      </c>
      <c r="BI51" s="91">
        <f t="shared" ref="BI51:BM51" si="39">IF(BI34=0,0,(BI21*1000)/BI34)</f>
        <v>11.628269436307608</v>
      </c>
      <c r="BJ51" s="91">
        <f t="shared" si="39"/>
        <v>2.0893690927250743</v>
      </c>
      <c r="BK51" s="91">
        <f t="shared" si="39"/>
        <v>69.71760090315459</v>
      </c>
      <c r="BL51" s="91">
        <f t="shared" si="39"/>
        <v>665.81117686445577</v>
      </c>
      <c r="BM51" s="91">
        <f t="shared" si="39"/>
        <v>1.6005832469518193</v>
      </c>
      <c r="BN51" s="90"/>
      <c r="BO51" s="37"/>
      <c r="BT51" s="91">
        <f t="shared" ref="BT51:BU51" si="40">IF(BT34=0,0,(BT21*1000)/BT34)</f>
        <v>0</v>
      </c>
      <c r="BU51" s="91">
        <f t="shared" si="40"/>
        <v>696.654353702874</v>
      </c>
    </row>
    <row r="52" spans="1:73" x14ac:dyDescent="0.3">
      <c r="A52" s="205">
        <f t="shared" si="28"/>
        <v>40</v>
      </c>
      <c r="B52" s="92"/>
      <c r="C52" s="84" t="s">
        <v>163</v>
      </c>
      <c r="F52" s="3" t="s">
        <v>164</v>
      </c>
      <c r="G52" s="49"/>
      <c r="H52" s="91">
        <f t="shared" ref="H52:M52" si="41">IF(H35=0,0,(H23*1000)/H35)</f>
        <v>2.267207906983379</v>
      </c>
      <c r="I52" s="91">
        <f t="shared" si="41"/>
        <v>2.2672079069833782</v>
      </c>
      <c r="J52" s="91">
        <f t="shared" si="41"/>
        <v>2.2672079069833786</v>
      </c>
      <c r="K52" s="91">
        <f t="shared" si="41"/>
        <v>2.2671683884154166</v>
      </c>
      <c r="L52" s="91">
        <f t="shared" si="41"/>
        <v>2.2672079069833799</v>
      </c>
      <c r="M52" s="91">
        <f t="shared" si="41"/>
        <v>2.2672079069833786</v>
      </c>
      <c r="N52" s="93"/>
      <c r="O52" s="37"/>
      <c r="T52" s="91">
        <f>IF(T35=0,0,(T23*1000)/T35)</f>
        <v>2.2672079069833795</v>
      </c>
      <c r="U52" s="91">
        <f>IF(U35=0,0,(U23*1000)/U35)</f>
        <v>2.2672079069833799</v>
      </c>
      <c r="V52" s="91"/>
      <c r="Z52" s="24"/>
      <c r="AA52" s="205">
        <f t="shared" si="6"/>
        <v>40</v>
      </c>
      <c r="AB52" s="92"/>
      <c r="AC52" s="84" t="s">
        <v>163</v>
      </c>
      <c r="AF52" s="3" t="s">
        <v>164</v>
      </c>
      <c r="AG52" s="49"/>
      <c r="AH52" s="91">
        <f>IF(AH35=0,0,(AH23*1000)/AH35)</f>
        <v>2.158986448918923</v>
      </c>
      <c r="AI52" s="91">
        <f t="shared" ref="AI52:AM52" si="42">IF(AI35=0,0,(AI23*1000)/AI35)</f>
        <v>2.1589864489189217</v>
      </c>
      <c r="AJ52" s="91">
        <f t="shared" si="42"/>
        <v>2.1589864489189226</v>
      </c>
      <c r="AK52" s="91">
        <f t="shared" si="42"/>
        <v>2.1589488167051103</v>
      </c>
      <c r="AL52" s="91">
        <f t="shared" si="42"/>
        <v>2.1589864489189217</v>
      </c>
      <c r="AM52" s="91">
        <f t="shared" si="42"/>
        <v>2.1589864489189217</v>
      </c>
      <c r="AN52" s="93"/>
      <c r="AO52" s="37"/>
      <c r="AT52" s="91">
        <f>IF(AT35=0,0,(AT23*1000)/AT35)</f>
        <v>2.1589864489189212</v>
      </c>
      <c r="AU52" s="91">
        <f>IF(AU35=0,0,(AU23*1000)/AU35)</f>
        <v>2.1589864489189212</v>
      </c>
      <c r="AZ52" s="24"/>
      <c r="BA52" s="205">
        <f t="shared" si="9"/>
        <v>40</v>
      </c>
      <c r="BB52" s="92"/>
      <c r="BC52" s="84" t="s">
        <v>163</v>
      </c>
      <c r="BF52" s="3" t="s">
        <v>164</v>
      </c>
      <c r="BG52" s="49"/>
      <c r="BH52" s="91">
        <f t="shared" ref="BH52:BM52" si="43">IF(BH35=0,0,(BH23*1000)/BH35)</f>
        <v>2.1011489129028829</v>
      </c>
      <c r="BI52" s="91">
        <f t="shared" si="43"/>
        <v>2.1011489129028833</v>
      </c>
      <c r="BJ52" s="91">
        <f t="shared" si="43"/>
        <v>2.1011489129028829</v>
      </c>
      <c r="BK52" s="91">
        <f t="shared" si="43"/>
        <v>2.1011122888262559</v>
      </c>
      <c r="BL52" s="91">
        <f t="shared" si="43"/>
        <v>2.1011489129028829</v>
      </c>
      <c r="BM52" s="91">
        <f t="shared" si="43"/>
        <v>2.1011489129028837</v>
      </c>
      <c r="BN52" s="93"/>
      <c r="BO52" s="37"/>
      <c r="BT52" s="91">
        <f>IF(BT35=0,0,(BT23*1000)/BT35)</f>
        <v>2.1011489129028833</v>
      </c>
      <c r="BU52" s="91">
        <f>IF(BU35=0,0,(BU23*1000)/BU35)</f>
        <v>2.1011489129028829</v>
      </c>
    </row>
    <row r="53" spans="1:73" x14ac:dyDescent="0.3">
      <c r="A53" s="205">
        <f t="shared" si="28"/>
        <v>41</v>
      </c>
      <c r="B53" s="92"/>
      <c r="C53" s="84" t="s">
        <v>51</v>
      </c>
      <c r="F53" s="3" t="s">
        <v>165</v>
      </c>
      <c r="G53" s="49"/>
      <c r="H53" s="91">
        <f t="shared" ref="H53:M53" si="44">IF(H32=0,0,(H24*1000)/H32)</f>
        <v>3.4292790783419789</v>
      </c>
      <c r="I53" s="91">
        <f t="shared" si="44"/>
        <v>4.8036092978037885</v>
      </c>
      <c r="J53" s="91">
        <f t="shared" si="44"/>
        <v>3.832712830282468</v>
      </c>
      <c r="K53" s="91">
        <f t="shared" si="44"/>
        <v>10.814980993768907</v>
      </c>
      <c r="L53" s="91">
        <f t="shared" si="44"/>
        <v>106.38563026082241</v>
      </c>
      <c r="M53" s="91">
        <f t="shared" si="44"/>
        <v>232.39601650366049</v>
      </c>
      <c r="N53" s="93"/>
      <c r="O53" s="37"/>
      <c r="T53" s="91">
        <f>IF(T32=0,0,(T24*1000)/T32)</f>
        <v>275.41951080822537</v>
      </c>
      <c r="U53" s="91">
        <f>IF(U32=0,0,(U24*1000)/U32)</f>
        <v>98.52636015886462</v>
      </c>
      <c r="V53" s="91"/>
      <c r="Z53" s="24"/>
      <c r="AA53" s="205">
        <f t="shared" si="6"/>
        <v>41</v>
      </c>
      <c r="AB53" s="92"/>
      <c r="AC53" s="84" t="s">
        <v>51</v>
      </c>
      <c r="AF53" s="3" t="s">
        <v>165</v>
      </c>
      <c r="AG53" s="49"/>
      <c r="AH53" s="91">
        <f t="shared" ref="AH53:AM53" si="45">IF(AH32=0,0,(AH24*1000)/AH32)</f>
        <v>3.2432131504564348</v>
      </c>
      <c r="AI53" s="91">
        <f t="shared" si="45"/>
        <v>4.5429749193303888</v>
      </c>
      <c r="AJ53" s="91">
        <f t="shared" si="45"/>
        <v>3.6247573816900083</v>
      </c>
      <c r="AK53" s="91">
        <f t="shared" si="45"/>
        <v>10.228496027374327</v>
      </c>
      <c r="AL53" s="91">
        <f t="shared" si="45"/>
        <v>100.6238917107307</v>
      </c>
      <c r="AM53" s="91">
        <f t="shared" si="45"/>
        <v>219.78666641583791</v>
      </c>
      <c r="AN53" s="93"/>
      <c r="AO53" s="37"/>
      <c r="AT53" s="91">
        <f>IF(AT32=0,0,(AT24*1000)/AT32)</f>
        <v>260.50395049416329</v>
      </c>
      <c r="AU53" s="91">
        <f>IF(AU32=0,0,(AU24*1000)/AU32)</f>
        <v>93.198082569246296</v>
      </c>
      <c r="AZ53" s="24"/>
      <c r="BA53" s="205">
        <f t="shared" si="9"/>
        <v>41</v>
      </c>
      <c r="BB53" s="92"/>
      <c r="BC53" s="84" t="s">
        <v>51</v>
      </c>
      <c r="BF53" s="3" t="s">
        <v>165</v>
      </c>
      <c r="BG53" s="49"/>
      <c r="BH53" s="91">
        <f t="shared" ref="BH53:BM53" si="46">IF(BH32=0,0,(BH24*1000)/BH32)</f>
        <v>3.063506777188318</v>
      </c>
      <c r="BI53" s="91">
        <f t="shared" si="46"/>
        <v>4.291248773459901</v>
      </c>
      <c r="BJ53" s="91">
        <f t="shared" si="46"/>
        <v>3.4239096504982829</v>
      </c>
      <c r="BK53" s="91">
        <f t="shared" si="46"/>
        <v>9.6621052364391371</v>
      </c>
      <c r="BL53" s="91">
        <f t="shared" si="46"/>
        <v>95.063553347556024</v>
      </c>
      <c r="BM53" s="91">
        <f t="shared" si="46"/>
        <v>207.60829179722265</v>
      </c>
      <c r="BN53" s="93"/>
      <c r="BO53" s="37"/>
      <c r="BT53" s="91">
        <f>IF(BT32=0,0,(BT24*1000)/BT32)</f>
        <v>246.11715267614903</v>
      </c>
      <c r="BU53" s="91">
        <f>IF(BU32=0,0,(BU24*1000)/BU32)</f>
        <v>88.066114677162787</v>
      </c>
    </row>
    <row r="54" spans="1:73" x14ac:dyDescent="0.3">
      <c r="A54" s="205">
        <f t="shared" si="28"/>
        <v>42</v>
      </c>
      <c r="B54" s="92"/>
      <c r="C54" s="84" t="s">
        <v>52</v>
      </c>
      <c r="F54" s="3" t="s">
        <v>166</v>
      </c>
      <c r="G54" s="49"/>
      <c r="H54" s="91">
        <f t="shared" ref="H54:M54" si="47">IF(H36=0,0,(H25*1000)/H36)</f>
        <v>0</v>
      </c>
      <c r="I54" s="91">
        <f t="shared" si="47"/>
        <v>0</v>
      </c>
      <c r="J54" s="91">
        <f t="shared" si="47"/>
        <v>0</v>
      </c>
      <c r="K54" s="91">
        <f t="shared" si="47"/>
        <v>0</v>
      </c>
      <c r="L54" s="91">
        <f t="shared" si="47"/>
        <v>278.47556492890391</v>
      </c>
      <c r="M54" s="91">
        <f t="shared" si="47"/>
        <v>0</v>
      </c>
      <c r="N54" s="93"/>
      <c r="O54" s="37"/>
      <c r="T54" s="91">
        <f>IF(T36=0,0,(T25*1000)/T36)</f>
        <v>0</v>
      </c>
      <c r="U54" s="91">
        <f>IF(U36=0,0,(U25*1000)/U36)</f>
        <v>291.35346134588912</v>
      </c>
      <c r="Z54" s="24"/>
      <c r="AA54" s="205">
        <f t="shared" si="6"/>
        <v>42</v>
      </c>
      <c r="AB54" s="92"/>
      <c r="AC54" s="84" t="s">
        <v>52</v>
      </c>
      <c r="AF54" s="3" t="s">
        <v>166</v>
      </c>
      <c r="AG54" s="49"/>
      <c r="AH54" s="91">
        <f t="shared" ref="AH54:AM54" si="48">IF(AH36=0,0,(AH25*1000)/AH36)</f>
        <v>0</v>
      </c>
      <c r="AI54" s="91">
        <f t="shared" si="48"/>
        <v>0</v>
      </c>
      <c r="AJ54" s="91">
        <f t="shared" si="48"/>
        <v>0</v>
      </c>
      <c r="AK54" s="91">
        <f t="shared" si="48"/>
        <v>0</v>
      </c>
      <c r="AL54" s="91">
        <f t="shared" si="48"/>
        <v>278.93663741499722</v>
      </c>
      <c r="AM54" s="91">
        <f t="shared" si="48"/>
        <v>0</v>
      </c>
      <c r="AN54" s="93"/>
      <c r="AO54" s="37"/>
      <c r="AT54" s="91">
        <f>IF(AT36=0,0,(AT25*1000)/AT36)</f>
        <v>0</v>
      </c>
      <c r="AU54" s="91">
        <f>IF(AU36=0,0,(AU25*1000)/AU36)</f>
        <v>291.84067896470793</v>
      </c>
      <c r="AZ54" s="24"/>
      <c r="BA54" s="205">
        <f t="shared" si="9"/>
        <v>42</v>
      </c>
      <c r="BB54" s="92"/>
      <c r="BC54" s="84" t="s">
        <v>52</v>
      </c>
      <c r="BF54" s="3" t="s">
        <v>166</v>
      </c>
      <c r="BG54" s="49"/>
      <c r="BH54" s="91">
        <f t="shared" ref="BH54:BM54" si="49">IF(BH36=0,0,(BH25*1000)/BH36)</f>
        <v>0</v>
      </c>
      <c r="BI54" s="91">
        <f t="shared" si="49"/>
        <v>0</v>
      </c>
      <c r="BJ54" s="91">
        <f t="shared" si="49"/>
        <v>0</v>
      </c>
      <c r="BK54" s="91">
        <f t="shared" si="49"/>
        <v>0</v>
      </c>
      <c r="BL54" s="91">
        <f t="shared" si="49"/>
        <v>308.12545865463176</v>
      </c>
      <c r="BM54" s="91">
        <f t="shared" si="49"/>
        <v>0</v>
      </c>
      <c r="BN54" s="93"/>
      <c r="BO54" s="37"/>
      <c r="BT54" s="91">
        <f>IF(BT36=0,0,(BT25*1000)/BT36)</f>
        <v>0</v>
      </c>
      <c r="BU54" s="91">
        <f>IF(BU36=0,0,(BU25*1000)/BU36)</f>
        <v>322.39912713592588</v>
      </c>
    </row>
    <row r="55" spans="1:73" x14ac:dyDescent="0.3">
      <c r="A55" s="205">
        <f t="shared" si="28"/>
        <v>43</v>
      </c>
      <c r="B55" s="92"/>
      <c r="C55" s="84" t="s">
        <v>54</v>
      </c>
      <c r="F55" s="3" t="s">
        <v>167</v>
      </c>
      <c r="G55" s="49"/>
      <c r="H55" s="91">
        <f t="shared" ref="H55:M55" si="50">IF(H34=0,0,(H27*1000)/H34)</f>
        <v>8.7465114183528279</v>
      </c>
      <c r="I55" s="91">
        <f t="shared" si="50"/>
        <v>8.6913623660726351</v>
      </c>
      <c r="J55" s="91">
        <f t="shared" si="50"/>
        <v>8.751506363414121</v>
      </c>
      <c r="K55" s="91">
        <f t="shared" si="50"/>
        <v>9.9507389912390281</v>
      </c>
      <c r="L55" s="202">
        <f>IF(L34=0,0,(L27*1000)/L34)</f>
        <v>96.952237697561088</v>
      </c>
      <c r="M55" s="91">
        <f t="shared" si="50"/>
        <v>8.7309026431207943</v>
      </c>
      <c r="N55" s="93"/>
      <c r="O55" s="37"/>
      <c r="T55" s="94">
        <f>+(T27*1000)/T34*0</f>
        <v>0</v>
      </c>
      <c r="U55" s="94">
        <f>+(U27*1000)/U34*0</f>
        <v>0</v>
      </c>
      <c r="V55" s="94"/>
      <c r="Z55" s="24"/>
      <c r="AA55" s="205">
        <f t="shared" si="6"/>
        <v>43</v>
      </c>
      <c r="AB55" s="92"/>
      <c r="AC55" s="84" t="s">
        <v>54</v>
      </c>
      <c r="AF55" s="3" t="s">
        <v>167</v>
      </c>
      <c r="AG55" s="49"/>
      <c r="AH55" s="91">
        <f t="shared" ref="AH55:AM55" si="51">IF(AH34=0,0,(AH27*1000)/AH34)</f>
        <v>8.5472974790457954</v>
      </c>
      <c r="AI55" s="91">
        <f t="shared" si="51"/>
        <v>8.5036943514994103</v>
      </c>
      <c r="AJ55" s="91">
        <f t="shared" si="51"/>
        <v>8.561590545883849</v>
      </c>
      <c r="AK55" s="91">
        <f t="shared" si="51"/>
        <v>9.6078715884204122</v>
      </c>
      <c r="AL55" s="202">
        <f t="shared" si="51"/>
        <v>86.361659696408552</v>
      </c>
      <c r="AM55" s="91">
        <f t="shared" si="51"/>
        <v>8.5438804641783843</v>
      </c>
      <c r="AN55" s="93"/>
      <c r="AO55" s="37"/>
      <c r="AT55" s="94">
        <f>+(AT27*1000)/AT34*0</f>
        <v>0</v>
      </c>
      <c r="AU55" s="94">
        <f>+(AU27*1000)/AU34*0</f>
        <v>0</v>
      </c>
      <c r="AZ55" s="24"/>
      <c r="BA55" s="205">
        <f t="shared" si="9"/>
        <v>43</v>
      </c>
      <c r="BB55" s="92"/>
      <c r="BC55" s="84" t="s">
        <v>54</v>
      </c>
      <c r="BF55" s="3" t="s">
        <v>167</v>
      </c>
      <c r="BG55" s="49"/>
      <c r="BH55" s="91">
        <f t="shared" ref="BH55:BM55" si="52">IF(BH34=0,0,(BH27*1000)/BH34)</f>
        <v>8.501729485090662</v>
      </c>
      <c r="BI55" s="91">
        <f t="shared" si="52"/>
        <v>8.4583831870702468</v>
      </c>
      <c r="BJ55" s="91">
        <f t="shared" si="52"/>
        <v>8.5172725718746545</v>
      </c>
      <c r="BK55" s="91">
        <f t="shared" si="52"/>
        <v>9.3650354193263041</v>
      </c>
      <c r="BL55" s="202">
        <f t="shared" si="52"/>
        <v>73.598924923670097</v>
      </c>
      <c r="BM55" s="91">
        <f t="shared" si="52"/>
        <v>8.5034189295360818</v>
      </c>
      <c r="BN55" s="93"/>
      <c r="BO55" s="37"/>
      <c r="BT55" s="94">
        <f>+(BT27*1000)/BT34*0</f>
        <v>0</v>
      </c>
      <c r="BU55" s="94">
        <f>+(BU27*1000)/BU34*0</f>
        <v>0</v>
      </c>
    </row>
    <row r="56" spans="1:73" x14ac:dyDescent="0.3">
      <c r="A56" s="205">
        <f t="shared" si="28"/>
        <v>44</v>
      </c>
      <c r="B56" s="92"/>
      <c r="C56" s="80" t="s">
        <v>168</v>
      </c>
      <c r="G56" s="49"/>
      <c r="H56" s="95">
        <f t="shared" ref="H56:M56" si="53">SUM(H50:H55)</f>
        <v>47.48922817578557</v>
      </c>
      <c r="I56" s="95">
        <f t="shared" si="53"/>
        <v>55.717757728921114</v>
      </c>
      <c r="J56" s="95">
        <f t="shared" si="53"/>
        <v>28.372748665111345</v>
      </c>
      <c r="K56" s="95">
        <f t="shared" si="53"/>
        <v>427.67938924647336</v>
      </c>
      <c r="L56" s="95">
        <f t="shared" si="53"/>
        <v>12618.316853976987</v>
      </c>
      <c r="M56" s="95">
        <f t="shared" si="53"/>
        <v>253.69212956328923</v>
      </c>
      <c r="N56" s="93"/>
      <c r="O56" s="37"/>
      <c r="T56" s="95">
        <f>SUM(T50:T55)</f>
        <v>38740.913505935889</v>
      </c>
      <c r="U56" s="95">
        <f>SUM(U50:U55)</f>
        <v>11302.210622506997</v>
      </c>
      <c r="V56" s="94"/>
      <c r="Z56" s="24"/>
      <c r="AA56" s="205">
        <f t="shared" si="6"/>
        <v>44</v>
      </c>
      <c r="AB56" s="92"/>
      <c r="AC56" s="80" t="s">
        <v>168</v>
      </c>
      <c r="AG56" s="49"/>
      <c r="AH56" s="95">
        <f t="shared" ref="AH56:AM56" si="54">SUM(AH50:AH55)</f>
        <v>45.702187262641985</v>
      </c>
      <c r="AI56" s="95">
        <f t="shared" si="54"/>
        <v>54.406537943286871</v>
      </c>
      <c r="AJ56" s="95">
        <f t="shared" si="54"/>
        <v>27.537567166454018</v>
      </c>
      <c r="AK56" s="95">
        <f t="shared" si="54"/>
        <v>418.77471872535125</v>
      </c>
      <c r="AL56" s="95">
        <f t="shared" si="54"/>
        <v>12311.021606013655</v>
      </c>
      <c r="AM56" s="95">
        <f t="shared" si="54"/>
        <v>240.56314008613015</v>
      </c>
      <c r="AN56" s="93"/>
      <c r="AO56" s="37"/>
      <c r="AT56" s="95">
        <f>SUM(AT50:AT55)</f>
        <v>37876.166305759936</v>
      </c>
      <c r="AU56" s="95">
        <f>SUM(AU50:AU55)</f>
        <v>11033.195399851655</v>
      </c>
      <c r="AZ56" s="24"/>
      <c r="BA56" s="205">
        <f t="shared" si="9"/>
        <v>44</v>
      </c>
      <c r="BB56" s="92"/>
      <c r="BC56" s="80" t="s">
        <v>168</v>
      </c>
      <c r="BG56" s="49"/>
      <c r="BH56" s="95">
        <f t="shared" ref="BH56:BM56" si="55">SUM(BH50:BH55)</f>
        <v>44.677397495248208</v>
      </c>
      <c r="BI56" s="95">
        <f t="shared" si="55"/>
        <v>52.628994873856833</v>
      </c>
      <c r="BJ56" s="95">
        <f t="shared" si="55"/>
        <v>26.75716915385614</v>
      </c>
      <c r="BK56" s="95">
        <f t="shared" si="55"/>
        <v>402.12263998333884</v>
      </c>
      <c r="BL56" s="95">
        <f t="shared" si="55"/>
        <v>11624.911412762891</v>
      </c>
      <c r="BM56" s="95">
        <f t="shared" si="55"/>
        <v>227.95319550999969</v>
      </c>
      <c r="BN56" s="93"/>
      <c r="BO56" s="37"/>
      <c r="BT56" s="95">
        <f>SUM(BT50:BT55)</f>
        <v>35631.279570056075</v>
      </c>
      <c r="BU56" s="95">
        <f>SUM(BU50:BU55)</f>
        <v>10435.827033723297</v>
      </c>
    </row>
    <row r="57" spans="1:73" x14ac:dyDescent="0.3">
      <c r="A57" s="205">
        <f t="shared" si="28"/>
        <v>45</v>
      </c>
      <c r="B57" s="89"/>
      <c r="C57" s="78" t="s">
        <v>169</v>
      </c>
      <c r="G57" s="49"/>
      <c r="H57" s="96"/>
      <c r="I57" s="96"/>
      <c r="J57" s="96"/>
      <c r="K57" s="96"/>
      <c r="L57" s="96"/>
      <c r="M57" s="96"/>
      <c r="N57" s="97"/>
      <c r="O57" s="37"/>
      <c r="U57" s="97"/>
      <c r="Z57" s="24"/>
      <c r="AA57" s="205">
        <f t="shared" si="6"/>
        <v>45</v>
      </c>
      <c r="AB57" s="89"/>
      <c r="AC57" s="78" t="s">
        <v>169</v>
      </c>
      <c r="AG57" s="49"/>
      <c r="AH57" s="96"/>
      <c r="AI57" s="96"/>
      <c r="AJ57" s="96"/>
      <c r="AK57" s="96"/>
      <c r="AL57" s="96"/>
      <c r="AM57" s="96"/>
      <c r="AN57" s="97"/>
      <c r="AO57" s="37"/>
      <c r="AU57" s="97"/>
      <c r="AZ57" s="24"/>
      <c r="BA57" s="205">
        <f t="shared" si="9"/>
        <v>45</v>
      </c>
      <c r="BB57" s="89"/>
      <c r="BC57" s="78" t="s">
        <v>169</v>
      </c>
      <c r="BG57" s="49"/>
      <c r="BH57" s="96"/>
      <c r="BI57" s="96"/>
      <c r="BJ57" s="96"/>
      <c r="BK57" s="96"/>
      <c r="BL57" s="96"/>
      <c r="BM57" s="96"/>
      <c r="BN57" s="97"/>
      <c r="BO57" s="37"/>
      <c r="BU57" s="97"/>
    </row>
    <row r="58" spans="1:73" x14ac:dyDescent="0.3">
      <c r="A58" s="205">
        <f t="shared" si="28"/>
        <v>46</v>
      </c>
      <c r="B58" s="49"/>
      <c r="C58" s="54" t="s">
        <v>44</v>
      </c>
      <c r="F58" s="3" t="s">
        <v>170</v>
      </c>
      <c r="G58" s="49"/>
      <c r="H58" s="91">
        <f t="shared" ref="H58:M58" si="56">+(H17*1000)/H38</f>
        <v>6.6493411827639877</v>
      </c>
      <c r="I58" s="91">
        <f t="shared" si="56"/>
        <v>6.4909294943572844</v>
      </c>
      <c r="J58" s="91">
        <f t="shared" si="56"/>
        <v>6.4843104230639197</v>
      </c>
      <c r="K58" s="91">
        <f t="shared" si="56"/>
        <v>6.4791450880015251</v>
      </c>
      <c r="L58" s="91">
        <f t="shared" si="56"/>
        <v>6.4300792049048301</v>
      </c>
      <c r="M58" s="91">
        <f t="shared" si="56"/>
        <v>6.5142473011973845</v>
      </c>
      <c r="N58" s="93"/>
      <c r="O58" s="37"/>
      <c r="T58" s="91">
        <f>+(T17*1000)/T38</f>
        <v>6.4325670261246319</v>
      </c>
      <c r="U58" s="91">
        <f>+(U17*1000)/U38</f>
        <v>6.4298801429629098</v>
      </c>
      <c r="Z58" s="24"/>
      <c r="AA58" s="205">
        <f t="shared" si="6"/>
        <v>46</v>
      </c>
      <c r="AB58" s="49"/>
      <c r="AC58" s="54" t="s">
        <v>44</v>
      </c>
      <c r="AF58" s="3" t="s">
        <v>170</v>
      </c>
      <c r="AG58" s="49"/>
      <c r="AH58" s="91">
        <f t="shared" ref="AH58:AM58" si="57">+(AH17*1000)/AH38</f>
        <v>6.0592332067701351</v>
      </c>
      <c r="AI58" s="91">
        <f t="shared" si="57"/>
        <v>6.1183365289695146</v>
      </c>
      <c r="AJ58" s="91">
        <f t="shared" si="57"/>
        <v>6.1165345379486746</v>
      </c>
      <c r="AK58" s="91">
        <f t="shared" si="57"/>
        <v>6.1062888953182251</v>
      </c>
      <c r="AL58" s="91">
        <f t="shared" si="57"/>
        <v>6.0652467424057637</v>
      </c>
      <c r="AM58" s="91">
        <f t="shared" si="57"/>
        <v>6.1179480161745365</v>
      </c>
      <c r="AN58" s="93"/>
      <c r="AO58" s="37"/>
      <c r="AT58" s="91">
        <f>+(AT17*1000)/AT38</f>
        <v>6.0640476006650195</v>
      </c>
      <c r="AU58" s="91">
        <f>+(AU17*1000)/AU38</f>
        <v>6.0653426613017345</v>
      </c>
      <c r="AZ58" s="24"/>
      <c r="BA58" s="205">
        <f t="shared" si="9"/>
        <v>46</v>
      </c>
      <c r="BB58" s="49"/>
      <c r="BC58" s="54" t="s">
        <v>44</v>
      </c>
      <c r="BF58" s="3" t="s">
        <v>170</v>
      </c>
      <c r="BG58" s="49"/>
      <c r="BH58" s="91">
        <f t="shared" ref="BH58:BM58" si="58">+(BH17*1000)/BH38</f>
        <v>6.0594073439847094</v>
      </c>
      <c r="BI58" s="91">
        <f t="shared" si="58"/>
        <v>6.0953816466255253</v>
      </c>
      <c r="BJ58" s="91">
        <f t="shared" si="58"/>
        <v>6.0964379457226014</v>
      </c>
      <c r="BK58" s="91">
        <f t="shared" si="58"/>
        <v>6.0835748683664894</v>
      </c>
      <c r="BL58" s="91">
        <f t="shared" si="58"/>
        <v>6.0435019290806231</v>
      </c>
      <c r="BM58" s="91">
        <f t="shared" si="58"/>
        <v>6.1006709877651142</v>
      </c>
      <c r="BN58" s="93"/>
      <c r="BO58" s="37"/>
      <c r="BT58" s="91">
        <f>+(BT17*1000)/BT38</f>
        <v>6.0413472276734295</v>
      </c>
      <c r="BU58" s="91">
        <f>+(BU17*1000)/BU38</f>
        <v>6.0436740501485735</v>
      </c>
    </row>
    <row r="59" spans="1:73" x14ac:dyDescent="0.3">
      <c r="A59" s="205">
        <f t="shared" si="28"/>
        <v>47</v>
      </c>
      <c r="B59" s="92"/>
      <c r="C59" s="80" t="s">
        <v>171</v>
      </c>
      <c r="G59" s="49"/>
      <c r="H59" s="95">
        <f t="shared" ref="H59:M59" si="59">SUM(H57:H58)</f>
        <v>6.6493411827639877</v>
      </c>
      <c r="I59" s="95">
        <f t="shared" si="59"/>
        <v>6.4909294943572844</v>
      </c>
      <c r="J59" s="95">
        <f t="shared" si="59"/>
        <v>6.4843104230639197</v>
      </c>
      <c r="K59" s="95">
        <f t="shared" si="59"/>
        <v>6.4791450880015251</v>
      </c>
      <c r="L59" s="95">
        <f t="shared" si="59"/>
        <v>6.4300792049048301</v>
      </c>
      <c r="M59" s="95">
        <f t="shared" si="59"/>
        <v>6.5142473011973845</v>
      </c>
      <c r="N59" s="93"/>
      <c r="O59" s="37"/>
      <c r="T59" s="95">
        <f>SUM(T57:T58)</f>
        <v>6.4325670261246319</v>
      </c>
      <c r="U59" s="95">
        <f>SUM(U57:U58)</f>
        <v>6.4298801429629098</v>
      </c>
      <c r="V59" s="94"/>
      <c r="Z59" s="24"/>
      <c r="AA59" s="205">
        <f t="shared" si="6"/>
        <v>47</v>
      </c>
      <c r="AB59" s="92"/>
      <c r="AC59" s="80" t="s">
        <v>171</v>
      </c>
      <c r="AG59" s="49"/>
      <c r="AH59" s="95">
        <f t="shared" ref="AH59:AM59" si="60">SUM(AH57:AH58)</f>
        <v>6.0592332067701351</v>
      </c>
      <c r="AI59" s="95">
        <f t="shared" si="60"/>
        <v>6.1183365289695146</v>
      </c>
      <c r="AJ59" s="95">
        <f t="shared" si="60"/>
        <v>6.1165345379486746</v>
      </c>
      <c r="AK59" s="95">
        <f t="shared" si="60"/>
        <v>6.1062888953182251</v>
      </c>
      <c r="AL59" s="95">
        <f t="shared" si="60"/>
        <v>6.0652467424057637</v>
      </c>
      <c r="AM59" s="95">
        <f t="shared" si="60"/>
        <v>6.1179480161745365</v>
      </c>
      <c r="AN59" s="93"/>
      <c r="AO59" s="37"/>
      <c r="AT59" s="95">
        <f>SUM(AT57:AT58)</f>
        <v>6.0640476006650195</v>
      </c>
      <c r="AU59" s="95">
        <f>SUM(AU57:AU58)</f>
        <v>6.0653426613017345</v>
      </c>
      <c r="AZ59" s="24"/>
      <c r="BA59" s="205">
        <f t="shared" si="9"/>
        <v>47</v>
      </c>
      <c r="BB59" s="92"/>
      <c r="BC59" s="80" t="s">
        <v>171</v>
      </c>
      <c r="BG59" s="49"/>
      <c r="BH59" s="95">
        <f t="shared" ref="BH59:BM59" si="61">SUM(BH57:BH58)</f>
        <v>6.0594073439847094</v>
      </c>
      <c r="BI59" s="95">
        <f t="shared" si="61"/>
        <v>6.0953816466255253</v>
      </c>
      <c r="BJ59" s="95">
        <f t="shared" si="61"/>
        <v>6.0964379457226014</v>
      </c>
      <c r="BK59" s="95">
        <f t="shared" si="61"/>
        <v>6.0835748683664894</v>
      </c>
      <c r="BL59" s="95">
        <f t="shared" si="61"/>
        <v>6.0435019290806231</v>
      </c>
      <c r="BM59" s="95">
        <f t="shared" si="61"/>
        <v>6.1006709877651142</v>
      </c>
      <c r="BN59" s="93"/>
      <c r="BO59" s="37"/>
      <c r="BT59" s="95">
        <f>SUM(BT57:BT58)</f>
        <v>6.0413472276734295</v>
      </c>
      <c r="BU59" s="95">
        <f>SUM(BU57:BU58)</f>
        <v>6.0436740501485735</v>
      </c>
    </row>
    <row r="60" spans="1:73" x14ac:dyDescent="0.3">
      <c r="A60" s="205">
        <f t="shared" si="28"/>
        <v>48</v>
      </c>
      <c r="B60" s="49"/>
      <c r="C60" s="78" t="s">
        <v>172</v>
      </c>
      <c r="G60" s="49"/>
      <c r="H60" s="96"/>
      <c r="I60" s="96"/>
      <c r="J60" s="96"/>
      <c r="K60" s="96"/>
      <c r="L60" s="96"/>
      <c r="M60" s="96"/>
      <c r="N60" s="96"/>
      <c r="O60" s="37"/>
      <c r="T60" s="96"/>
      <c r="U60" s="96"/>
      <c r="Z60" s="24"/>
      <c r="AA60" s="205">
        <f t="shared" si="6"/>
        <v>48</v>
      </c>
      <c r="AB60" s="49"/>
      <c r="AC60" s="78" t="s">
        <v>172</v>
      </c>
      <c r="AG60" s="49"/>
      <c r="AH60" s="96"/>
      <c r="AI60" s="96"/>
      <c r="AJ60" s="96"/>
      <c r="AK60" s="96"/>
      <c r="AL60" s="96"/>
      <c r="AM60" s="96"/>
      <c r="AN60" s="96"/>
      <c r="AO60" s="37"/>
      <c r="AT60" s="96"/>
      <c r="AU60" s="96"/>
      <c r="AZ60" s="24"/>
      <c r="BA60" s="205">
        <f t="shared" si="9"/>
        <v>48</v>
      </c>
      <c r="BB60" s="49"/>
      <c r="BC60" s="78" t="s">
        <v>172</v>
      </c>
      <c r="BG60" s="49"/>
      <c r="BH60" s="96"/>
      <c r="BI60" s="96"/>
      <c r="BJ60" s="96"/>
      <c r="BK60" s="96"/>
      <c r="BL60" s="96"/>
      <c r="BM60" s="96"/>
      <c r="BN60" s="96"/>
      <c r="BO60" s="37"/>
      <c r="BT60" s="96"/>
      <c r="BU60" s="96"/>
    </row>
    <row r="61" spans="1:73" x14ac:dyDescent="0.3">
      <c r="A61" s="205">
        <f t="shared" si="28"/>
        <v>49</v>
      </c>
      <c r="B61" s="49"/>
      <c r="C61" s="54" t="s">
        <v>173</v>
      </c>
      <c r="F61" s="3" t="s">
        <v>174</v>
      </c>
      <c r="G61" s="49"/>
      <c r="H61" s="91">
        <f t="shared" ref="H61:M61" si="62">+(H14*1000)/H38</f>
        <v>31.280357841795254</v>
      </c>
      <c r="I61" s="91">
        <f t="shared" si="62"/>
        <v>25.044619341853295</v>
      </c>
      <c r="J61" s="91">
        <f t="shared" si="62"/>
        <v>16.337410734649957</v>
      </c>
      <c r="K61" s="91">
        <f t="shared" si="62"/>
        <v>20.925284886446175</v>
      </c>
      <c r="L61" s="91">
        <f t="shared" si="62"/>
        <v>15.889914699491211</v>
      </c>
      <c r="M61" s="91">
        <f t="shared" si="62"/>
        <v>1.09826954340556</v>
      </c>
      <c r="N61" s="93"/>
      <c r="O61" s="37"/>
      <c r="T61" s="91">
        <f>+(T14*1000)/T38</f>
        <v>14.202078391538492</v>
      </c>
      <c r="U61" s="91">
        <f>+(U14*1000)/U38</f>
        <v>16.024966193718669</v>
      </c>
      <c r="Z61" s="24"/>
      <c r="AA61" s="205">
        <f t="shared" si="6"/>
        <v>49</v>
      </c>
      <c r="AB61" s="49"/>
      <c r="AC61" s="54" t="s">
        <v>173</v>
      </c>
      <c r="AF61" s="3" t="s">
        <v>174</v>
      </c>
      <c r="AG61" s="49"/>
      <c r="AH61" s="91">
        <f t="shared" ref="AH61:AM61" si="63">+(AH14*1000)/AH38</f>
        <v>30.203670477037388</v>
      </c>
      <c r="AI61" s="91">
        <f t="shared" si="63"/>
        <v>25.019656066034951</v>
      </c>
      <c r="AJ61" s="91">
        <f t="shared" si="63"/>
        <v>16.270448424038083</v>
      </c>
      <c r="AK61" s="91">
        <f t="shared" si="63"/>
        <v>20.897794400459656</v>
      </c>
      <c r="AL61" s="91">
        <f t="shared" si="63"/>
        <v>15.875869604896103</v>
      </c>
      <c r="AM61" s="91">
        <f t="shared" si="63"/>
        <v>1.0638833829762397</v>
      </c>
      <c r="AN61" s="93"/>
      <c r="AO61" s="37"/>
      <c r="AT61" s="91">
        <f>+(AT14*1000)/AT38</f>
        <v>14.224184567261508</v>
      </c>
      <c r="AU61" s="91">
        <f>+(AU14*1000)/AU38</f>
        <v>16.00803328582391</v>
      </c>
      <c r="AZ61" s="24"/>
      <c r="BA61" s="205">
        <f t="shared" si="9"/>
        <v>49</v>
      </c>
      <c r="BB61" s="49"/>
      <c r="BC61" s="54" t="s">
        <v>173</v>
      </c>
      <c r="BF61" s="3" t="s">
        <v>174</v>
      </c>
      <c r="BG61" s="49"/>
      <c r="BH61" s="91">
        <f t="shared" ref="BH61:BM61" si="64">+(BH14*1000)/BH38</f>
        <v>29.406912890703627</v>
      </c>
      <c r="BI61" s="91">
        <f t="shared" si="64"/>
        <v>24.26171011915855</v>
      </c>
      <c r="BJ61" s="91">
        <f t="shared" si="64"/>
        <v>15.828028430133324</v>
      </c>
      <c r="BK61" s="91">
        <f t="shared" si="64"/>
        <v>20.270630565482662</v>
      </c>
      <c r="BL61" s="91">
        <f t="shared" si="64"/>
        <v>15.409151567198833</v>
      </c>
      <c r="BM61" s="91">
        <f t="shared" si="64"/>
        <v>1.0335034279359885</v>
      </c>
      <c r="BN61" s="93"/>
      <c r="BO61" s="37"/>
      <c r="BT61" s="91">
        <f>+(BT14*1000)/BT38</f>
        <v>13.805167361277126</v>
      </c>
      <c r="BU61" s="91">
        <f>+(BU14*1000)/BU38</f>
        <v>15.537280445556224</v>
      </c>
    </row>
    <row r="62" spans="1:73" x14ac:dyDescent="0.3">
      <c r="A62" s="205">
        <f t="shared" si="28"/>
        <v>50</v>
      </c>
      <c r="B62" s="49"/>
      <c r="C62" s="98" t="s">
        <v>175</v>
      </c>
      <c r="F62" s="3" t="s">
        <v>176</v>
      </c>
      <c r="G62" s="49"/>
      <c r="H62" s="91">
        <f t="shared" ref="H62:M62" si="65">+(H15*1000)/H38</f>
        <v>8.7958218053982762</v>
      </c>
      <c r="I62" s="91">
        <f t="shared" si="65"/>
        <v>8.582088944991062</v>
      </c>
      <c r="J62" s="91">
        <f t="shared" si="65"/>
        <v>8.5444640785076373</v>
      </c>
      <c r="K62" s="91">
        <f t="shared" si="65"/>
        <v>8.5704219613347234</v>
      </c>
      <c r="L62" s="91">
        <f t="shared" si="65"/>
        <v>8.5055378874949312</v>
      </c>
      <c r="M62" s="91">
        <f t="shared" si="65"/>
        <v>8.5944418733922738</v>
      </c>
      <c r="N62" s="93"/>
      <c r="O62" s="37"/>
      <c r="T62" s="91">
        <f>+(T15*1000)/T38</f>
        <v>8.4657186617551936</v>
      </c>
      <c r="U62" s="91">
        <f>+(U15*1000)/U38</f>
        <v>8.5087240056687072</v>
      </c>
      <c r="Z62" s="24"/>
      <c r="AA62" s="205">
        <f t="shared" si="6"/>
        <v>50</v>
      </c>
      <c r="AB62" s="49"/>
      <c r="AC62" s="98" t="s">
        <v>175</v>
      </c>
      <c r="AF62" s="3" t="s">
        <v>176</v>
      </c>
      <c r="AG62" s="49"/>
      <c r="AH62" s="91">
        <f t="shared" ref="AH62:AM62" si="66">+(AH15*1000)/AH38</f>
        <v>8.4694979624343798</v>
      </c>
      <c r="AI62" s="91">
        <f t="shared" si="66"/>
        <v>8.5552903303979591</v>
      </c>
      <c r="AJ62" s="91">
        <f t="shared" si="66"/>
        <v>8.5466831825194074</v>
      </c>
      <c r="AK62" s="91">
        <f t="shared" si="66"/>
        <v>8.5354888038141077</v>
      </c>
      <c r="AL62" s="91">
        <f t="shared" si="66"/>
        <v>8.4774812346529718</v>
      </c>
      <c r="AM62" s="91">
        <f t="shared" si="66"/>
        <v>8.5414637318949556</v>
      </c>
      <c r="AN62" s="93"/>
      <c r="AO62" s="37"/>
      <c r="AT62" s="91">
        <f>+(AT15*1000)/AT38</f>
        <v>8.5018899437493225</v>
      </c>
      <c r="AU62" s="91">
        <f>+(AU15*1000)/AU38</f>
        <v>8.4754827740405307</v>
      </c>
      <c r="AZ62" s="24"/>
      <c r="BA62" s="205">
        <f t="shared" si="9"/>
        <v>50</v>
      </c>
      <c r="BB62" s="49"/>
      <c r="BC62" s="98" t="s">
        <v>175</v>
      </c>
      <c r="BF62" s="3" t="s">
        <v>176</v>
      </c>
      <c r="BG62" s="49"/>
      <c r="BH62" s="91">
        <f t="shared" ref="BH62:BM62" si="67">+(BH15*1000)/BH38</f>
        <v>8.2544321312326598</v>
      </c>
      <c r="BI62" s="91">
        <f t="shared" si="67"/>
        <v>8.306671253179756</v>
      </c>
      <c r="BJ62" s="91">
        <f t="shared" si="67"/>
        <v>8.3111167763701221</v>
      </c>
      <c r="BK62" s="91">
        <f t="shared" si="67"/>
        <v>8.287675914968343</v>
      </c>
      <c r="BL62" s="91">
        <f t="shared" si="67"/>
        <v>8.2308201400497119</v>
      </c>
      <c r="BM62" s="91">
        <f t="shared" si="67"/>
        <v>8.3072639836281805</v>
      </c>
      <c r="BN62" s="93"/>
      <c r="BO62" s="37"/>
      <c r="BT62" s="91">
        <f>+(BT15*1000)/BT38</f>
        <v>8.2368749264800805</v>
      </c>
      <c r="BU62" s="91">
        <f>+(BU15*1000)/BU38</f>
        <v>8.2303364738196176</v>
      </c>
    </row>
    <row r="63" spans="1:73" x14ac:dyDescent="0.3">
      <c r="A63" s="205">
        <f t="shared" si="28"/>
        <v>51</v>
      </c>
      <c r="B63" s="49"/>
      <c r="C63" s="54" t="s">
        <v>45</v>
      </c>
      <c r="F63" s="3" t="s">
        <v>177</v>
      </c>
      <c r="G63" s="49"/>
      <c r="H63" s="91">
        <f t="shared" ref="H63:M64" si="68">+(H18*1000)/H38</f>
        <v>17.405504714335869</v>
      </c>
      <c r="I63" s="91">
        <f t="shared" si="68"/>
        <v>13.935717814612971</v>
      </c>
      <c r="J63" s="91">
        <f t="shared" si="68"/>
        <v>9.0907169604703952</v>
      </c>
      <c r="K63" s="91">
        <f t="shared" si="68"/>
        <v>11.643573471311569</v>
      </c>
      <c r="L63" s="91">
        <f t="shared" si="68"/>
        <v>8.8417142352140026</v>
      </c>
      <c r="M63" s="91">
        <f t="shared" si="68"/>
        <v>0.61111627341472463</v>
      </c>
      <c r="N63" s="93"/>
      <c r="O63" s="37"/>
      <c r="T63" s="91">
        <f>+(T18*1000)/T38</f>
        <v>7.9025420248550367</v>
      </c>
      <c r="U63" s="91">
        <f>+(U18*1000)/U38</f>
        <v>8.9168616945666983</v>
      </c>
      <c r="Z63" s="24"/>
      <c r="AA63" s="205">
        <f t="shared" si="6"/>
        <v>51</v>
      </c>
      <c r="AB63" s="49"/>
      <c r="AC63" s="54" t="s">
        <v>45</v>
      </c>
      <c r="AF63" s="3" t="s">
        <v>177</v>
      </c>
      <c r="AG63" s="49"/>
      <c r="AH63" s="91">
        <f t="shared" ref="AH63:AM64" si="69">+(AH18*1000)/AH38</f>
        <v>16.609596218180911</v>
      </c>
      <c r="AI63" s="91">
        <f t="shared" si="69"/>
        <v>13.758784414705802</v>
      </c>
      <c r="AJ63" s="91">
        <f t="shared" si="69"/>
        <v>8.9470500781634694</v>
      </c>
      <c r="AK63" s="91">
        <f t="shared" si="69"/>
        <v>11.492125227308481</v>
      </c>
      <c r="AL63" s="91">
        <f t="shared" si="69"/>
        <v>8.7304766393688489</v>
      </c>
      <c r="AM63" s="91">
        <f t="shared" si="69"/>
        <v>0.58434021644368217</v>
      </c>
      <c r="AN63" s="93"/>
      <c r="AO63" s="37"/>
      <c r="AT63" s="91">
        <f>+(AT18*1000)/AT38</f>
        <v>7.8221590927312556</v>
      </c>
      <c r="AU63" s="91">
        <f>+(AU18*1000)/AU38</f>
        <v>8.8031326176442768</v>
      </c>
      <c r="AZ63" s="24"/>
      <c r="BA63" s="205">
        <f t="shared" si="9"/>
        <v>51</v>
      </c>
      <c r="BB63" s="49"/>
      <c r="BC63" s="54" t="s">
        <v>45</v>
      </c>
      <c r="BF63" s="3" t="s">
        <v>177</v>
      </c>
      <c r="BG63" s="49"/>
      <c r="BH63" s="91">
        <f t="shared" ref="BH63:BM64" si="70">+(BH18*1000)/BH38</f>
        <v>15.780892032575691</v>
      </c>
      <c r="BI63" s="91">
        <f t="shared" si="70"/>
        <v>13.019776313790722</v>
      </c>
      <c r="BJ63" s="91">
        <f t="shared" si="70"/>
        <v>8.4939350374120792</v>
      </c>
      <c r="BK63" s="91">
        <f t="shared" si="70"/>
        <v>10.878007955987677</v>
      </c>
      <c r="BL63" s="91">
        <f t="shared" si="70"/>
        <v>8.2691494377307588</v>
      </c>
      <c r="BM63" s="91">
        <f t="shared" si="70"/>
        <v>0.55461809514560245</v>
      </c>
      <c r="BN63" s="93"/>
      <c r="BO63" s="37"/>
      <c r="BT63" s="91">
        <f>+(BT18*1000)/BT38</f>
        <v>7.4083891916727964</v>
      </c>
      <c r="BU63" s="91">
        <f>+(BU18*1000)/BU38</f>
        <v>8.3379083721734251</v>
      </c>
    </row>
    <row r="64" spans="1:73" x14ac:dyDescent="0.3">
      <c r="A64" s="205">
        <f t="shared" si="28"/>
        <v>52</v>
      </c>
      <c r="B64" s="49"/>
      <c r="C64" s="54" t="s">
        <v>46</v>
      </c>
      <c r="F64" s="3" t="s">
        <v>178</v>
      </c>
      <c r="G64" s="49"/>
      <c r="H64" s="91">
        <f t="shared" si="68"/>
        <v>23.624503568578618</v>
      </c>
      <c r="I64" s="91">
        <f t="shared" si="68"/>
        <v>20.200705826381558</v>
      </c>
      <c r="J64" s="91">
        <f t="shared" si="68"/>
        <v>9.774139881699476</v>
      </c>
      <c r="K64" s="91">
        <f t="shared" si="68"/>
        <v>15.419008579388118</v>
      </c>
      <c r="L64" s="91">
        <f t="shared" si="68"/>
        <v>13.544938059802977</v>
      </c>
      <c r="M64" s="91">
        <f t="shared" si="68"/>
        <v>20.441830576146771</v>
      </c>
      <c r="N64" s="93"/>
      <c r="O64" s="37"/>
      <c r="T64" s="91">
        <f>+(T19*1000)/T39</f>
        <v>15.341155916425777</v>
      </c>
      <c r="U64" s="91">
        <f>+(U19*1000)/U39</f>
        <v>13.271706562675622</v>
      </c>
      <c r="Z64" s="24"/>
      <c r="AA64" s="205">
        <f t="shared" si="6"/>
        <v>52</v>
      </c>
      <c r="AB64" s="49"/>
      <c r="AC64" s="54" t="s">
        <v>46</v>
      </c>
      <c r="AF64" s="3" t="s">
        <v>178</v>
      </c>
      <c r="AG64" s="49"/>
      <c r="AH64" s="91">
        <f t="shared" si="69"/>
        <v>22.186295571146488</v>
      </c>
      <c r="AI64" s="91">
        <f t="shared" si="69"/>
        <v>19.619783377599344</v>
      </c>
      <c r="AJ64" s="91">
        <f t="shared" si="69"/>
        <v>9.4667342518525146</v>
      </c>
      <c r="AK64" s="91">
        <f t="shared" si="69"/>
        <v>14.993548447613948</v>
      </c>
      <c r="AL64" s="91">
        <f t="shared" si="69"/>
        <v>13.169049229213721</v>
      </c>
      <c r="AM64" s="91">
        <f t="shared" si="69"/>
        <v>19.785000842656508</v>
      </c>
      <c r="AN64" s="93"/>
      <c r="AO64" s="37"/>
      <c r="AT64" s="91">
        <f>+(AT19*1000)/AT39</f>
        <v>14.943688917262881</v>
      </c>
      <c r="AU64" s="91">
        <f>+(AU19*1000)/AU39</f>
        <v>12.899211589901451</v>
      </c>
      <c r="AZ64" s="24"/>
      <c r="BA64" s="205">
        <f t="shared" si="9"/>
        <v>52</v>
      </c>
      <c r="BB64" s="49"/>
      <c r="BC64" s="54" t="s">
        <v>46</v>
      </c>
      <c r="BF64" s="3" t="s">
        <v>178</v>
      </c>
      <c r="BG64" s="49"/>
      <c r="BH64" s="91">
        <f t="shared" si="70"/>
        <v>21.198188166142341</v>
      </c>
      <c r="BI64" s="91">
        <f t="shared" si="70"/>
        <v>18.676321164889902</v>
      </c>
      <c r="BJ64" s="91">
        <f t="shared" si="70"/>
        <v>9.0380952404789952</v>
      </c>
      <c r="BK64" s="91">
        <f t="shared" si="70"/>
        <v>14.255097580554015</v>
      </c>
      <c r="BL64" s="91">
        <f t="shared" si="70"/>
        <v>12.533130052461098</v>
      </c>
      <c r="BM64" s="91">
        <f t="shared" si="70"/>
        <v>18.862084627779751</v>
      </c>
      <c r="BN64" s="93"/>
      <c r="BO64" s="37"/>
      <c r="BT64" s="91">
        <f>+(BT19*1000)/BT39</f>
        <v>14.211613527916287</v>
      </c>
      <c r="BU64" s="91">
        <f>+(BU19*1000)/BU39</f>
        <v>12.278276395444342</v>
      </c>
    </row>
    <row r="65" spans="1:73" x14ac:dyDescent="0.3">
      <c r="A65" s="205">
        <f t="shared" si="28"/>
        <v>53</v>
      </c>
      <c r="B65" s="49"/>
      <c r="C65" s="54" t="s">
        <v>48</v>
      </c>
      <c r="F65" s="3" t="s">
        <v>179</v>
      </c>
      <c r="G65" s="49"/>
      <c r="H65" s="91">
        <f t="shared" ref="H65:M65" si="71">+(H21*1000)/H40</f>
        <v>11.125893416540018</v>
      </c>
      <c r="I65" s="91">
        <f t="shared" si="71"/>
        <v>8.8546781493412592</v>
      </c>
      <c r="J65" s="91">
        <f t="shared" si="71"/>
        <v>1.8716791320734651</v>
      </c>
      <c r="K65" s="91">
        <f t="shared" si="71"/>
        <v>3.9162074260430093</v>
      </c>
      <c r="L65" s="91">
        <f t="shared" si="71"/>
        <v>3.5184777721607872</v>
      </c>
      <c r="M65" s="91">
        <f t="shared" si="71"/>
        <v>3.9144669683305859</v>
      </c>
      <c r="N65" s="93"/>
      <c r="O65" s="37"/>
      <c r="T65" s="91"/>
      <c r="U65" s="91">
        <f>+(U21*1000)/U40</f>
        <v>3.5184776751901365</v>
      </c>
      <c r="Z65" s="24"/>
      <c r="AA65" s="205">
        <f t="shared" si="6"/>
        <v>53</v>
      </c>
      <c r="AB65" s="49"/>
      <c r="AC65" s="54" t="s">
        <v>48</v>
      </c>
      <c r="AF65" s="3" t="s">
        <v>179</v>
      </c>
      <c r="AG65" s="49"/>
      <c r="AH65" s="91">
        <f t="shared" ref="AH65:AM65" si="72">+(AH21*1000)/AH40</f>
        <v>10.562308646013413</v>
      </c>
      <c r="AI65" s="91">
        <f t="shared" si="72"/>
        <v>8.6948840641409504</v>
      </c>
      <c r="AJ65" s="91">
        <f t="shared" si="72"/>
        <v>1.8325886117029022</v>
      </c>
      <c r="AK65" s="91">
        <f t="shared" si="72"/>
        <v>3.8451536039448611</v>
      </c>
      <c r="AL65" s="91">
        <f t="shared" si="72"/>
        <v>3.4552362443194262</v>
      </c>
      <c r="AM65" s="91">
        <f t="shared" si="72"/>
        <v>3.8300184902401222</v>
      </c>
      <c r="AN65" s="93"/>
      <c r="AO65" s="37"/>
      <c r="AT65" s="91"/>
      <c r="AU65" s="91">
        <f>+(AU21*1000)/AU40</f>
        <v>3.4552362443194262</v>
      </c>
      <c r="AZ65" s="24"/>
      <c r="BA65" s="205">
        <f t="shared" si="9"/>
        <v>53</v>
      </c>
      <c r="BB65" s="49"/>
      <c r="BC65" s="54" t="s">
        <v>48</v>
      </c>
      <c r="BF65" s="3" t="s">
        <v>179</v>
      </c>
      <c r="BG65" s="49"/>
      <c r="BH65" s="91">
        <f t="shared" ref="BH65:BM65" si="73">+(BH21*1000)/BH40</f>
        <v>10.251390561111213</v>
      </c>
      <c r="BI65" s="91">
        <f t="shared" si="73"/>
        <v>8.4073801147322254</v>
      </c>
      <c r="BJ65" s="91">
        <f t="shared" si="73"/>
        <v>1.7772313847355623</v>
      </c>
      <c r="BK65" s="91">
        <f t="shared" si="73"/>
        <v>3.7180231703448325</v>
      </c>
      <c r="BL65" s="91">
        <f t="shared" si="73"/>
        <v>3.3435247516052526</v>
      </c>
      <c r="BM65" s="91">
        <f t="shared" si="73"/>
        <v>3.7089992847045705</v>
      </c>
      <c r="BN65" s="93"/>
      <c r="BO65" s="37"/>
      <c r="BT65" s="91"/>
      <c r="BU65" s="91">
        <f>+(BU21*1000)/BU40</f>
        <v>3.3435246573591013</v>
      </c>
    </row>
    <row r="66" spans="1:73" x14ac:dyDescent="0.3">
      <c r="A66" s="205">
        <f t="shared" si="28"/>
        <v>54</v>
      </c>
      <c r="B66" s="92"/>
      <c r="C66" s="80" t="s">
        <v>180</v>
      </c>
      <c r="G66" s="49"/>
      <c r="H66" s="95">
        <f t="shared" ref="H66:M66" si="74">SUM(H60:H65)</f>
        <v>92.23208134664803</v>
      </c>
      <c r="I66" s="95">
        <f t="shared" si="74"/>
        <v>76.617810077180138</v>
      </c>
      <c r="J66" s="95">
        <f t="shared" si="74"/>
        <v>45.618410787400933</v>
      </c>
      <c r="K66" s="95">
        <f t="shared" si="74"/>
        <v>60.474496324523592</v>
      </c>
      <c r="L66" s="95">
        <f t="shared" si="74"/>
        <v>50.300582654163911</v>
      </c>
      <c r="M66" s="95">
        <f t="shared" si="74"/>
        <v>34.660125234689914</v>
      </c>
      <c r="N66" s="93"/>
      <c r="O66" s="37"/>
      <c r="T66" s="95">
        <f>SUM(T60:T65)</f>
        <v>45.911494994574497</v>
      </c>
      <c r="U66" s="95">
        <f>SUM(U60:U65)</f>
        <v>50.240736131819823</v>
      </c>
      <c r="V66" s="94"/>
      <c r="Z66" s="24"/>
      <c r="AA66" s="205">
        <f t="shared" si="6"/>
        <v>54</v>
      </c>
      <c r="AB66" s="92"/>
      <c r="AC66" s="80" t="s">
        <v>180</v>
      </c>
      <c r="AG66" s="49"/>
      <c r="AH66" s="95">
        <f t="shared" ref="AH66:AM66" si="75">SUM(AH60:AH65)</f>
        <v>88.031368874812586</v>
      </c>
      <c r="AI66" s="95">
        <f t="shared" si="75"/>
        <v>75.648398252879005</v>
      </c>
      <c r="AJ66" s="95">
        <f t="shared" si="75"/>
        <v>45.063504548276377</v>
      </c>
      <c r="AK66" s="95">
        <f t="shared" si="75"/>
        <v>59.764110483141046</v>
      </c>
      <c r="AL66" s="95">
        <f t="shared" si="75"/>
        <v>49.708112952451074</v>
      </c>
      <c r="AM66" s="95">
        <f t="shared" si="75"/>
        <v>33.804706664211508</v>
      </c>
      <c r="AN66" s="93"/>
      <c r="AO66" s="37"/>
      <c r="AT66" s="95">
        <f>SUM(AT60:AT65)</f>
        <v>45.491922521004966</v>
      </c>
      <c r="AU66" s="95">
        <f>SUM(AU60:AU65)</f>
        <v>49.6410965117296</v>
      </c>
      <c r="AZ66" s="24"/>
      <c r="BA66" s="205">
        <f t="shared" si="9"/>
        <v>54</v>
      </c>
      <c r="BB66" s="92"/>
      <c r="BC66" s="80" t="s">
        <v>180</v>
      </c>
      <c r="BG66" s="49"/>
      <c r="BH66" s="95">
        <f t="shared" ref="BH66:BM66" si="76">SUM(BH60:BH65)</f>
        <v>84.89181578176553</v>
      </c>
      <c r="BI66" s="95">
        <f t="shared" si="76"/>
        <v>72.671858965751156</v>
      </c>
      <c r="BJ66" s="95">
        <f t="shared" si="76"/>
        <v>43.448406869130089</v>
      </c>
      <c r="BK66" s="95">
        <f t="shared" si="76"/>
        <v>57.409435187337529</v>
      </c>
      <c r="BL66" s="95">
        <f t="shared" si="76"/>
        <v>47.78577594904565</v>
      </c>
      <c r="BM66" s="95">
        <f t="shared" si="76"/>
        <v>32.466469419194091</v>
      </c>
      <c r="BN66" s="93"/>
      <c r="BO66" s="37"/>
      <c r="BT66" s="95">
        <f>SUM(BT60:BT65)</f>
        <v>43.662045007346286</v>
      </c>
      <c r="BU66" s="95">
        <f>SUM(BU60:BU65)</f>
        <v>47.727326344352711</v>
      </c>
    </row>
    <row r="67" spans="1:73" x14ac:dyDescent="0.3">
      <c r="A67" s="205">
        <f t="shared" si="28"/>
        <v>55</v>
      </c>
      <c r="B67" s="49"/>
      <c r="C67" s="78" t="s">
        <v>181</v>
      </c>
      <c r="G67" s="49"/>
      <c r="H67" s="96"/>
      <c r="I67" s="96"/>
      <c r="J67" s="96"/>
      <c r="K67" s="96"/>
      <c r="L67" s="96"/>
      <c r="M67" s="96"/>
      <c r="N67" s="96"/>
      <c r="O67" s="37"/>
      <c r="T67" s="96"/>
      <c r="U67" s="96"/>
      <c r="Z67" s="24"/>
      <c r="AA67" s="205">
        <f t="shared" si="6"/>
        <v>55</v>
      </c>
      <c r="AB67" s="49"/>
      <c r="AC67" s="78" t="s">
        <v>181</v>
      </c>
      <c r="AG67" s="49"/>
      <c r="AH67" s="96"/>
      <c r="AI67" s="96"/>
      <c r="AJ67" s="96"/>
      <c r="AK67" s="96"/>
      <c r="AL67" s="96"/>
      <c r="AM67" s="96"/>
      <c r="AN67" s="96"/>
      <c r="AO67" s="37"/>
      <c r="AT67" s="96"/>
      <c r="AU67" s="96"/>
      <c r="AZ67" s="24"/>
      <c r="BA67" s="205">
        <f t="shared" si="9"/>
        <v>55</v>
      </c>
      <c r="BB67" s="49"/>
      <c r="BC67" s="78" t="s">
        <v>181</v>
      </c>
      <c r="BG67" s="49"/>
      <c r="BH67" s="96"/>
      <c r="BI67" s="96"/>
      <c r="BJ67" s="96"/>
      <c r="BK67" s="96"/>
      <c r="BL67" s="96"/>
      <c r="BM67" s="96"/>
      <c r="BN67" s="96"/>
      <c r="BO67" s="37"/>
      <c r="BT67" s="96"/>
      <c r="BU67" s="96"/>
    </row>
    <row r="68" spans="1:73" x14ac:dyDescent="0.3">
      <c r="A68" s="205">
        <f t="shared" si="28"/>
        <v>56</v>
      </c>
      <c r="B68" s="49"/>
      <c r="C68" s="54" t="s">
        <v>173</v>
      </c>
      <c r="F68" s="3" t="s">
        <v>182</v>
      </c>
      <c r="G68" s="49"/>
      <c r="H68" s="93"/>
      <c r="I68" s="93"/>
      <c r="J68" s="93"/>
      <c r="K68" s="91">
        <f>+(K14*1000)/K42</f>
        <v>7.4782763203713323</v>
      </c>
      <c r="L68" s="91">
        <f>+(L14*1000)/L42</f>
        <v>5.5504106914411082</v>
      </c>
      <c r="M68" s="93"/>
      <c r="N68" s="93"/>
      <c r="O68" s="37"/>
      <c r="T68" s="91">
        <f>+(T14*1000)/T42</f>
        <v>6.1172229623248109</v>
      </c>
      <c r="U68" s="91">
        <f>+(U14*1000)/U42</f>
        <v>5.51417891408376</v>
      </c>
      <c r="Z68" s="24"/>
      <c r="AA68" s="205">
        <f t="shared" si="6"/>
        <v>56</v>
      </c>
      <c r="AB68" s="49"/>
      <c r="AC68" s="54" t="s">
        <v>173</v>
      </c>
      <c r="AF68" s="3" t="s">
        <v>182</v>
      </c>
      <c r="AG68" s="49"/>
      <c r="AH68" s="93"/>
      <c r="AI68" s="93"/>
      <c r="AJ68" s="93"/>
      <c r="AK68" s="91">
        <f>+(AK14*1000)/AK42</f>
        <v>7.4758931916963034</v>
      </c>
      <c r="AL68" s="91">
        <f>+(AL14*1000)/AL42</f>
        <v>5.5465970827296642</v>
      </c>
      <c r="AM68" s="93"/>
      <c r="AN68" s="93"/>
      <c r="AO68" s="37"/>
      <c r="AT68" s="91">
        <f>+(AT14*1000)/AT42</f>
        <v>6.136077780550047</v>
      </c>
      <c r="AU68" s="91">
        <f>+(AU14*1000)/AU42</f>
        <v>5.5089967726662978</v>
      </c>
      <c r="AZ68" s="24"/>
      <c r="BA68" s="205">
        <f t="shared" si="9"/>
        <v>56</v>
      </c>
      <c r="BB68" s="49"/>
      <c r="BC68" s="54" t="s">
        <v>173</v>
      </c>
      <c r="BF68" s="3" t="s">
        <v>182</v>
      </c>
      <c r="BG68" s="49"/>
      <c r="BH68" s="93"/>
      <c r="BI68" s="93"/>
      <c r="BJ68" s="93"/>
      <c r="BK68" s="91">
        <f>+(BK14*1000)/BK42</f>
        <v>7.2512491156723096</v>
      </c>
      <c r="BL68" s="91">
        <f>+(BL14*1000)/BL42</f>
        <v>5.3819569832043985</v>
      </c>
      <c r="BM68" s="93"/>
      <c r="BN68" s="93"/>
      <c r="BO68" s="37"/>
      <c r="BT68" s="91">
        <f>+(BT14*1000)/BT42</f>
        <v>5.9473973124266042</v>
      </c>
      <c r="BU68" s="91">
        <f>+(BU14*1000)/BU42</f>
        <v>5.3458831000590923</v>
      </c>
    </row>
    <row r="69" spans="1:73" x14ac:dyDescent="0.3">
      <c r="A69" s="205">
        <f t="shared" si="28"/>
        <v>57</v>
      </c>
      <c r="B69" s="49"/>
      <c r="C69" s="54" t="s">
        <v>175</v>
      </c>
      <c r="F69" s="3" t="s">
        <v>183</v>
      </c>
      <c r="G69" s="49"/>
      <c r="H69" s="93"/>
      <c r="I69" s="93"/>
      <c r="J69" s="93"/>
      <c r="K69" s="91">
        <f>+(K15*1000)/K42</f>
        <v>3.0628965845312748</v>
      </c>
      <c r="L69" s="91">
        <f>+(L15*1000)/L42</f>
        <v>2.9710183673119972</v>
      </c>
      <c r="M69" s="93"/>
      <c r="N69" s="93"/>
      <c r="O69" s="37"/>
      <c r="T69" s="91">
        <f>+(T15*1000)/T42</f>
        <v>3.6464161908249082</v>
      </c>
      <c r="U69" s="91">
        <f>+(U15*1000)/U42</f>
        <v>2.9278455836123674</v>
      </c>
      <c r="Z69" s="24"/>
      <c r="AA69" s="205">
        <f t="shared" si="6"/>
        <v>57</v>
      </c>
      <c r="AB69" s="49"/>
      <c r="AC69" s="54" t="s">
        <v>175</v>
      </c>
      <c r="AF69" s="3" t="s">
        <v>183</v>
      </c>
      <c r="AG69" s="49"/>
      <c r="AH69" s="93"/>
      <c r="AI69" s="93"/>
      <c r="AJ69" s="93"/>
      <c r="AK69" s="91">
        <f>+(AK15*1000)/AK42</f>
        <v>3.053451546773299</v>
      </c>
      <c r="AL69" s="91">
        <f>+(AL15*1000)/AL42</f>
        <v>2.9618013913719956</v>
      </c>
      <c r="AM69" s="93"/>
      <c r="AN69" s="93"/>
      <c r="AO69" s="37"/>
      <c r="AT69" s="91">
        <f>+(AT15*1000)/AT42</f>
        <v>3.6675745966199682</v>
      </c>
      <c r="AU69" s="91">
        <f>+(AU15*1000)/AU42</f>
        <v>2.9167485109070941</v>
      </c>
      <c r="AZ69" s="24"/>
      <c r="BA69" s="205">
        <f t="shared" si="9"/>
        <v>57</v>
      </c>
      <c r="BB69" s="49"/>
      <c r="BC69" s="54" t="s">
        <v>175</v>
      </c>
      <c r="BF69" s="3" t="s">
        <v>183</v>
      </c>
      <c r="BG69" s="49"/>
      <c r="BH69" s="93"/>
      <c r="BI69" s="93"/>
      <c r="BJ69" s="93"/>
      <c r="BK69" s="91">
        <f>+(BK15*1000)/BK42</f>
        <v>2.9646834347484909</v>
      </c>
      <c r="BL69" s="91">
        <f>+(BL15*1000)/BL42</f>
        <v>2.8747799472967803</v>
      </c>
      <c r="BM69" s="93"/>
      <c r="BN69" s="93"/>
      <c r="BO69" s="37"/>
      <c r="BT69" s="91">
        <f>+(BT15*1000)/BT42</f>
        <v>3.5485240068838833</v>
      </c>
      <c r="BU69" s="91">
        <f>+(BU15*1000)/BU42</f>
        <v>2.8317965178890816</v>
      </c>
    </row>
    <row r="70" spans="1:73" x14ac:dyDescent="0.3">
      <c r="A70" s="205">
        <f t="shared" si="28"/>
        <v>58</v>
      </c>
      <c r="B70" s="49"/>
      <c r="C70" s="54" t="s">
        <v>45</v>
      </c>
      <c r="F70" s="3" t="s">
        <v>184</v>
      </c>
      <c r="G70" s="49"/>
      <c r="H70" s="93"/>
      <c r="I70" s="93"/>
      <c r="J70" s="93"/>
      <c r="K70" s="91">
        <f>+(K18*1000)/K42</f>
        <v>4.1611791785646384</v>
      </c>
      <c r="L70" s="91">
        <f>+(L18*1000)/L42</f>
        <v>3.0884461087365187</v>
      </c>
      <c r="M70" s="93"/>
      <c r="N70" s="93"/>
      <c r="O70" s="37"/>
      <c r="T70" s="91">
        <f>+(T18*1000)/T42</f>
        <v>3.4038406353243098</v>
      </c>
      <c r="U70" s="91">
        <f>+(U18*1000)/U42</f>
        <v>3.0682854579283791</v>
      </c>
      <c r="Z70" s="24"/>
      <c r="AA70" s="205">
        <f t="shared" si="6"/>
        <v>58</v>
      </c>
      <c r="AB70" s="49"/>
      <c r="AC70" s="54" t="s">
        <v>45</v>
      </c>
      <c r="AF70" s="3" t="s">
        <v>184</v>
      </c>
      <c r="AG70" s="49"/>
      <c r="AH70" s="93"/>
      <c r="AI70" s="93"/>
      <c r="AJ70" s="93"/>
      <c r="AK70" s="91">
        <f>+(AK18*1000)/AK42</f>
        <v>4.1111468080606199</v>
      </c>
      <c r="AL70" s="91">
        <f>+(AL18*1000)/AL42</f>
        <v>3.0501911053633681</v>
      </c>
      <c r="AM70" s="93"/>
      <c r="AN70" s="93"/>
      <c r="AO70" s="37"/>
      <c r="AT70" s="91">
        <f>+(AT18*1000)/AT42</f>
        <v>3.3743499585422212</v>
      </c>
      <c r="AU70" s="91">
        <f>+(AU18*1000)/AU42</f>
        <v>3.0295057683883186</v>
      </c>
      <c r="AZ70" s="24"/>
      <c r="BA70" s="205">
        <f t="shared" si="9"/>
        <v>58</v>
      </c>
      <c r="BB70" s="49"/>
      <c r="BC70" s="54" t="s">
        <v>45</v>
      </c>
      <c r="BF70" s="3" t="s">
        <v>184</v>
      </c>
      <c r="BG70" s="49"/>
      <c r="BH70" s="93"/>
      <c r="BI70" s="93"/>
      <c r="BJ70" s="93"/>
      <c r="BK70" s="91">
        <f>+(BK18*1000)/BK42</f>
        <v>3.891302015313197</v>
      </c>
      <c r="BL70" s="91">
        <f>+(BL18*1000)/BL42</f>
        <v>2.8881672276033057</v>
      </c>
      <c r="BM70" s="93"/>
      <c r="BN70" s="93"/>
      <c r="BO70" s="37"/>
      <c r="BT70" s="91">
        <f>+(BT18*1000)/BT42</f>
        <v>3.1916044778677</v>
      </c>
      <c r="BU70" s="91">
        <f>+(BU18*1000)/BU42</f>
        <v>2.8688085802938228</v>
      </c>
    </row>
    <row r="71" spans="1:73" x14ac:dyDescent="0.3">
      <c r="A71" s="205">
        <f t="shared" si="28"/>
        <v>59</v>
      </c>
      <c r="B71" s="49"/>
      <c r="C71" s="54" t="s">
        <v>46</v>
      </c>
      <c r="F71" s="3" t="s">
        <v>185</v>
      </c>
      <c r="G71" s="49"/>
      <c r="H71" s="93"/>
      <c r="I71" s="93"/>
      <c r="J71" s="93"/>
      <c r="K71" s="91">
        <f>+(K19*1000)/K43</f>
        <v>5.4169860922885649</v>
      </c>
      <c r="L71" s="91">
        <f>+(L19*1000)/L43</f>
        <v>4.2398380302042771</v>
      </c>
      <c r="M71" s="93"/>
      <c r="N71" s="93"/>
      <c r="O71" s="37"/>
      <c r="T71" s="91">
        <f>+(T19*1000)/T43</f>
        <v>4.1098110661499208</v>
      </c>
      <c r="U71" s="91">
        <f>+(U19*1000)/U43</f>
        <v>4.2635564992378878</v>
      </c>
      <c r="Z71" s="24"/>
      <c r="AA71" s="205">
        <f t="shared" si="6"/>
        <v>59</v>
      </c>
      <c r="AB71" s="49"/>
      <c r="AC71" s="54" t="s">
        <v>46</v>
      </c>
      <c r="AF71" s="3" t="s">
        <v>185</v>
      </c>
      <c r="AG71" s="49"/>
      <c r="AH71" s="93"/>
      <c r="AI71" s="93"/>
      <c r="AJ71" s="93"/>
      <c r="AK71" s="91">
        <f>+(AK19*1000)/AK43</f>
        <v>5.27241907699905</v>
      </c>
      <c r="AL71" s="91">
        <f>+(AL19*1000)/AL43</f>
        <v>4.1226770373783541</v>
      </c>
      <c r="AM71" s="93"/>
      <c r="AN71" s="93"/>
      <c r="AO71" s="37"/>
      <c r="AT71" s="91">
        <f>+(AT19*1000)/AT43</f>
        <v>4.0042654124459256</v>
      </c>
      <c r="AU71" s="91">
        <f>+(AU19*1000)/AU43</f>
        <v>4.1442647169867</v>
      </c>
      <c r="AZ71" s="24"/>
      <c r="BA71" s="205">
        <f t="shared" si="9"/>
        <v>59</v>
      </c>
      <c r="BB71" s="49"/>
      <c r="BC71" s="54" t="s">
        <v>46</v>
      </c>
      <c r="BF71" s="3" t="s">
        <v>185</v>
      </c>
      <c r="BG71" s="49"/>
      <c r="BH71" s="93"/>
      <c r="BI71" s="93"/>
      <c r="BJ71" s="93"/>
      <c r="BK71" s="91">
        <f>+(BK19*1000)/BK43</f>
        <v>5.0128703820105702</v>
      </c>
      <c r="BL71" s="91">
        <f>+(BL19*1000)/BL43</f>
        <v>3.9161066265418514</v>
      </c>
      <c r="BM71" s="93"/>
      <c r="BN71" s="93"/>
      <c r="BO71" s="37"/>
      <c r="BT71" s="91">
        <f>+(BT19*1000)/BT43</f>
        <v>3.7839129297850675</v>
      </c>
      <c r="BU71" s="91">
        <f>+(BU19*1000)/BU43</f>
        <v>3.9402990054168261</v>
      </c>
    </row>
    <row r="72" spans="1:73" x14ac:dyDescent="0.3">
      <c r="A72" s="205">
        <f t="shared" si="28"/>
        <v>60</v>
      </c>
      <c r="B72" s="49"/>
      <c r="C72" s="54" t="s">
        <v>48</v>
      </c>
      <c r="F72" s="3" t="s">
        <v>186</v>
      </c>
      <c r="G72" s="49"/>
      <c r="H72" s="93"/>
      <c r="I72" s="93"/>
      <c r="J72" s="93"/>
      <c r="K72" s="91">
        <f>+(K21*1000)/K44</f>
        <v>1.3581004664631171</v>
      </c>
      <c r="L72" s="91">
        <f>+(L21*1000)/L44</f>
        <v>1.6197426464079376</v>
      </c>
      <c r="M72" s="93"/>
      <c r="N72" s="93"/>
      <c r="O72" s="37"/>
      <c r="T72" s="94" t="s">
        <v>158</v>
      </c>
      <c r="U72" s="94" t="s">
        <v>158</v>
      </c>
      <c r="Z72" s="24"/>
      <c r="AA72" s="205">
        <f t="shared" si="6"/>
        <v>60</v>
      </c>
      <c r="AB72" s="49"/>
      <c r="AC72" s="54" t="s">
        <v>48</v>
      </c>
      <c r="AF72" s="3" t="s">
        <v>186</v>
      </c>
      <c r="AG72" s="49"/>
      <c r="AH72" s="93"/>
      <c r="AI72" s="93"/>
      <c r="AJ72" s="93"/>
      <c r="AK72" s="91">
        <f>+(AK21*1000)/AK44</f>
        <v>1.3345858983865158</v>
      </c>
      <c r="AL72" s="91">
        <f>+(AL21*1000)/AL44</f>
        <v>1.5908885792250775</v>
      </c>
      <c r="AM72" s="93"/>
      <c r="AN72" s="93"/>
      <c r="AO72" s="37"/>
      <c r="AT72" s="94" t="s">
        <v>158</v>
      </c>
      <c r="AU72" s="94" t="s">
        <v>158</v>
      </c>
      <c r="AZ72" s="24"/>
      <c r="BA72" s="205">
        <f t="shared" si="9"/>
        <v>60</v>
      </c>
      <c r="BB72" s="49"/>
      <c r="BC72" s="54" t="s">
        <v>48</v>
      </c>
      <c r="BF72" s="3" t="s">
        <v>186</v>
      </c>
      <c r="BG72" s="49"/>
      <c r="BH72" s="93"/>
      <c r="BI72" s="93"/>
      <c r="BJ72" s="93"/>
      <c r="BK72" s="91">
        <f>+(BK21*1000)/BK44</f>
        <v>1.2907128112766992</v>
      </c>
      <c r="BL72" s="91">
        <f>+(BL21*1000)/BL44</f>
        <v>1.5398589172572896</v>
      </c>
      <c r="BM72" s="93"/>
      <c r="BN72" s="93"/>
      <c r="BO72" s="37"/>
      <c r="BT72" s="94" t="s">
        <v>158</v>
      </c>
      <c r="BU72" s="94" t="s">
        <v>158</v>
      </c>
    </row>
    <row r="73" spans="1:73" x14ac:dyDescent="0.3">
      <c r="A73" s="205">
        <f t="shared" si="28"/>
        <v>61</v>
      </c>
      <c r="B73" s="92"/>
      <c r="C73" s="80" t="s">
        <v>187</v>
      </c>
      <c r="G73" s="49"/>
      <c r="H73" s="95">
        <f t="shared" ref="H73:M73" si="77">SUM(H67:H72)</f>
        <v>0</v>
      </c>
      <c r="I73" s="95">
        <f t="shared" si="77"/>
        <v>0</v>
      </c>
      <c r="J73" s="95">
        <f t="shared" si="77"/>
        <v>0</v>
      </c>
      <c r="K73" s="95">
        <f t="shared" si="77"/>
        <v>21.477438642218928</v>
      </c>
      <c r="L73" s="95">
        <f t="shared" si="77"/>
        <v>17.469455844101837</v>
      </c>
      <c r="M73" s="95">
        <f t="shared" si="77"/>
        <v>0</v>
      </c>
      <c r="N73" s="93"/>
      <c r="O73" s="37"/>
      <c r="T73" s="95">
        <f>SUM(T67:T72)</f>
        <v>17.277290854623949</v>
      </c>
      <c r="U73" s="95">
        <f>SUM(U67:U72)</f>
        <v>15.773866454862395</v>
      </c>
      <c r="V73" s="94"/>
      <c r="Z73" s="24"/>
      <c r="AA73" s="205">
        <f t="shared" si="6"/>
        <v>61</v>
      </c>
      <c r="AB73" s="92"/>
      <c r="AC73" s="80" t="s">
        <v>187</v>
      </c>
      <c r="AG73" s="49"/>
      <c r="AH73" s="95">
        <f t="shared" ref="AH73:AM73" si="78">SUM(AH67:AH72)</f>
        <v>0</v>
      </c>
      <c r="AI73" s="95">
        <f t="shared" si="78"/>
        <v>0</v>
      </c>
      <c r="AJ73" s="95">
        <f t="shared" si="78"/>
        <v>0</v>
      </c>
      <c r="AK73" s="95">
        <f t="shared" si="78"/>
        <v>21.247496521915785</v>
      </c>
      <c r="AL73" s="95">
        <f t="shared" si="78"/>
        <v>17.272155196068461</v>
      </c>
      <c r="AM73" s="95">
        <f t="shared" si="78"/>
        <v>0</v>
      </c>
      <c r="AN73" s="93"/>
      <c r="AO73" s="37"/>
      <c r="AT73" s="95">
        <f>SUM(AT67:AT72)</f>
        <v>17.182267748158161</v>
      </c>
      <c r="AU73" s="95">
        <f>SUM(AU67:AU72)</f>
        <v>15.599515768948411</v>
      </c>
      <c r="AZ73" s="24"/>
      <c r="BA73" s="205">
        <f t="shared" si="9"/>
        <v>61</v>
      </c>
      <c r="BB73" s="92"/>
      <c r="BC73" s="80" t="s">
        <v>187</v>
      </c>
      <c r="BG73" s="49"/>
      <c r="BH73" s="95">
        <f t="shared" ref="BH73:BM73" si="79">SUM(BH67:BH72)</f>
        <v>0</v>
      </c>
      <c r="BI73" s="95">
        <f t="shared" si="79"/>
        <v>0</v>
      </c>
      <c r="BJ73" s="95">
        <f t="shared" si="79"/>
        <v>0</v>
      </c>
      <c r="BK73" s="95">
        <f t="shared" si="79"/>
        <v>20.410817759021267</v>
      </c>
      <c r="BL73" s="95">
        <f t="shared" si="79"/>
        <v>16.600869701903626</v>
      </c>
      <c r="BM73" s="95">
        <f t="shared" si="79"/>
        <v>0</v>
      </c>
      <c r="BN73" s="93"/>
      <c r="BO73" s="37"/>
      <c r="BT73" s="95">
        <f>SUM(BT67:BT72)</f>
        <v>16.471438726963253</v>
      </c>
      <c r="BU73" s="95">
        <f>SUM(BU67:BU72)</f>
        <v>14.986787203658823</v>
      </c>
    </row>
    <row r="74" spans="1:73" x14ac:dyDescent="0.3">
      <c r="A74" s="205"/>
      <c r="B74" s="92"/>
      <c r="C74" s="80"/>
      <c r="G74" s="91"/>
      <c r="H74" s="91"/>
      <c r="I74" s="91"/>
      <c r="J74" s="91"/>
      <c r="K74" s="91"/>
      <c r="L74" s="91"/>
      <c r="M74" s="91"/>
      <c r="N74" s="93"/>
      <c r="O74" s="37"/>
      <c r="T74" s="94"/>
      <c r="U74" s="94"/>
      <c r="V74" s="94"/>
      <c r="Z74" s="24"/>
      <c r="AA74" s="205"/>
      <c r="AB74" s="92"/>
      <c r="AC74" s="80"/>
      <c r="AG74" s="91"/>
      <c r="AH74" s="91"/>
      <c r="AI74" s="91"/>
      <c r="AJ74" s="91"/>
      <c r="AK74" s="91"/>
      <c r="AL74" s="91"/>
      <c r="AM74" s="91"/>
      <c r="AN74" s="93"/>
      <c r="AO74" s="37"/>
      <c r="AT74" s="94"/>
      <c r="AU74" s="94"/>
      <c r="AZ74" s="24"/>
      <c r="BA74" s="205"/>
      <c r="BB74" s="92"/>
      <c r="BC74" s="80"/>
      <c r="BG74" s="91"/>
      <c r="BH74" s="91"/>
      <c r="BI74" s="91"/>
      <c r="BJ74" s="91"/>
      <c r="BK74" s="91"/>
      <c r="BL74" s="91"/>
      <c r="BM74" s="91"/>
      <c r="BN74" s="93"/>
      <c r="BO74" s="37"/>
      <c r="BT74" s="94"/>
      <c r="BU74" s="94"/>
    </row>
    <row r="75" spans="1:73" x14ac:dyDescent="0.3">
      <c r="A75" s="20" t="s">
        <v>128</v>
      </c>
      <c r="B75" s="21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0"/>
      <c r="N75" s="21" t="s">
        <v>129</v>
      </c>
      <c r="O75" s="22"/>
      <c r="P75" s="22"/>
      <c r="T75" s="23"/>
      <c r="U75" s="23"/>
      <c r="V75" s="99"/>
      <c r="Z75" s="24"/>
      <c r="AA75" s="20" t="s">
        <v>128</v>
      </c>
      <c r="AB75" s="21"/>
      <c r="AC75" s="22"/>
      <c r="AD75" s="23"/>
      <c r="AE75" s="23"/>
      <c r="AF75" s="23"/>
      <c r="AG75" s="23"/>
      <c r="AH75" s="23"/>
      <c r="AI75" s="23"/>
      <c r="AJ75" s="23"/>
      <c r="AK75" s="23"/>
      <c r="AL75" s="23"/>
      <c r="AM75" s="20"/>
      <c r="AN75" s="21" t="s">
        <v>129</v>
      </c>
      <c r="AO75" s="22"/>
      <c r="AP75" s="22"/>
      <c r="AT75" s="23"/>
      <c r="AU75" s="23"/>
      <c r="AZ75" s="24"/>
      <c r="BA75" s="20" t="s">
        <v>128</v>
      </c>
      <c r="BB75" s="21"/>
      <c r="BC75" s="22"/>
      <c r="BD75" s="23"/>
      <c r="BE75" s="23"/>
      <c r="BF75" s="23"/>
      <c r="BG75" s="23"/>
      <c r="BH75" s="23"/>
      <c r="BI75" s="23"/>
      <c r="BJ75" s="23"/>
      <c r="BK75" s="23"/>
      <c r="BL75" s="23"/>
      <c r="BM75" s="20"/>
      <c r="BN75" s="21" t="s">
        <v>129</v>
      </c>
      <c r="BO75" s="22"/>
      <c r="BP75" s="22"/>
      <c r="BT75" s="23"/>
      <c r="BU75" s="23"/>
    </row>
    <row r="76" spans="1:73" x14ac:dyDescent="0.3">
      <c r="A76" s="206"/>
      <c r="B76" s="37"/>
      <c r="C76" s="37"/>
      <c r="G76" s="37"/>
      <c r="H76" s="37"/>
      <c r="I76" s="37"/>
      <c r="J76" s="37"/>
      <c r="K76" s="37"/>
      <c r="L76" s="37"/>
      <c r="M76" s="37"/>
      <c r="N76" s="37"/>
      <c r="O76" s="37"/>
      <c r="T76" s="37"/>
      <c r="U76" s="37"/>
      <c r="V76" s="37"/>
      <c r="Z76" s="24"/>
      <c r="AA76" s="206"/>
      <c r="AB76" s="37"/>
      <c r="AC76" s="37"/>
      <c r="AG76" s="37"/>
      <c r="AH76" s="37"/>
      <c r="AI76" s="37"/>
      <c r="AJ76" s="37"/>
      <c r="AK76" s="37"/>
      <c r="AL76" s="37"/>
      <c r="AM76" s="37"/>
      <c r="AN76" s="37"/>
      <c r="AO76" s="37"/>
      <c r="AT76" s="37"/>
      <c r="AU76" s="37"/>
      <c r="AZ76" s="24"/>
      <c r="BA76" s="206"/>
      <c r="BB76" s="37"/>
      <c r="BC76" s="37"/>
      <c r="BG76" s="37"/>
      <c r="BH76" s="37"/>
      <c r="BI76" s="37"/>
      <c r="BJ76" s="37"/>
      <c r="BK76" s="37"/>
      <c r="BL76" s="37"/>
      <c r="BM76" s="37"/>
      <c r="BN76" s="37"/>
      <c r="BO76" s="37"/>
      <c r="BT76" s="37"/>
      <c r="BU76" s="37"/>
    </row>
    <row r="77" spans="1:73" ht="5.25" customHeight="1" x14ac:dyDescent="0.3">
      <c r="A77" s="206"/>
      <c r="B77" s="37"/>
      <c r="C77" s="37"/>
      <c r="G77" s="37"/>
      <c r="H77" s="37"/>
      <c r="I77" s="37"/>
      <c r="J77" s="37"/>
      <c r="K77" s="37"/>
      <c r="L77" s="37"/>
      <c r="M77" s="37"/>
      <c r="N77" s="37"/>
      <c r="O77" s="37"/>
      <c r="T77" s="37"/>
      <c r="U77" s="37"/>
      <c r="V77" s="37"/>
      <c r="Z77" s="24"/>
      <c r="AA77" s="206"/>
      <c r="AB77" s="37"/>
      <c r="AC77" s="37"/>
      <c r="AG77" s="37"/>
      <c r="AH77" s="37"/>
      <c r="AI77" s="37"/>
      <c r="AJ77" s="37"/>
      <c r="AK77" s="37"/>
      <c r="AL77" s="37"/>
      <c r="AM77" s="37"/>
      <c r="AN77" s="37"/>
      <c r="AO77" s="37"/>
      <c r="AT77" s="37"/>
      <c r="AU77" s="37"/>
      <c r="AZ77" s="24"/>
      <c r="BA77" s="206"/>
      <c r="BB77" s="37"/>
      <c r="BC77" s="37"/>
      <c r="BG77" s="37"/>
      <c r="BH77" s="37"/>
      <c r="BI77" s="37"/>
      <c r="BJ77" s="37"/>
      <c r="BK77" s="37"/>
      <c r="BL77" s="37"/>
      <c r="BM77" s="37"/>
      <c r="BN77" s="37"/>
      <c r="BO77" s="37"/>
      <c r="BT77" s="37"/>
      <c r="BU77" s="37"/>
    </row>
    <row r="78" spans="1:73" ht="5.25" customHeight="1" x14ac:dyDescent="0.3">
      <c r="A78" s="36"/>
      <c r="B78" s="33"/>
      <c r="C78" s="33"/>
      <c r="G78" s="100"/>
      <c r="H78" s="100"/>
      <c r="I78" s="100"/>
      <c r="J78" s="100"/>
      <c r="K78" s="100"/>
      <c r="L78" s="100"/>
      <c r="M78" s="100"/>
      <c r="N78" s="37"/>
      <c r="O78" s="37"/>
      <c r="T78" s="100"/>
      <c r="U78" s="100"/>
      <c r="V78" s="100"/>
      <c r="Z78" s="24"/>
      <c r="AA78" s="36"/>
      <c r="AB78" s="33"/>
      <c r="AC78" s="33"/>
      <c r="AG78" s="100"/>
      <c r="AH78" s="100"/>
      <c r="AI78" s="100"/>
      <c r="AJ78" s="100"/>
      <c r="AK78" s="100"/>
      <c r="AL78" s="100"/>
      <c r="AM78" s="100"/>
      <c r="AN78" s="37"/>
      <c r="AO78" s="37"/>
      <c r="AT78" s="100"/>
      <c r="AU78" s="100"/>
      <c r="AZ78" s="24"/>
      <c r="BA78" s="36"/>
      <c r="BB78" s="33"/>
      <c r="BC78" s="33"/>
      <c r="BG78" s="100"/>
      <c r="BH78" s="100"/>
      <c r="BI78" s="100"/>
      <c r="BJ78" s="100"/>
      <c r="BK78" s="100"/>
      <c r="BL78" s="100"/>
      <c r="BM78" s="100"/>
      <c r="BN78" s="37"/>
      <c r="BO78" s="37"/>
      <c r="BT78" s="100"/>
      <c r="BU78" s="100"/>
    </row>
    <row r="79" spans="1:73" ht="5.25" customHeight="1" x14ac:dyDescent="0.3">
      <c r="A79" s="85"/>
      <c r="B79" s="33"/>
      <c r="C79" s="33"/>
      <c r="G79" s="33"/>
      <c r="H79" s="33"/>
      <c r="I79" s="33"/>
      <c r="J79" s="33"/>
      <c r="K79" s="33"/>
      <c r="L79" s="33"/>
      <c r="M79" s="33"/>
      <c r="N79" s="37"/>
      <c r="O79" s="37"/>
      <c r="T79" s="33"/>
      <c r="U79" s="33"/>
      <c r="V79" s="33"/>
      <c r="Z79" s="24"/>
      <c r="AA79" s="85"/>
      <c r="AB79" s="33"/>
      <c r="AC79" s="33"/>
      <c r="AG79" s="33"/>
      <c r="AH79" s="33"/>
      <c r="AI79" s="33"/>
      <c r="AJ79" s="33"/>
      <c r="AK79" s="33"/>
      <c r="AL79" s="33"/>
      <c r="AM79" s="33"/>
      <c r="AN79" s="37"/>
      <c r="AO79" s="37"/>
      <c r="AT79" s="33"/>
      <c r="AU79" s="33"/>
      <c r="AZ79" s="24"/>
      <c r="BA79" s="85"/>
      <c r="BB79" s="33"/>
      <c r="BC79" s="33"/>
      <c r="BG79" s="33"/>
      <c r="BH79" s="33"/>
      <c r="BI79" s="33"/>
      <c r="BJ79" s="33"/>
      <c r="BK79" s="33"/>
      <c r="BL79" s="33"/>
      <c r="BM79" s="33"/>
      <c r="BN79" s="37"/>
      <c r="BO79" s="37"/>
      <c r="BT79" s="33"/>
      <c r="BU79" s="33"/>
    </row>
    <row r="80" spans="1:73" x14ac:dyDescent="0.3">
      <c r="A80" s="85"/>
      <c r="B80" s="33"/>
      <c r="C80" s="33"/>
      <c r="G80" s="33"/>
      <c r="H80" s="101"/>
      <c r="I80" s="102"/>
      <c r="J80" s="102"/>
      <c r="K80" s="102"/>
      <c r="L80" s="102"/>
      <c r="M80" s="103"/>
      <c r="N80" s="37"/>
      <c r="O80" s="37"/>
      <c r="T80" s="102"/>
      <c r="U80" s="102"/>
      <c r="V80" s="104"/>
      <c r="Z80" s="24"/>
      <c r="AA80" s="85"/>
      <c r="AB80" s="33"/>
      <c r="AC80" s="33"/>
      <c r="AG80" s="33"/>
      <c r="AH80" s="101"/>
      <c r="AI80" s="102"/>
      <c r="AJ80" s="102"/>
      <c r="AK80" s="102"/>
      <c r="AL80" s="102"/>
      <c r="AM80" s="103"/>
      <c r="AN80" s="37"/>
      <c r="AO80" s="37"/>
      <c r="AT80" s="94"/>
      <c r="AU80" s="94"/>
      <c r="AZ80" s="24"/>
      <c r="BA80" s="85"/>
      <c r="BB80" s="33"/>
      <c r="BC80" s="33"/>
      <c r="BG80" s="33"/>
      <c r="BH80" s="101"/>
      <c r="BI80" s="102"/>
      <c r="BJ80" s="102"/>
      <c r="BK80" s="102"/>
      <c r="BL80" s="102"/>
      <c r="BM80" s="103"/>
      <c r="BN80" s="37"/>
      <c r="BO80" s="37"/>
      <c r="BT80" s="102"/>
      <c r="BU80" s="102"/>
    </row>
    <row r="81" spans="1:73" x14ac:dyDescent="0.3">
      <c r="A81" s="85"/>
      <c r="B81" s="33"/>
      <c r="C81" s="33"/>
      <c r="G81" s="33"/>
      <c r="H81" s="81" t="s">
        <v>188</v>
      </c>
      <c r="I81" s="105" t="s">
        <v>189</v>
      </c>
      <c r="J81" s="105" t="s">
        <v>190</v>
      </c>
      <c r="K81" s="105" t="s">
        <v>191</v>
      </c>
      <c r="L81" s="105" t="s">
        <v>194</v>
      </c>
      <c r="M81" s="106" t="s">
        <v>193</v>
      </c>
      <c r="N81" s="37"/>
      <c r="O81" s="37"/>
      <c r="T81" s="105"/>
      <c r="U81" s="105"/>
      <c r="V81" s="104"/>
      <c r="Z81" s="24"/>
      <c r="AA81" s="85"/>
      <c r="AB81" s="33"/>
      <c r="AC81" s="33"/>
      <c r="AG81" s="33"/>
      <c r="AH81" s="81" t="s">
        <v>188</v>
      </c>
      <c r="AI81" s="105" t="s">
        <v>189</v>
      </c>
      <c r="AJ81" s="105" t="s">
        <v>190</v>
      </c>
      <c r="AK81" s="105" t="s">
        <v>191</v>
      </c>
      <c r="AL81" s="105" t="s">
        <v>194</v>
      </c>
      <c r="AM81" s="106" t="s">
        <v>193</v>
      </c>
      <c r="AN81" s="37"/>
      <c r="AO81" s="37"/>
      <c r="AT81" s="105"/>
      <c r="AU81" s="105"/>
      <c r="AZ81" s="24"/>
      <c r="BA81" s="85"/>
      <c r="BB81" s="33"/>
      <c r="BC81" s="33"/>
      <c r="BG81" s="33"/>
      <c r="BH81" s="81" t="s">
        <v>188</v>
      </c>
      <c r="BI81" s="105" t="s">
        <v>189</v>
      </c>
      <c r="BJ81" s="105" t="s">
        <v>190</v>
      </c>
      <c r="BK81" s="105" t="s">
        <v>191</v>
      </c>
      <c r="BL81" s="105" t="s">
        <v>194</v>
      </c>
      <c r="BM81" s="106" t="s">
        <v>193</v>
      </c>
      <c r="BN81" s="37"/>
      <c r="BO81" s="37"/>
      <c r="BT81" s="105"/>
      <c r="BU81" s="105"/>
    </row>
    <row r="82" spans="1:73" x14ac:dyDescent="0.3">
      <c r="A82" s="85"/>
      <c r="B82" s="33"/>
      <c r="C82" s="33"/>
      <c r="G82" s="33"/>
      <c r="H82" s="83"/>
      <c r="I82" s="104"/>
      <c r="J82" s="104"/>
      <c r="K82" s="104" t="s">
        <v>195</v>
      </c>
      <c r="L82" s="104" t="s">
        <v>192</v>
      </c>
      <c r="M82" s="107"/>
      <c r="N82" s="37"/>
      <c r="O82" s="37"/>
      <c r="T82" s="104"/>
      <c r="U82" s="104"/>
      <c r="V82" s="104"/>
      <c r="Z82" s="24"/>
      <c r="AA82" s="85"/>
      <c r="AB82" s="33"/>
      <c r="AC82" s="33"/>
      <c r="AG82" s="33"/>
      <c r="AH82" s="83"/>
      <c r="AI82" s="104"/>
      <c r="AJ82" s="104"/>
      <c r="AK82" s="104" t="s">
        <v>195</v>
      </c>
      <c r="AL82" s="104" t="s">
        <v>192</v>
      </c>
      <c r="AM82" s="107"/>
      <c r="AN82" s="37"/>
      <c r="AO82" s="37"/>
      <c r="AT82" s="104"/>
      <c r="AU82" s="104"/>
      <c r="AZ82" s="24"/>
      <c r="BA82" s="85"/>
      <c r="BB82" s="33"/>
      <c r="BC82" s="33"/>
      <c r="BG82" s="33"/>
      <c r="BH82" s="83"/>
      <c r="BI82" s="104"/>
      <c r="BJ82" s="104"/>
      <c r="BK82" s="104" t="s">
        <v>195</v>
      </c>
      <c r="BL82" s="104" t="s">
        <v>192</v>
      </c>
      <c r="BM82" s="107"/>
      <c r="BN82" s="37"/>
      <c r="BO82" s="37"/>
      <c r="BT82" s="104"/>
      <c r="BU82" s="104"/>
    </row>
    <row r="83" spans="1:73" x14ac:dyDescent="0.3">
      <c r="A83" s="206"/>
      <c r="B83" s="37"/>
      <c r="C83" s="37"/>
      <c r="G83" s="37"/>
      <c r="H83" s="83"/>
      <c r="I83" s="104"/>
      <c r="J83" s="104"/>
      <c r="K83" s="104"/>
      <c r="L83" s="104" t="s">
        <v>196</v>
      </c>
      <c r="M83" s="107"/>
      <c r="N83" s="37"/>
      <c r="O83" s="37"/>
      <c r="T83" s="104"/>
      <c r="U83" s="104"/>
      <c r="V83" s="104"/>
      <c r="Z83" s="24"/>
      <c r="AA83" s="206"/>
      <c r="AB83" s="37"/>
      <c r="AC83" s="37"/>
      <c r="AG83" s="37"/>
      <c r="AH83" s="83"/>
      <c r="AI83" s="104"/>
      <c r="AJ83" s="104"/>
      <c r="AK83" s="104"/>
      <c r="AL83" s="104" t="s">
        <v>196</v>
      </c>
      <c r="AM83" s="107"/>
      <c r="AN83" s="37"/>
      <c r="AO83" s="37"/>
      <c r="AT83" s="104"/>
      <c r="AU83" s="104"/>
      <c r="AZ83" s="24"/>
      <c r="BA83" s="206"/>
      <c r="BB83" s="37"/>
      <c r="BC83" s="37"/>
      <c r="BG83" s="37"/>
      <c r="BH83" s="83"/>
      <c r="BI83" s="104"/>
      <c r="BJ83" s="104"/>
      <c r="BK83" s="104"/>
      <c r="BL83" s="104" t="s">
        <v>196</v>
      </c>
      <c r="BM83" s="107"/>
      <c r="BN83" s="37"/>
      <c r="BO83" s="37"/>
      <c r="BT83" s="104"/>
      <c r="BU83" s="104"/>
    </row>
    <row r="84" spans="1:73" x14ac:dyDescent="0.3">
      <c r="A84" s="206"/>
      <c r="B84" s="37"/>
      <c r="C84" s="37"/>
      <c r="G84" s="37"/>
      <c r="H84" s="88"/>
      <c r="I84" s="108"/>
      <c r="J84" s="108"/>
      <c r="K84" s="108"/>
      <c r="L84" s="108" t="s">
        <v>197</v>
      </c>
      <c r="M84" s="109"/>
      <c r="N84" s="37"/>
      <c r="O84" s="37"/>
      <c r="T84" s="108"/>
      <c r="U84" s="108"/>
      <c r="V84" s="104"/>
      <c r="Z84" s="24"/>
      <c r="AA84" s="206"/>
      <c r="AB84" s="37"/>
      <c r="AC84" s="37"/>
      <c r="AG84" s="37"/>
      <c r="AH84" s="88"/>
      <c r="AI84" s="108"/>
      <c r="AJ84" s="108"/>
      <c r="AK84" s="108"/>
      <c r="AL84" s="108" t="s">
        <v>197</v>
      </c>
      <c r="AM84" s="109"/>
      <c r="AN84" s="37"/>
      <c r="AO84" s="37"/>
      <c r="AT84" s="108"/>
      <c r="AU84" s="108"/>
      <c r="AZ84" s="24"/>
      <c r="BA84" s="206"/>
      <c r="BB84" s="37"/>
      <c r="BC84" s="37"/>
      <c r="BG84" s="37"/>
      <c r="BH84" s="88"/>
      <c r="BI84" s="108"/>
      <c r="BJ84" s="108"/>
      <c r="BK84" s="108"/>
      <c r="BL84" s="108" t="s">
        <v>197</v>
      </c>
      <c r="BM84" s="109"/>
      <c r="BN84" s="37"/>
      <c r="BO84" s="37"/>
      <c r="BT84" s="108"/>
      <c r="BU84" s="108"/>
    </row>
    <row r="85" spans="1:73" x14ac:dyDescent="0.3">
      <c r="A85" s="206"/>
      <c r="B85" s="37"/>
      <c r="Z85" s="24"/>
      <c r="AA85" s="206"/>
      <c r="AB85" s="37"/>
      <c r="AZ85" s="24"/>
      <c r="BA85" s="206"/>
      <c r="BB85" s="37"/>
    </row>
    <row r="86" spans="1:73" x14ac:dyDescent="0.3">
      <c r="C86" s="110"/>
      <c r="D86" s="110"/>
      <c r="E86" s="110"/>
      <c r="F86" s="110"/>
      <c r="G86" s="110"/>
      <c r="H86" s="111"/>
      <c r="I86" s="110"/>
      <c r="J86" s="110"/>
      <c r="K86" s="110"/>
      <c r="L86" s="110"/>
      <c r="M86" s="110"/>
      <c r="N86" s="112"/>
      <c r="T86" s="110"/>
      <c r="U86" s="110"/>
      <c r="V86" s="110"/>
      <c r="Z86" s="24"/>
      <c r="AC86" s="110"/>
      <c r="AD86" s="110"/>
      <c r="AE86" s="110"/>
      <c r="AF86" s="110"/>
      <c r="AG86" s="110"/>
      <c r="AH86" s="111"/>
      <c r="AI86" s="110"/>
      <c r="AJ86" s="110"/>
      <c r="AK86" s="110"/>
      <c r="AL86" s="110"/>
      <c r="AM86" s="110"/>
      <c r="AN86" s="112"/>
      <c r="AT86" s="110"/>
      <c r="AU86" s="110"/>
      <c r="AZ86" s="24"/>
      <c r="BC86" s="110"/>
      <c r="BD86" s="110"/>
      <c r="BE86" s="110"/>
      <c r="BF86" s="110"/>
      <c r="BG86" s="110"/>
      <c r="BH86" s="111"/>
      <c r="BI86" s="110"/>
      <c r="BJ86" s="110"/>
      <c r="BK86" s="110"/>
      <c r="BL86" s="110"/>
      <c r="BM86" s="110"/>
      <c r="BN86" s="112"/>
      <c r="BT86" s="110"/>
      <c r="BU86" s="110"/>
    </row>
    <row r="87" spans="1:73" x14ac:dyDescent="0.3">
      <c r="C87" s="113"/>
      <c r="D87" s="110"/>
      <c r="E87" s="110"/>
      <c r="F87" s="110"/>
      <c r="G87" s="112"/>
      <c r="H87" s="111"/>
      <c r="I87" s="111"/>
      <c r="J87" s="111"/>
      <c r="K87" s="111"/>
      <c r="L87" s="111"/>
      <c r="M87" s="111"/>
      <c r="N87" s="111"/>
      <c r="T87" s="111"/>
      <c r="U87" s="111"/>
      <c r="V87" s="111"/>
      <c r="Z87" s="24"/>
      <c r="AC87" s="113"/>
      <c r="AD87" s="110"/>
      <c r="AE87" s="110"/>
      <c r="AF87" s="110"/>
      <c r="AG87" s="112"/>
      <c r="AH87" s="111"/>
      <c r="AI87" s="111"/>
      <c r="AJ87" s="111"/>
      <c r="AK87" s="111"/>
      <c r="AL87" s="111"/>
      <c r="AM87" s="111"/>
      <c r="AN87" s="111"/>
      <c r="AT87" s="111"/>
      <c r="AU87" s="111"/>
      <c r="AZ87" s="24"/>
      <c r="BC87" s="113"/>
      <c r="BD87" s="110"/>
      <c r="BE87" s="110"/>
      <c r="BF87" s="110"/>
      <c r="BG87" s="112"/>
      <c r="BH87" s="111"/>
      <c r="BI87" s="111"/>
      <c r="BJ87" s="111"/>
      <c r="BK87" s="111"/>
      <c r="BL87" s="111"/>
      <c r="BM87" s="111"/>
      <c r="BN87" s="111"/>
      <c r="BT87" s="111"/>
      <c r="BU87" s="111"/>
    </row>
    <row r="88" spans="1:73" x14ac:dyDescent="0.3">
      <c r="C88" s="113"/>
      <c r="D88" s="110"/>
      <c r="E88" s="110"/>
      <c r="F88" s="110"/>
      <c r="G88" s="112"/>
      <c r="H88" s="111"/>
      <c r="I88" s="111"/>
      <c r="J88" s="111"/>
      <c r="K88" s="111"/>
      <c r="L88" s="111"/>
      <c r="M88" s="111"/>
      <c r="N88" s="111"/>
      <c r="T88" s="111"/>
      <c r="U88" s="111"/>
      <c r="V88" s="111"/>
      <c r="Z88" s="24"/>
      <c r="AC88" s="113"/>
      <c r="AD88" s="110"/>
      <c r="AE88" s="110"/>
      <c r="AF88" s="110"/>
      <c r="AG88" s="112"/>
      <c r="AH88" s="111"/>
      <c r="AI88" s="111"/>
      <c r="AJ88" s="111"/>
      <c r="AK88" s="111"/>
      <c r="AL88" s="111"/>
      <c r="AM88" s="111"/>
      <c r="AN88" s="111"/>
      <c r="AT88" s="111"/>
      <c r="AU88" s="111"/>
      <c r="AZ88" s="24"/>
      <c r="BC88" s="113"/>
      <c r="BD88" s="110"/>
      <c r="BE88" s="110"/>
      <c r="BF88" s="110"/>
      <c r="BG88" s="112"/>
      <c r="BH88" s="111"/>
      <c r="BI88" s="111"/>
      <c r="BJ88" s="111"/>
      <c r="BK88" s="111"/>
      <c r="BL88" s="111"/>
      <c r="BM88" s="111"/>
      <c r="BN88" s="111"/>
      <c r="BT88" s="111"/>
      <c r="BU88" s="111"/>
    </row>
    <row r="89" spans="1:73" x14ac:dyDescent="0.3">
      <c r="C89" s="113"/>
      <c r="D89" s="110"/>
      <c r="E89" s="110"/>
      <c r="F89" s="110"/>
      <c r="G89" s="112"/>
      <c r="H89" s="111"/>
      <c r="I89" s="111"/>
      <c r="J89" s="111"/>
      <c r="K89" s="111"/>
      <c r="L89" s="111"/>
      <c r="M89" s="111"/>
      <c r="N89" s="111"/>
      <c r="T89" s="111"/>
      <c r="U89" s="111"/>
      <c r="V89" s="111"/>
      <c r="Z89" s="24"/>
      <c r="AC89" s="113"/>
      <c r="AD89" s="110"/>
      <c r="AE89" s="110"/>
      <c r="AF89" s="110"/>
      <c r="AG89" s="112"/>
      <c r="AH89" s="111"/>
      <c r="AI89" s="111"/>
      <c r="AJ89" s="111"/>
      <c r="AK89" s="111"/>
      <c r="AL89" s="111"/>
      <c r="AM89" s="111"/>
      <c r="AN89" s="111"/>
      <c r="AT89" s="111"/>
      <c r="AU89" s="111"/>
      <c r="AZ89" s="24"/>
      <c r="BC89" s="113"/>
      <c r="BD89" s="110"/>
      <c r="BE89" s="110"/>
      <c r="BF89" s="110"/>
      <c r="BG89" s="112"/>
      <c r="BH89" s="111"/>
      <c r="BI89" s="111"/>
      <c r="BJ89" s="111"/>
      <c r="BK89" s="111"/>
      <c r="BL89" s="111"/>
      <c r="BM89" s="111"/>
      <c r="BN89" s="111"/>
      <c r="BT89" s="111"/>
      <c r="BU89" s="111"/>
    </row>
    <row r="90" spans="1:73" x14ac:dyDescent="0.3">
      <c r="Z90" s="24"/>
      <c r="AZ90" s="24"/>
    </row>
    <row r="91" spans="1:73" x14ac:dyDescent="0.3">
      <c r="Z91" s="24"/>
      <c r="AZ91" s="24"/>
    </row>
    <row r="92" spans="1:73" x14ac:dyDescent="0.3">
      <c r="A92" s="208"/>
      <c r="Z92" s="24"/>
      <c r="AA92" s="208"/>
      <c r="AZ92" s="24"/>
      <c r="BA92" s="208"/>
    </row>
    <row r="93" spans="1:73" x14ac:dyDescent="0.3">
      <c r="A93" s="208"/>
      <c r="Z93" s="24"/>
      <c r="AA93" s="208"/>
      <c r="AZ93" s="24"/>
      <c r="BA93" s="208"/>
    </row>
    <row r="94" spans="1:73" x14ac:dyDescent="0.3">
      <c r="A94" s="208"/>
      <c r="Z94" s="24"/>
      <c r="AA94" s="208"/>
      <c r="AZ94" s="24"/>
      <c r="BA94" s="208"/>
    </row>
    <row r="95" spans="1:73" x14ac:dyDescent="0.3">
      <c r="A95" s="208"/>
      <c r="H95" s="114"/>
      <c r="Z95" s="24"/>
      <c r="AA95" s="208"/>
      <c r="AH95" s="114"/>
      <c r="AZ95" s="24"/>
      <c r="BA95" s="208"/>
      <c r="BH95" s="114"/>
    </row>
    <row r="96" spans="1:73" x14ac:dyDescent="0.3">
      <c r="A96" s="208"/>
      <c r="H96" s="114"/>
      <c r="Z96" s="24"/>
      <c r="AA96" s="208"/>
      <c r="AH96" s="114"/>
      <c r="AZ96" s="24"/>
      <c r="BA96" s="208"/>
      <c r="BH96" s="114"/>
    </row>
    <row r="97" spans="1:60" x14ac:dyDescent="0.3">
      <c r="A97" s="208"/>
      <c r="H97" s="114"/>
      <c r="Z97" s="24"/>
      <c r="AA97" s="208"/>
      <c r="AH97" s="114"/>
      <c r="AZ97" s="24"/>
      <c r="BA97" s="208"/>
      <c r="BH97" s="114"/>
    </row>
    <row r="98" spans="1:60" x14ac:dyDescent="0.3">
      <c r="A98" s="208"/>
      <c r="H98" s="114"/>
      <c r="Z98" s="24"/>
      <c r="AA98" s="208"/>
      <c r="AH98" s="114"/>
      <c r="AZ98" s="24"/>
      <c r="BA98" s="208"/>
      <c r="BH98" s="114"/>
    </row>
    <row r="99" spans="1:60" x14ac:dyDescent="0.3">
      <c r="A99" s="208"/>
      <c r="Z99" s="24"/>
      <c r="AA99" s="208"/>
      <c r="AZ99" s="24"/>
      <c r="BA99" s="208"/>
    </row>
    <row r="100" spans="1:60" x14ac:dyDescent="0.3">
      <c r="A100" s="208"/>
      <c r="Z100" s="24"/>
      <c r="AA100" s="208"/>
      <c r="AZ100" s="24"/>
      <c r="BA100" s="208"/>
    </row>
    <row r="101" spans="1:60" x14ac:dyDescent="0.3">
      <c r="A101" s="208"/>
      <c r="Z101" s="24"/>
      <c r="AA101" s="208"/>
      <c r="AZ101" s="24"/>
      <c r="BA101" s="208"/>
    </row>
    <row r="102" spans="1:60" x14ac:dyDescent="0.3">
      <c r="A102" s="208"/>
      <c r="Z102" s="24"/>
      <c r="AA102" s="208"/>
      <c r="AZ102" s="24"/>
      <c r="BA102" s="208"/>
    </row>
    <row r="103" spans="1:60" x14ac:dyDescent="0.3">
      <c r="A103" s="208"/>
      <c r="Z103" s="24"/>
      <c r="AA103" s="208"/>
      <c r="AZ103" s="24"/>
      <c r="BA103" s="208"/>
    </row>
    <row r="104" spans="1:60" x14ac:dyDescent="0.3">
      <c r="A104" s="208"/>
      <c r="Z104" s="24"/>
      <c r="AA104" s="208"/>
      <c r="AZ104" s="24"/>
      <c r="BA104" s="208"/>
    </row>
    <row r="105" spans="1:60" x14ac:dyDescent="0.3">
      <c r="A105" s="208"/>
      <c r="Z105" s="24"/>
      <c r="AA105" s="208"/>
      <c r="AZ105" s="24"/>
      <c r="BA105" s="208"/>
    </row>
    <row r="106" spans="1:60" x14ac:dyDescent="0.3">
      <c r="A106" s="208"/>
      <c r="Z106" s="24"/>
      <c r="AA106" s="208"/>
      <c r="AZ106" s="24"/>
      <c r="BA106" s="208"/>
    </row>
    <row r="107" spans="1:60" x14ac:dyDescent="0.3">
      <c r="A107" s="208"/>
      <c r="Z107" s="24"/>
      <c r="AA107" s="208"/>
      <c r="AZ107" s="24"/>
      <c r="BA107" s="208"/>
    </row>
    <row r="108" spans="1:60" x14ac:dyDescent="0.3">
      <c r="A108" s="208"/>
      <c r="Z108" s="24"/>
      <c r="AA108" s="208"/>
      <c r="AZ108" s="24"/>
      <c r="BA108" s="208"/>
    </row>
    <row r="109" spans="1:60" x14ac:dyDescent="0.3">
      <c r="A109" s="208"/>
      <c r="Z109" s="24"/>
      <c r="AA109" s="208"/>
      <c r="AZ109" s="24"/>
      <c r="BA109" s="208"/>
    </row>
    <row r="110" spans="1:60" x14ac:dyDescent="0.3">
      <c r="A110" s="208"/>
      <c r="Z110" s="24"/>
      <c r="AA110" s="208"/>
      <c r="AZ110" s="24"/>
      <c r="BA110" s="208"/>
    </row>
    <row r="111" spans="1:60" x14ac:dyDescent="0.3">
      <c r="A111" s="208"/>
      <c r="Z111" s="24"/>
      <c r="AA111" s="208"/>
      <c r="AZ111" s="24"/>
      <c r="BA111" s="208"/>
    </row>
    <row r="112" spans="1:60" x14ac:dyDescent="0.3">
      <c r="A112" s="208"/>
      <c r="Z112" s="24"/>
      <c r="AA112" s="208"/>
      <c r="AZ112" s="24"/>
      <c r="BA112" s="208"/>
    </row>
    <row r="113" spans="1:67" x14ac:dyDescent="0.3">
      <c r="A113" s="208"/>
      <c r="Z113" s="24"/>
      <c r="AA113" s="208"/>
      <c r="AZ113" s="24"/>
      <c r="BA113" s="208"/>
    </row>
    <row r="114" spans="1:67" x14ac:dyDescent="0.3">
      <c r="A114" s="208"/>
      <c r="Z114" s="24"/>
      <c r="AA114" s="208"/>
      <c r="AZ114" s="24"/>
      <c r="BA114" s="208"/>
    </row>
    <row r="115" spans="1:67" x14ac:dyDescent="0.3">
      <c r="A115" s="208"/>
      <c r="Z115" s="24"/>
      <c r="AA115" s="208"/>
      <c r="AZ115" s="24"/>
      <c r="BA115" s="208"/>
    </row>
    <row r="116" spans="1:67" x14ac:dyDescent="0.3">
      <c r="A116" s="208"/>
      <c r="Z116" s="24"/>
      <c r="AA116" s="208"/>
      <c r="AZ116" s="24"/>
      <c r="BA116" s="208"/>
    </row>
    <row r="117" spans="1:67" x14ac:dyDescent="0.3">
      <c r="A117" s="208"/>
      <c r="Z117" s="24"/>
      <c r="AA117" s="208"/>
      <c r="AZ117" s="24"/>
      <c r="BA117" s="208"/>
    </row>
    <row r="118" spans="1:67" x14ac:dyDescent="0.3">
      <c r="A118" s="208"/>
      <c r="C118" s="115"/>
      <c r="D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Z118" s="24"/>
      <c r="AA118" s="208"/>
      <c r="AC118" s="115"/>
      <c r="AD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Z118" s="24"/>
      <c r="BA118" s="208"/>
      <c r="BC118" s="115"/>
      <c r="BD118" s="209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</row>
    <row r="119" spans="1:67" x14ac:dyDescent="0.3">
      <c r="A119" s="208"/>
      <c r="Z119" s="24"/>
      <c r="AA119" s="208"/>
      <c r="AZ119" s="24"/>
      <c r="BA119" s="208"/>
    </row>
    <row r="120" spans="1:67" x14ac:dyDescent="0.3">
      <c r="A120" s="208"/>
      <c r="Z120" s="24"/>
      <c r="AA120" s="208"/>
      <c r="AZ120" s="24"/>
      <c r="BA120" s="208"/>
    </row>
    <row r="121" spans="1:67" x14ac:dyDescent="0.3">
      <c r="Z121" s="24"/>
      <c r="AZ121" s="24"/>
    </row>
    <row r="122" spans="1:67" x14ac:dyDescent="0.3">
      <c r="Z122" s="24"/>
      <c r="AZ122" s="24"/>
    </row>
    <row r="123" spans="1:67" x14ac:dyDescent="0.3">
      <c r="Z123" s="24"/>
      <c r="AZ123" s="24"/>
    </row>
    <row r="124" spans="1:67" x14ac:dyDescent="0.3">
      <c r="Z124" s="24"/>
      <c r="AZ124" s="24"/>
    </row>
    <row r="125" spans="1:67" x14ac:dyDescent="0.3">
      <c r="Z125" s="24"/>
      <c r="AZ125" s="24"/>
    </row>
    <row r="126" spans="1:67" x14ac:dyDescent="0.3">
      <c r="Z126" s="24"/>
      <c r="AZ126" s="24"/>
    </row>
    <row r="127" spans="1:67" x14ac:dyDescent="0.3">
      <c r="Z127" s="24"/>
      <c r="AZ127" s="24"/>
    </row>
    <row r="128" spans="1:67" x14ac:dyDescent="0.3">
      <c r="Z128" s="24"/>
      <c r="AZ128" s="24"/>
    </row>
    <row r="129" spans="26:52" x14ac:dyDescent="0.3">
      <c r="Z129" s="24"/>
      <c r="AZ129" s="24"/>
    </row>
    <row r="130" spans="26:52" x14ac:dyDescent="0.3">
      <c r="Z130" s="24"/>
      <c r="AZ130" s="24"/>
    </row>
    <row r="131" spans="26:52" x14ac:dyDescent="0.3">
      <c r="Z131" s="24"/>
      <c r="AZ131" s="24"/>
    </row>
    <row r="132" spans="26:52" x14ac:dyDescent="0.3">
      <c r="Z132" s="24"/>
      <c r="AZ132" s="24"/>
    </row>
    <row r="133" spans="26:52" x14ac:dyDescent="0.3">
      <c r="Z133" s="24"/>
      <c r="AZ133" s="24"/>
    </row>
    <row r="134" spans="26:52" x14ac:dyDescent="0.3">
      <c r="Z134" s="24"/>
      <c r="AZ134" s="24"/>
    </row>
    <row r="135" spans="26:52" x14ac:dyDescent="0.3">
      <c r="Z135" s="24"/>
      <c r="AZ135" s="24"/>
    </row>
    <row r="136" spans="26:52" x14ac:dyDescent="0.3">
      <c r="Z136" s="24"/>
      <c r="AZ136" s="24"/>
    </row>
    <row r="137" spans="26:52" x14ac:dyDescent="0.3">
      <c r="Z137" s="24"/>
      <c r="AZ137" s="24"/>
    </row>
    <row r="138" spans="26:52" x14ac:dyDescent="0.3">
      <c r="Z138" s="24"/>
      <c r="AZ138" s="24"/>
    </row>
    <row r="139" spans="26:52" x14ac:dyDescent="0.3">
      <c r="Z139" s="24"/>
      <c r="AZ139" s="24"/>
    </row>
    <row r="140" spans="26:52" x14ac:dyDescent="0.3">
      <c r="Z140" s="24"/>
      <c r="AZ140" s="24"/>
    </row>
    <row r="141" spans="26:52" x14ac:dyDescent="0.3">
      <c r="Z141" s="24"/>
      <c r="AZ141" s="24"/>
    </row>
    <row r="142" spans="26:52" x14ac:dyDescent="0.3">
      <c r="Z142" s="24"/>
      <c r="AZ142" s="24"/>
    </row>
    <row r="143" spans="26:52" x14ac:dyDescent="0.3">
      <c r="Z143" s="24"/>
      <c r="AZ143" s="24"/>
    </row>
    <row r="144" spans="26:52" x14ac:dyDescent="0.3">
      <c r="Z144" s="24"/>
      <c r="AZ144" s="24"/>
    </row>
    <row r="148" spans="9:9" x14ac:dyDescent="0.3">
      <c r="I148" s="3" t="s">
        <v>199</v>
      </c>
    </row>
  </sheetData>
  <pageMargins left="0.3" right="0.3" top="0.25" bottom="0.25" header="0.05" footer="0.05"/>
  <pageSetup paperSize="5" scale="80" fitToWidth="3" orientation="landscape" r:id="rId1"/>
  <headerFooter>
    <oddHeader xml:space="preserve">&amp;RDEF’s Response to OPC POD 1 (1-26)
Q7
Page &amp;P of &amp;N
</oddHeader>
    <oddFooter>&amp;L20240025-OPCPOD1-00004289&amp;R&amp;9&amp;Z&amp;F "&amp;A"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65BB-245B-4E55-A3CC-738174DDA76C}">
  <sheetPr syncVertical="1" syncRef="Q7" transitionEvaluation="1" transitionEntry="1"/>
  <dimension ref="A2:BZ148"/>
  <sheetViews>
    <sheetView tabSelected="1" view="pageBreakPreview" topLeftCell="Q7" zoomScale="55" zoomScaleNormal="70" zoomScaleSheetLayoutView="55" workbookViewId="0">
      <selection activeCell="Q11" sqref="Q11"/>
    </sheetView>
  </sheetViews>
  <sheetFormatPr defaultColWidth="8.54296875" defaultRowHeight="13.8" x14ac:dyDescent="0.3"/>
  <cols>
    <col min="1" max="1" width="8" style="163" customWidth="1"/>
    <col min="2" max="2" width="1.453125" style="3" customWidth="1"/>
    <col min="3" max="3" width="12.453125" style="3" customWidth="1"/>
    <col min="4" max="4" width="6.54296875" style="3" customWidth="1"/>
    <col min="5" max="5" width="9.81640625" style="3" customWidth="1"/>
    <col min="6" max="6" width="12.453125" style="3" customWidth="1"/>
    <col min="7" max="11" width="13.7265625" style="3" customWidth="1"/>
    <col min="12" max="12" width="15.7265625" style="3" customWidth="1"/>
    <col min="13" max="15" width="13.7265625" style="3" customWidth="1"/>
    <col min="16" max="16" width="12.453125" style="3" customWidth="1"/>
    <col min="17" max="19" width="8.54296875" style="3"/>
    <col min="20" max="22" width="9.08984375" style="3" customWidth="1"/>
    <col min="23" max="26" width="1.08984375" style="3" customWidth="1"/>
    <col min="27" max="27" width="8.6328125" style="163" customWidth="1"/>
    <col min="28" max="28" width="1.453125" style="3" customWidth="1"/>
    <col min="29" max="29" width="12.453125" style="3" customWidth="1"/>
    <col min="30" max="30" width="6.54296875" style="3" customWidth="1"/>
    <col min="31" max="31" width="9.81640625" style="3" customWidth="1"/>
    <col min="32" max="32" width="12.453125" style="3" customWidth="1"/>
    <col min="33" max="37" width="13.7265625" style="3" customWidth="1"/>
    <col min="38" max="38" width="15.7265625" style="3" customWidth="1"/>
    <col min="39" max="41" width="13.7265625" style="3" customWidth="1"/>
    <col min="42" max="42" width="12.453125" style="3" customWidth="1"/>
    <col min="43" max="44" width="8.54296875" style="3"/>
    <col min="45" max="45" width="8.6328125" style="3" bestFit="1" customWidth="1"/>
    <col min="46" max="47" width="9.08984375" style="3" customWidth="1"/>
    <col min="48" max="52" width="1.08984375" style="3" customWidth="1"/>
    <col min="53" max="53" width="8.6328125" style="163" customWidth="1"/>
    <col min="54" max="54" width="1.453125" style="3" customWidth="1"/>
    <col min="55" max="55" width="12.453125" style="3" customWidth="1"/>
    <col min="56" max="56" width="6.54296875" style="3" customWidth="1"/>
    <col min="57" max="57" width="9.81640625" style="3" customWidth="1"/>
    <col min="58" max="58" width="12.453125" style="3" customWidth="1"/>
    <col min="59" max="63" width="13.7265625" style="3" customWidth="1"/>
    <col min="64" max="64" width="15.7265625" style="3" customWidth="1"/>
    <col min="65" max="67" width="13.7265625" style="3" customWidth="1"/>
    <col min="68" max="68" width="12.453125" style="3" customWidth="1"/>
    <col min="69" max="70" width="8.54296875" style="3"/>
    <col min="71" max="71" width="8.6328125" style="3" bestFit="1" customWidth="1"/>
    <col min="72" max="73" width="9.08984375" style="3" customWidth="1"/>
    <col min="74" max="77" width="1.08984375" style="3" customWidth="1"/>
    <col min="78" max="169" width="8.54296875" style="3"/>
    <col min="170" max="170" width="4.08984375" style="3" customWidth="1"/>
    <col min="171" max="177" width="8.54296875" style="3"/>
    <col min="178" max="178" width="3.08984375" style="3" customWidth="1"/>
    <col min="179" max="425" width="8.54296875" style="3"/>
    <col min="426" max="426" width="4.08984375" style="3" customWidth="1"/>
    <col min="427" max="433" width="8.54296875" style="3"/>
    <col min="434" max="434" width="3.08984375" style="3" customWidth="1"/>
    <col min="435" max="681" width="8.54296875" style="3"/>
    <col min="682" max="682" width="4.08984375" style="3" customWidth="1"/>
    <col min="683" max="689" width="8.54296875" style="3"/>
    <col min="690" max="690" width="3.08984375" style="3" customWidth="1"/>
    <col min="691" max="937" width="8.54296875" style="3"/>
    <col min="938" max="938" width="4.08984375" style="3" customWidth="1"/>
    <col min="939" max="945" width="8.54296875" style="3"/>
    <col min="946" max="946" width="3.08984375" style="3" customWidth="1"/>
    <col min="947" max="1193" width="8.54296875" style="3"/>
    <col min="1194" max="1194" width="4.08984375" style="3" customWidth="1"/>
    <col min="1195" max="1201" width="8.54296875" style="3"/>
    <col min="1202" max="1202" width="3.08984375" style="3" customWidth="1"/>
    <col min="1203" max="1449" width="8.54296875" style="3"/>
    <col min="1450" max="1450" width="4.08984375" style="3" customWidth="1"/>
    <col min="1451" max="1457" width="8.54296875" style="3"/>
    <col min="1458" max="1458" width="3.08984375" style="3" customWidth="1"/>
    <col min="1459" max="1705" width="8.54296875" style="3"/>
    <col min="1706" max="1706" width="4.08984375" style="3" customWidth="1"/>
    <col min="1707" max="1713" width="8.54296875" style="3"/>
    <col min="1714" max="1714" width="3.08984375" style="3" customWidth="1"/>
    <col min="1715" max="1961" width="8.54296875" style="3"/>
    <col min="1962" max="1962" width="4.08984375" style="3" customWidth="1"/>
    <col min="1963" max="1969" width="8.54296875" style="3"/>
    <col min="1970" max="1970" width="3.08984375" style="3" customWidth="1"/>
    <col min="1971" max="2217" width="8.54296875" style="3"/>
    <col min="2218" max="2218" width="4.08984375" style="3" customWidth="1"/>
    <col min="2219" max="2225" width="8.54296875" style="3"/>
    <col min="2226" max="2226" width="3.08984375" style="3" customWidth="1"/>
    <col min="2227" max="2473" width="8.54296875" style="3"/>
    <col min="2474" max="2474" width="4.08984375" style="3" customWidth="1"/>
    <col min="2475" max="2481" width="8.54296875" style="3"/>
    <col min="2482" max="2482" width="3.08984375" style="3" customWidth="1"/>
    <col min="2483" max="2729" width="8.54296875" style="3"/>
    <col min="2730" max="2730" width="4.08984375" style="3" customWidth="1"/>
    <col min="2731" max="2737" width="8.54296875" style="3"/>
    <col min="2738" max="2738" width="3.08984375" style="3" customWidth="1"/>
    <col min="2739" max="2985" width="8.54296875" style="3"/>
    <col min="2986" max="2986" width="4.08984375" style="3" customWidth="1"/>
    <col min="2987" max="2993" width="8.54296875" style="3"/>
    <col min="2994" max="2994" width="3.08984375" style="3" customWidth="1"/>
    <col min="2995" max="3241" width="8.54296875" style="3"/>
    <col min="3242" max="3242" width="4.08984375" style="3" customWidth="1"/>
    <col min="3243" max="3249" width="8.54296875" style="3"/>
    <col min="3250" max="3250" width="3.08984375" style="3" customWidth="1"/>
    <col min="3251" max="3497" width="8.54296875" style="3"/>
    <col min="3498" max="3498" width="4.08984375" style="3" customWidth="1"/>
    <col min="3499" max="3505" width="8.54296875" style="3"/>
    <col min="3506" max="3506" width="3.08984375" style="3" customWidth="1"/>
    <col min="3507" max="3753" width="8.54296875" style="3"/>
    <col min="3754" max="3754" width="4.08984375" style="3" customWidth="1"/>
    <col min="3755" max="3761" width="8.54296875" style="3"/>
    <col min="3762" max="3762" width="3.08984375" style="3" customWidth="1"/>
    <col min="3763" max="4009" width="8.54296875" style="3"/>
    <col min="4010" max="4010" width="4.08984375" style="3" customWidth="1"/>
    <col min="4011" max="4017" width="8.54296875" style="3"/>
    <col min="4018" max="4018" width="3.08984375" style="3" customWidth="1"/>
    <col min="4019" max="4265" width="8.54296875" style="3"/>
    <col min="4266" max="4266" width="4.08984375" style="3" customWidth="1"/>
    <col min="4267" max="4273" width="8.54296875" style="3"/>
    <col min="4274" max="4274" width="3.08984375" style="3" customWidth="1"/>
    <col min="4275" max="4521" width="8.54296875" style="3"/>
    <col min="4522" max="4522" width="4.08984375" style="3" customWidth="1"/>
    <col min="4523" max="4529" width="8.54296875" style="3"/>
    <col min="4530" max="4530" width="3.08984375" style="3" customWidth="1"/>
    <col min="4531" max="4777" width="8.54296875" style="3"/>
    <col min="4778" max="4778" width="4.08984375" style="3" customWidth="1"/>
    <col min="4779" max="4785" width="8.54296875" style="3"/>
    <col min="4786" max="4786" width="3.08984375" style="3" customWidth="1"/>
    <col min="4787" max="5033" width="8.54296875" style="3"/>
    <col min="5034" max="5034" width="4.08984375" style="3" customWidth="1"/>
    <col min="5035" max="5041" width="8.54296875" style="3"/>
    <col min="5042" max="5042" width="3.08984375" style="3" customWidth="1"/>
    <col min="5043" max="5289" width="8.54296875" style="3"/>
    <col min="5290" max="5290" width="4.08984375" style="3" customWidth="1"/>
    <col min="5291" max="5297" width="8.54296875" style="3"/>
    <col min="5298" max="5298" width="3.08984375" style="3" customWidth="1"/>
    <col min="5299" max="5545" width="8.54296875" style="3"/>
    <col min="5546" max="5546" width="4.08984375" style="3" customWidth="1"/>
    <col min="5547" max="5553" width="8.54296875" style="3"/>
    <col min="5554" max="5554" width="3.08984375" style="3" customWidth="1"/>
    <col min="5555" max="5801" width="8.54296875" style="3"/>
    <col min="5802" max="5802" width="4.08984375" style="3" customWidth="1"/>
    <col min="5803" max="5809" width="8.54296875" style="3"/>
    <col min="5810" max="5810" width="3.08984375" style="3" customWidth="1"/>
    <col min="5811" max="6057" width="8.54296875" style="3"/>
    <col min="6058" max="6058" width="4.08984375" style="3" customWidth="1"/>
    <col min="6059" max="6065" width="8.54296875" style="3"/>
    <col min="6066" max="6066" width="3.08984375" style="3" customWidth="1"/>
    <col min="6067" max="6313" width="8.54296875" style="3"/>
    <col min="6314" max="6314" width="4.08984375" style="3" customWidth="1"/>
    <col min="6315" max="6321" width="8.54296875" style="3"/>
    <col min="6322" max="6322" width="3.08984375" style="3" customWidth="1"/>
    <col min="6323" max="6569" width="8.54296875" style="3"/>
    <col min="6570" max="6570" width="4.08984375" style="3" customWidth="1"/>
    <col min="6571" max="6577" width="8.54296875" style="3"/>
    <col min="6578" max="6578" width="3.08984375" style="3" customWidth="1"/>
    <col min="6579" max="6825" width="8.54296875" style="3"/>
    <col min="6826" max="6826" width="4.08984375" style="3" customWidth="1"/>
    <col min="6827" max="6833" width="8.54296875" style="3"/>
    <col min="6834" max="6834" width="3.08984375" style="3" customWidth="1"/>
    <col min="6835" max="7081" width="8.54296875" style="3"/>
    <col min="7082" max="7082" width="4.08984375" style="3" customWidth="1"/>
    <col min="7083" max="7089" width="8.54296875" style="3"/>
    <col min="7090" max="7090" width="3.08984375" style="3" customWidth="1"/>
    <col min="7091" max="7337" width="8.54296875" style="3"/>
    <col min="7338" max="7338" width="4.08984375" style="3" customWidth="1"/>
    <col min="7339" max="7345" width="8.54296875" style="3"/>
    <col min="7346" max="7346" width="3.08984375" style="3" customWidth="1"/>
    <col min="7347" max="7593" width="8.54296875" style="3"/>
    <col min="7594" max="7594" width="4.08984375" style="3" customWidth="1"/>
    <col min="7595" max="7601" width="8.54296875" style="3"/>
    <col min="7602" max="7602" width="3.08984375" style="3" customWidth="1"/>
    <col min="7603" max="7849" width="8.54296875" style="3"/>
    <col min="7850" max="7850" width="4.08984375" style="3" customWidth="1"/>
    <col min="7851" max="7857" width="8.54296875" style="3"/>
    <col min="7858" max="7858" width="3.08984375" style="3" customWidth="1"/>
    <col min="7859" max="8105" width="8.54296875" style="3"/>
    <col min="8106" max="8106" width="4.08984375" style="3" customWidth="1"/>
    <col min="8107" max="8113" width="8.54296875" style="3"/>
    <col min="8114" max="8114" width="3.08984375" style="3" customWidth="1"/>
    <col min="8115" max="8361" width="8.54296875" style="3"/>
    <col min="8362" max="8362" width="4.08984375" style="3" customWidth="1"/>
    <col min="8363" max="8369" width="8.54296875" style="3"/>
    <col min="8370" max="8370" width="3.08984375" style="3" customWidth="1"/>
    <col min="8371" max="8617" width="8.54296875" style="3"/>
    <col min="8618" max="8618" width="4.08984375" style="3" customWidth="1"/>
    <col min="8619" max="8625" width="8.54296875" style="3"/>
    <col min="8626" max="8626" width="3.08984375" style="3" customWidth="1"/>
    <col min="8627" max="8873" width="8.54296875" style="3"/>
    <col min="8874" max="8874" width="4.08984375" style="3" customWidth="1"/>
    <col min="8875" max="8881" width="8.54296875" style="3"/>
    <col min="8882" max="8882" width="3.08984375" style="3" customWidth="1"/>
    <col min="8883" max="9129" width="8.54296875" style="3"/>
    <col min="9130" max="9130" width="4.08984375" style="3" customWidth="1"/>
    <col min="9131" max="9137" width="8.54296875" style="3"/>
    <col min="9138" max="9138" width="3.08984375" style="3" customWidth="1"/>
    <col min="9139" max="9385" width="8.54296875" style="3"/>
    <col min="9386" max="9386" width="4.08984375" style="3" customWidth="1"/>
    <col min="9387" max="9393" width="8.54296875" style="3"/>
    <col min="9394" max="9394" width="3.08984375" style="3" customWidth="1"/>
    <col min="9395" max="9641" width="8.54296875" style="3"/>
    <col min="9642" max="9642" width="4.08984375" style="3" customWidth="1"/>
    <col min="9643" max="9649" width="8.54296875" style="3"/>
    <col min="9650" max="9650" width="3.08984375" style="3" customWidth="1"/>
    <col min="9651" max="9897" width="8.54296875" style="3"/>
    <col min="9898" max="9898" width="4.08984375" style="3" customWidth="1"/>
    <col min="9899" max="9905" width="8.54296875" style="3"/>
    <col min="9906" max="9906" width="3.08984375" style="3" customWidth="1"/>
    <col min="9907" max="10153" width="8.54296875" style="3"/>
    <col min="10154" max="10154" width="4.08984375" style="3" customWidth="1"/>
    <col min="10155" max="10161" width="8.54296875" style="3"/>
    <col min="10162" max="10162" width="3.08984375" style="3" customWidth="1"/>
    <col min="10163" max="10409" width="8.54296875" style="3"/>
    <col min="10410" max="10410" width="4.08984375" style="3" customWidth="1"/>
    <col min="10411" max="10417" width="8.54296875" style="3"/>
    <col min="10418" max="10418" width="3.08984375" style="3" customWidth="1"/>
    <col min="10419" max="10665" width="8.54296875" style="3"/>
    <col min="10666" max="10666" width="4.08984375" style="3" customWidth="1"/>
    <col min="10667" max="10673" width="8.54296875" style="3"/>
    <col min="10674" max="10674" width="3.08984375" style="3" customWidth="1"/>
    <col min="10675" max="10921" width="8.54296875" style="3"/>
    <col min="10922" max="10922" width="4.08984375" style="3" customWidth="1"/>
    <col min="10923" max="10929" width="8.54296875" style="3"/>
    <col min="10930" max="10930" width="3.08984375" style="3" customWidth="1"/>
    <col min="10931" max="11177" width="8.54296875" style="3"/>
    <col min="11178" max="11178" width="4.08984375" style="3" customWidth="1"/>
    <col min="11179" max="11185" width="8.54296875" style="3"/>
    <col min="11186" max="11186" width="3.08984375" style="3" customWidth="1"/>
    <col min="11187" max="11433" width="8.54296875" style="3"/>
    <col min="11434" max="11434" width="4.08984375" style="3" customWidth="1"/>
    <col min="11435" max="11441" width="8.54296875" style="3"/>
    <col min="11442" max="11442" width="3.08984375" style="3" customWidth="1"/>
    <col min="11443" max="11689" width="8.54296875" style="3"/>
    <col min="11690" max="11690" width="4.08984375" style="3" customWidth="1"/>
    <col min="11691" max="11697" width="8.54296875" style="3"/>
    <col min="11698" max="11698" width="3.08984375" style="3" customWidth="1"/>
    <col min="11699" max="11945" width="8.54296875" style="3"/>
    <col min="11946" max="11946" width="4.08984375" style="3" customWidth="1"/>
    <col min="11947" max="11953" width="8.54296875" style="3"/>
    <col min="11954" max="11954" width="3.08984375" style="3" customWidth="1"/>
    <col min="11955" max="12201" width="8.54296875" style="3"/>
    <col min="12202" max="12202" width="4.08984375" style="3" customWidth="1"/>
    <col min="12203" max="12209" width="8.54296875" style="3"/>
    <col min="12210" max="12210" width="3.08984375" style="3" customWidth="1"/>
    <col min="12211" max="12457" width="8.54296875" style="3"/>
    <col min="12458" max="12458" width="4.08984375" style="3" customWidth="1"/>
    <col min="12459" max="12465" width="8.54296875" style="3"/>
    <col min="12466" max="12466" width="3.08984375" style="3" customWidth="1"/>
    <col min="12467" max="12713" width="8.54296875" style="3"/>
    <col min="12714" max="12714" width="4.08984375" style="3" customWidth="1"/>
    <col min="12715" max="12721" width="8.54296875" style="3"/>
    <col min="12722" max="12722" width="3.08984375" style="3" customWidth="1"/>
    <col min="12723" max="12969" width="8.54296875" style="3"/>
    <col min="12970" max="12970" width="4.08984375" style="3" customWidth="1"/>
    <col min="12971" max="12977" width="8.54296875" style="3"/>
    <col min="12978" max="12978" width="3.08984375" style="3" customWidth="1"/>
    <col min="12979" max="13225" width="8.54296875" style="3"/>
    <col min="13226" max="13226" width="4.08984375" style="3" customWidth="1"/>
    <col min="13227" max="13233" width="8.54296875" style="3"/>
    <col min="13234" max="13234" width="3.08984375" style="3" customWidth="1"/>
    <col min="13235" max="13481" width="8.54296875" style="3"/>
    <col min="13482" max="13482" width="4.08984375" style="3" customWidth="1"/>
    <col min="13483" max="13489" width="8.54296875" style="3"/>
    <col min="13490" max="13490" width="3.08984375" style="3" customWidth="1"/>
    <col min="13491" max="13737" width="8.54296875" style="3"/>
    <col min="13738" max="13738" width="4.08984375" style="3" customWidth="1"/>
    <col min="13739" max="13745" width="8.54296875" style="3"/>
    <col min="13746" max="13746" width="3.08984375" style="3" customWidth="1"/>
    <col min="13747" max="13993" width="8.54296875" style="3"/>
    <col min="13994" max="13994" width="4.08984375" style="3" customWidth="1"/>
    <col min="13995" max="14001" width="8.54296875" style="3"/>
    <col min="14002" max="14002" width="3.08984375" style="3" customWidth="1"/>
    <col min="14003" max="14249" width="8.54296875" style="3"/>
    <col min="14250" max="14250" width="4.08984375" style="3" customWidth="1"/>
    <col min="14251" max="14257" width="8.54296875" style="3"/>
    <col min="14258" max="14258" width="3.08984375" style="3" customWidth="1"/>
    <col min="14259" max="14505" width="8.54296875" style="3"/>
    <col min="14506" max="14506" width="4.08984375" style="3" customWidth="1"/>
    <col min="14507" max="14513" width="8.54296875" style="3"/>
    <col min="14514" max="14514" width="3.08984375" style="3" customWidth="1"/>
    <col min="14515" max="14761" width="8.54296875" style="3"/>
    <col min="14762" max="14762" width="4.08984375" style="3" customWidth="1"/>
    <col min="14763" max="14769" width="8.54296875" style="3"/>
    <col min="14770" max="14770" width="3.08984375" style="3" customWidth="1"/>
    <col min="14771" max="15017" width="8.54296875" style="3"/>
    <col min="15018" max="15018" width="4.08984375" style="3" customWidth="1"/>
    <col min="15019" max="15025" width="8.54296875" style="3"/>
    <col min="15026" max="15026" width="3.08984375" style="3" customWidth="1"/>
    <col min="15027" max="15273" width="8.54296875" style="3"/>
    <col min="15274" max="15274" width="4.08984375" style="3" customWidth="1"/>
    <col min="15275" max="15281" width="8.54296875" style="3"/>
    <col min="15282" max="15282" width="3.08984375" style="3" customWidth="1"/>
    <col min="15283" max="15529" width="8.54296875" style="3"/>
    <col min="15530" max="15530" width="4.08984375" style="3" customWidth="1"/>
    <col min="15531" max="15537" width="8.54296875" style="3"/>
    <col min="15538" max="15538" width="3.08984375" style="3" customWidth="1"/>
    <col min="15539" max="15785" width="8.54296875" style="3"/>
    <col min="15786" max="15786" width="4.08984375" style="3" customWidth="1"/>
    <col min="15787" max="15793" width="8.54296875" style="3"/>
    <col min="15794" max="15794" width="3.08984375" style="3" customWidth="1"/>
    <col min="15795" max="16041" width="8.54296875" style="3"/>
    <col min="16042" max="16042" width="4.08984375" style="3" customWidth="1"/>
    <col min="16043" max="16049" width="8.54296875" style="3"/>
    <col min="16050" max="16050" width="3.08984375" style="3" customWidth="1"/>
    <col min="16051" max="16384" width="8.54296875" style="3"/>
  </cols>
  <sheetData>
    <row r="2" spans="1:77" s="29" customFormat="1" x14ac:dyDescent="0.3">
      <c r="A2" s="207">
        <f>'Procedures &amp; Inputs'!$E$22</f>
        <v>2027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32"/>
      <c r="AA2" s="207">
        <f>'Procedures &amp; Inputs'!$E$21</f>
        <v>2026</v>
      </c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32"/>
      <c r="BA2" s="207">
        <f>'Procedures &amp; Inputs'!$E$20</f>
        <v>2025</v>
      </c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</row>
    <row r="3" spans="1:77" x14ac:dyDescent="0.3">
      <c r="A3" s="1" t="s">
        <v>200</v>
      </c>
      <c r="B3" s="2"/>
      <c r="H3" s="2" t="s">
        <v>201</v>
      </c>
      <c r="I3" s="5"/>
      <c r="J3" s="5"/>
      <c r="K3" s="5"/>
      <c r="L3" s="5"/>
      <c r="M3" s="1"/>
      <c r="O3" s="1" t="str">
        <f>_xlfn.CONCAT(RIGHT('E-6b (1)'!$E$23,12))</f>
        <v xml:space="preserve"> Page 5 of 7</v>
      </c>
      <c r="Z3" s="24"/>
      <c r="AA3" s="1" t="s">
        <v>200</v>
      </c>
      <c r="AB3" s="2"/>
      <c r="AH3" s="2" t="s">
        <v>201</v>
      </c>
      <c r="AI3" s="5"/>
      <c r="AJ3" s="5"/>
      <c r="AK3" s="5"/>
      <c r="AL3" s="5"/>
      <c r="AM3" s="1"/>
      <c r="AO3" s="1" t="str">
        <f>_xlfn.CONCAT(RIGHT('E-6b (1)'!$E$24,12))</f>
        <v xml:space="preserve"> Page 6 of 7</v>
      </c>
      <c r="AZ3" s="24"/>
      <c r="BA3" s="1" t="s">
        <v>200</v>
      </c>
      <c r="BB3" s="2"/>
      <c r="BH3" s="2" t="s">
        <v>201</v>
      </c>
      <c r="BI3" s="5"/>
      <c r="BJ3" s="5"/>
      <c r="BK3" s="5"/>
      <c r="BL3" s="5"/>
      <c r="BM3" s="1"/>
      <c r="BO3" s="1" t="str">
        <f>_xlfn.CONCAT(RIGHT('E-6b (1)'!$E$25,12))</f>
        <v xml:space="preserve"> Page 7 of 7</v>
      </c>
    </row>
    <row r="4" spans="1:77" ht="4.5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Z4" s="24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Z4" s="24"/>
      <c r="BA4" s="7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</row>
    <row r="5" spans="1:77" x14ac:dyDescent="0.3">
      <c r="A5" s="9" t="s">
        <v>118</v>
      </c>
      <c r="G5" s="1" t="s">
        <v>119</v>
      </c>
      <c r="H5" s="2" t="s">
        <v>212</v>
      </c>
      <c r="I5" s="5"/>
      <c r="J5" s="5"/>
      <c r="K5" s="5"/>
      <c r="L5" s="5"/>
      <c r="M5" s="9" t="s">
        <v>8</v>
      </c>
      <c r="Z5" s="24"/>
      <c r="AA5" s="9" t="s">
        <v>118</v>
      </c>
      <c r="AG5" s="1" t="s">
        <v>119</v>
      </c>
      <c r="AH5" s="2" t="s">
        <v>212</v>
      </c>
      <c r="AI5" s="5"/>
      <c r="AJ5" s="5"/>
      <c r="AK5" s="5"/>
      <c r="AL5" s="5"/>
      <c r="AM5" s="9" t="s">
        <v>8</v>
      </c>
      <c r="AZ5" s="24"/>
      <c r="BA5" s="9" t="s">
        <v>118</v>
      </c>
      <c r="BG5" s="1" t="s">
        <v>119</v>
      </c>
      <c r="BH5" s="2" t="s">
        <v>212</v>
      </c>
      <c r="BI5" s="5"/>
      <c r="BJ5" s="5"/>
      <c r="BK5" s="5"/>
      <c r="BL5" s="5"/>
      <c r="BM5" s="9" t="s">
        <v>8</v>
      </c>
    </row>
    <row r="6" spans="1:77" x14ac:dyDescent="0.3">
      <c r="A6" s="11" t="s">
        <v>120</v>
      </c>
      <c r="E6" s="1"/>
      <c r="F6" s="5"/>
      <c r="G6" s="5"/>
      <c r="H6" s="5"/>
      <c r="I6" s="5"/>
      <c r="J6" s="5"/>
      <c r="K6" s="5"/>
      <c r="L6" s="5"/>
      <c r="M6" s="10" t="str">
        <f>+'Procedures &amp; Inputs'!$F$10</f>
        <v>__X__  Projected Test Year Ended 12/31/27</v>
      </c>
      <c r="Z6" s="24"/>
      <c r="AA6" s="11" t="s">
        <v>120</v>
      </c>
      <c r="AE6" s="1"/>
      <c r="AF6" s="5"/>
      <c r="AG6" s="5"/>
      <c r="AH6" s="5"/>
      <c r="AI6" s="5"/>
      <c r="AJ6" s="5"/>
      <c r="AK6" s="5"/>
      <c r="AL6" s="5"/>
      <c r="AM6" s="10" t="str">
        <f>+'Procedures &amp; Inputs'!$F$11</f>
        <v>__X__  Projected Test Year Ended 12/31/26</v>
      </c>
      <c r="AZ6" s="24"/>
      <c r="BA6" s="11" t="s">
        <v>120</v>
      </c>
      <c r="BE6" s="1"/>
      <c r="BF6" s="5"/>
      <c r="BG6" s="5"/>
      <c r="BH6" s="5"/>
      <c r="BI6" s="5"/>
      <c r="BJ6" s="5"/>
      <c r="BK6" s="5"/>
      <c r="BL6" s="5"/>
      <c r="BM6" s="10" t="str">
        <f>+'Procedures &amp; Inputs'!$F$12</f>
        <v>__X__  Projected Test Year Ended 12/31/25</v>
      </c>
    </row>
    <row r="7" spans="1:77" x14ac:dyDescent="0.3">
      <c r="A7" s="11" t="s">
        <v>220</v>
      </c>
      <c r="B7" s="13"/>
      <c r="E7" s="1"/>
      <c r="F7" s="5"/>
      <c r="G7" s="5"/>
      <c r="H7" s="5"/>
      <c r="I7" s="5"/>
      <c r="J7" s="5"/>
      <c r="K7" s="5"/>
      <c r="L7" s="5"/>
      <c r="M7" s="9" t="str">
        <f>+'Procedures &amp; Inputs'!$H$18</f>
        <v>Witness:  Borsch, Chatelain, Olivier</v>
      </c>
      <c r="Z7" s="24"/>
      <c r="AA7" s="11" t="s">
        <v>220</v>
      </c>
      <c r="AB7" s="13"/>
      <c r="AE7" s="1"/>
      <c r="AF7" s="5"/>
      <c r="AG7" s="5"/>
      <c r="AH7" s="5"/>
      <c r="AI7" s="5"/>
      <c r="AJ7" s="5"/>
      <c r="AK7" s="5"/>
      <c r="AL7" s="5"/>
      <c r="AM7" s="9" t="str">
        <f>+'Procedures &amp; Inputs'!$H$18</f>
        <v>Witness:  Borsch, Chatelain, Olivier</v>
      </c>
      <c r="AZ7" s="24"/>
      <c r="BA7" s="11" t="s">
        <v>220</v>
      </c>
      <c r="BB7" s="13"/>
      <c r="BE7" s="1"/>
      <c r="BF7" s="5"/>
      <c r="BG7" s="5"/>
      <c r="BH7" s="5"/>
      <c r="BI7" s="5"/>
      <c r="BJ7" s="5"/>
      <c r="BK7" s="5"/>
      <c r="BL7" s="5"/>
      <c r="BM7" s="9" t="str">
        <f>+'Procedures &amp; Inputs'!$H$18</f>
        <v>Witness:  Borsch, Chatelain, Olivier</v>
      </c>
    </row>
    <row r="8" spans="1:77" ht="15.75" customHeight="1" x14ac:dyDescent="0.3">
      <c r="A8" s="25" t="str">
        <f>"PRODUCTION CAPACITY ALLOCATION METHOD = "&amp;'Procedures &amp; Inputs'!$D$216</f>
        <v>PRODUCTION CAPACITY ALLOCATION METHOD = 12 CP and 1/13 AD</v>
      </c>
      <c r="B8" s="26"/>
      <c r="C8" s="26"/>
      <c r="D8" s="26"/>
      <c r="E8" s="27"/>
      <c r="F8" s="27"/>
      <c r="G8" s="27"/>
      <c r="H8" s="27"/>
      <c r="I8" s="27"/>
      <c r="J8" s="27"/>
      <c r="K8" s="27"/>
      <c r="L8" s="27"/>
      <c r="M8" s="26"/>
      <c r="N8" s="26"/>
      <c r="O8" s="26"/>
      <c r="P8" s="26"/>
      <c r="Z8" s="24"/>
      <c r="AA8" s="25" t="str">
        <f>"PRODUCTION CAPACITY ALLOCATION METHOD = "&amp;'Procedures &amp; Inputs'!$D$216</f>
        <v>PRODUCTION CAPACITY ALLOCATION METHOD = 12 CP and 1/13 AD</v>
      </c>
      <c r="AB8" s="26"/>
      <c r="AC8" s="26"/>
      <c r="AD8" s="26"/>
      <c r="AE8" s="27"/>
      <c r="AF8" s="27"/>
      <c r="AG8" s="27"/>
      <c r="AH8" s="27"/>
      <c r="AI8" s="27"/>
      <c r="AJ8" s="27"/>
      <c r="AK8" s="27"/>
      <c r="AL8" s="27"/>
      <c r="AM8" s="26"/>
      <c r="AN8" s="26"/>
      <c r="AO8" s="26"/>
      <c r="AP8" s="26"/>
      <c r="AZ8" s="24"/>
      <c r="BA8" s="25" t="str">
        <f>"PRODUCTION CAPACITY ALLOCATION METHOD = "&amp;'Procedures &amp; Inputs'!$D$216</f>
        <v>PRODUCTION CAPACITY ALLOCATION METHOD = 12 CP and 1/13 AD</v>
      </c>
      <c r="BB8" s="26"/>
      <c r="BC8" s="26"/>
      <c r="BD8" s="26"/>
      <c r="BE8" s="27"/>
      <c r="BF8" s="27"/>
      <c r="BG8" s="27"/>
      <c r="BH8" s="27"/>
      <c r="BI8" s="27"/>
      <c r="BJ8" s="27"/>
      <c r="BK8" s="27"/>
      <c r="BL8" s="27"/>
      <c r="BM8" s="26"/>
      <c r="BN8" s="26"/>
      <c r="BO8" s="26"/>
      <c r="BP8" s="26"/>
    </row>
    <row r="9" spans="1:77" s="29" customFormat="1" x14ac:dyDescent="0.3">
      <c r="A9" s="34"/>
      <c r="B9" s="28"/>
      <c r="C9" s="28"/>
      <c r="G9" s="30">
        <v>-1</v>
      </c>
      <c r="H9" s="30">
        <f t="shared" ref="H9:O9" si="0">+G9-1</f>
        <v>-2</v>
      </c>
      <c r="I9" s="30">
        <f t="shared" si="0"/>
        <v>-3</v>
      </c>
      <c r="J9" s="30">
        <f t="shared" si="0"/>
        <v>-4</v>
      </c>
      <c r="K9" s="30">
        <f t="shared" si="0"/>
        <v>-5</v>
      </c>
      <c r="L9" s="30">
        <f t="shared" si="0"/>
        <v>-6</v>
      </c>
      <c r="M9" s="30">
        <f t="shared" si="0"/>
        <v>-7</v>
      </c>
      <c r="N9" s="30">
        <f t="shared" si="0"/>
        <v>-8</v>
      </c>
      <c r="O9" s="30">
        <f t="shared" si="0"/>
        <v>-9</v>
      </c>
      <c r="P9" s="31"/>
      <c r="Z9" s="32"/>
      <c r="AA9" s="34"/>
      <c r="AB9" s="28"/>
      <c r="AC9" s="28"/>
      <c r="AG9" s="30">
        <v>-1</v>
      </c>
      <c r="AH9" s="30">
        <f t="shared" ref="AH9:AO9" si="1">+AG9-1</f>
        <v>-2</v>
      </c>
      <c r="AI9" s="30">
        <f t="shared" si="1"/>
        <v>-3</v>
      </c>
      <c r="AJ9" s="30">
        <f t="shared" si="1"/>
        <v>-4</v>
      </c>
      <c r="AK9" s="30">
        <f t="shared" si="1"/>
        <v>-5</v>
      </c>
      <c r="AL9" s="30">
        <f t="shared" si="1"/>
        <v>-6</v>
      </c>
      <c r="AM9" s="30">
        <f t="shared" si="1"/>
        <v>-7</v>
      </c>
      <c r="AN9" s="30">
        <f t="shared" si="1"/>
        <v>-8</v>
      </c>
      <c r="AO9" s="30">
        <f t="shared" si="1"/>
        <v>-9</v>
      </c>
      <c r="AP9" s="31"/>
      <c r="AZ9" s="32"/>
      <c r="BA9" s="34"/>
      <c r="BB9" s="28"/>
      <c r="BC9" s="28"/>
      <c r="BG9" s="30">
        <v>-1</v>
      </c>
      <c r="BH9" s="30">
        <f t="shared" ref="BH9:BO9" si="2">+BG9-1</f>
        <v>-2</v>
      </c>
      <c r="BI9" s="30">
        <f t="shared" si="2"/>
        <v>-3</v>
      </c>
      <c r="BJ9" s="30">
        <f t="shared" si="2"/>
        <v>-4</v>
      </c>
      <c r="BK9" s="30">
        <f t="shared" si="2"/>
        <v>-5</v>
      </c>
      <c r="BL9" s="30">
        <f t="shared" si="2"/>
        <v>-6</v>
      </c>
      <c r="BM9" s="30">
        <f t="shared" si="2"/>
        <v>-7</v>
      </c>
      <c r="BN9" s="30">
        <f t="shared" si="2"/>
        <v>-8</v>
      </c>
      <c r="BO9" s="30">
        <f t="shared" si="2"/>
        <v>-9</v>
      </c>
      <c r="BP9" s="31"/>
    </row>
    <row r="10" spans="1:77" x14ac:dyDescent="0.3">
      <c r="A10" s="85"/>
      <c r="B10" s="33"/>
      <c r="C10" s="33"/>
      <c r="G10" s="34"/>
      <c r="H10" s="34"/>
      <c r="I10" s="34" t="s">
        <v>22</v>
      </c>
      <c r="J10" s="34" t="s">
        <v>22</v>
      </c>
      <c r="K10" s="34" t="s">
        <v>22</v>
      </c>
      <c r="L10" s="35" t="s">
        <v>130</v>
      </c>
      <c r="M10" s="36"/>
      <c r="N10" s="36"/>
      <c r="O10" s="35" t="s">
        <v>131</v>
      </c>
      <c r="P10" s="5"/>
      <c r="Z10" s="24"/>
      <c r="AA10" s="85"/>
      <c r="AB10" s="33"/>
      <c r="AC10" s="33"/>
      <c r="AG10" s="34"/>
      <c r="AH10" s="34"/>
      <c r="AI10" s="34" t="s">
        <v>22</v>
      </c>
      <c r="AJ10" s="34" t="s">
        <v>22</v>
      </c>
      <c r="AK10" s="34" t="s">
        <v>22</v>
      </c>
      <c r="AL10" s="35" t="s">
        <v>130</v>
      </c>
      <c r="AM10" s="36"/>
      <c r="AN10" s="36"/>
      <c r="AO10" s="35" t="s">
        <v>131</v>
      </c>
      <c r="AP10" s="5"/>
      <c r="AZ10" s="24"/>
      <c r="BA10" s="85"/>
      <c r="BB10" s="33"/>
      <c r="BC10" s="33"/>
      <c r="BG10" s="34"/>
      <c r="BH10" s="34"/>
      <c r="BI10" s="34" t="s">
        <v>22</v>
      </c>
      <c r="BJ10" s="34" t="s">
        <v>22</v>
      </c>
      <c r="BK10" s="34" t="s">
        <v>22</v>
      </c>
      <c r="BL10" s="35" t="s">
        <v>130</v>
      </c>
      <c r="BM10" s="36"/>
      <c r="BN10" s="36"/>
      <c r="BO10" s="35" t="s">
        <v>131</v>
      </c>
      <c r="BP10" s="5"/>
    </row>
    <row r="11" spans="1:77" x14ac:dyDescent="0.3">
      <c r="A11" s="85" t="s">
        <v>132</v>
      </c>
      <c r="B11" s="33"/>
      <c r="C11" s="33"/>
      <c r="G11" s="34" t="s">
        <v>23</v>
      </c>
      <c r="H11" s="34" t="s">
        <v>24</v>
      </c>
      <c r="I11" s="34" t="s">
        <v>25</v>
      </c>
      <c r="J11" s="38" t="s">
        <v>26</v>
      </c>
      <c r="K11" s="34" t="s">
        <v>27</v>
      </c>
      <c r="L11" s="35" t="s">
        <v>29</v>
      </c>
      <c r="M11" s="39" t="s">
        <v>30</v>
      </c>
      <c r="N11" s="40"/>
      <c r="O11" s="35" t="s">
        <v>41</v>
      </c>
      <c r="P11" s="5"/>
      <c r="S11" s="41" t="s">
        <v>42</v>
      </c>
      <c r="T11" s="42" t="s">
        <v>28</v>
      </c>
      <c r="U11" s="35" t="s">
        <v>29</v>
      </c>
      <c r="V11" s="42"/>
      <c r="Z11" s="24"/>
      <c r="AA11" s="85" t="s">
        <v>132</v>
      </c>
      <c r="AB11" s="33"/>
      <c r="AC11" s="33"/>
      <c r="AG11" s="34" t="s">
        <v>23</v>
      </c>
      <c r="AH11" s="34" t="s">
        <v>24</v>
      </c>
      <c r="AI11" s="34" t="s">
        <v>25</v>
      </c>
      <c r="AJ11" s="38" t="s">
        <v>26</v>
      </c>
      <c r="AK11" s="34" t="s">
        <v>27</v>
      </c>
      <c r="AL11" s="35" t="s">
        <v>29</v>
      </c>
      <c r="AM11" s="39" t="s">
        <v>30</v>
      </c>
      <c r="AN11" s="40"/>
      <c r="AO11" s="35" t="s">
        <v>41</v>
      </c>
      <c r="AP11" s="5"/>
      <c r="AS11" s="41" t="s">
        <v>42</v>
      </c>
      <c r="AT11" s="42" t="s">
        <v>28</v>
      </c>
      <c r="AU11" s="35" t="s">
        <v>29</v>
      </c>
      <c r="AZ11" s="24"/>
      <c r="BA11" s="85" t="s">
        <v>132</v>
      </c>
      <c r="BB11" s="33"/>
      <c r="BC11" s="33"/>
      <c r="BG11" s="34" t="s">
        <v>23</v>
      </c>
      <c r="BH11" s="34" t="s">
        <v>24</v>
      </c>
      <c r="BI11" s="34" t="s">
        <v>25</v>
      </c>
      <c r="BJ11" s="38" t="s">
        <v>26</v>
      </c>
      <c r="BK11" s="34" t="s">
        <v>27</v>
      </c>
      <c r="BL11" s="35" t="s">
        <v>29</v>
      </c>
      <c r="BM11" s="39" t="s">
        <v>30</v>
      </c>
      <c r="BN11" s="40"/>
      <c r="BO11" s="35" t="s">
        <v>41</v>
      </c>
      <c r="BP11" s="5"/>
      <c r="BS11" s="41" t="s">
        <v>42</v>
      </c>
      <c r="BT11" s="42" t="s">
        <v>28</v>
      </c>
      <c r="BU11" s="35" t="s">
        <v>29</v>
      </c>
    </row>
    <row r="12" spans="1:77" x14ac:dyDescent="0.3">
      <c r="A12" s="203" t="s">
        <v>133</v>
      </c>
      <c r="B12" s="43"/>
      <c r="C12" s="43"/>
      <c r="D12" s="8"/>
      <c r="E12" s="8"/>
      <c r="F12" s="8"/>
      <c r="G12" s="44" t="s">
        <v>32</v>
      </c>
      <c r="H12" s="44" t="s">
        <v>33</v>
      </c>
      <c r="I12" s="44" t="s">
        <v>34</v>
      </c>
      <c r="J12" s="44" t="s">
        <v>35</v>
      </c>
      <c r="K12" s="44" t="s">
        <v>36</v>
      </c>
      <c r="L12" s="45" t="s">
        <v>198</v>
      </c>
      <c r="M12" s="44" t="s">
        <v>39</v>
      </c>
      <c r="N12" s="44" t="s">
        <v>40</v>
      </c>
      <c r="O12" s="45"/>
      <c r="P12" s="5"/>
      <c r="S12" s="46" t="s">
        <v>135</v>
      </c>
      <c r="T12" s="47" t="s">
        <v>37</v>
      </c>
      <c r="U12" s="45" t="s">
        <v>38</v>
      </c>
      <c r="V12" s="48"/>
      <c r="Z12" s="24"/>
      <c r="AA12" s="203" t="s">
        <v>133</v>
      </c>
      <c r="AB12" s="43"/>
      <c r="AC12" s="43"/>
      <c r="AD12" s="8"/>
      <c r="AE12" s="8"/>
      <c r="AF12" s="8"/>
      <c r="AG12" s="44" t="s">
        <v>32</v>
      </c>
      <c r="AH12" s="44" t="s">
        <v>33</v>
      </c>
      <c r="AI12" s="44" t="s">
        <v>34</v>
      </c>
      <c r="AJ12" s="44" t="s">
        <v>35</v>
      </c>
      <c r="AK12" s="44" t="s">
        <v>36</v>
      </c>
      <c r="AL12" s="45" t="s">
        <v>134</v>
      </c>
      <c r="AM12" s="44" t="s">
        <v>39</v>
      </c>
      <c r="AN12" s="44" t="s">
        <v>40</v>
      </c>
      <c r="AO12" s="45"/>
      <c r="AP12" s="5"/>
      <c r="AS12" s="46" t="s">
        <v>135</v>
      </c>
      <c r="AT12" s="47" t="s">
        <v>37</v>
      </c>
      <c r="AU12" s="45" t="s">
        <v>38</v>
      </c>
      <c r="AZ12" s="24"/>
      <c r="BA12" s="203" t="s">
        <v>133</v>
      </c>
      <c r="BB12" s="43"/>
      <c r="BC12" s="43"/>
      <c r="BD12" s="8"/>
      <c r="BE12" s="8"/>
      <c r="BF12" s="8"/>
      <c r="BG12" s="44" t="s">
        <v>32</v>
      </c>
      <c r="BH12" s="44" t="s">
        <v>33</v>
      </c>
      <c r="BI12" s="44" t="s">
        <v>34</v>
      </c>
      <c r="BJ12" s="44" t="s">
        <v>35</v>
      </c>
      <c r="BK12" s="44" t="s">
        <v>36</v>
      </c>
      <c r="BL12" s="45" t="s">
        <v>134</v>
      </c>
      <c r="BM12" s="44" t="s">
        <v>39</v>
      </c>
      <c r="BN12" s="44" t="s">
        <v>40</v>
      </c>
      <c r="BO12" s="45"/>
      <c r="BP12" s="5"/>
      <c r="BS12" s="46" t="s">
        <v>135</v>
      </c>
      <c r="BT12" s="47" t="s">
        <v>37</v>
      </c>
      <c r="BU12" s="45" t="s">
        <v>38</v>
      </c>
    </row>
    <row r="13" spans="1:77" x14ac:dyDescent="0.3">
      <c r="A13" s="204">
        <v>1</v>
      </c>
      <c r="B13" s="49"/>
      <c r="C13" s="50" t="s">
        <v>136</v>
      </c>
      <c r="F13" s="162"/>
      <c r="G13" s="49"/>
      <c r="H13" s="164"/>
      <c r="I13" s="164"/>
      <c r="J13" s="164"/>
      <c r="K13" s="164"/>
      <c r="L13" s="51"/>
      <c r="M13" s="51"/>
      <c r="N13" s="51"/>
      <c r="O13" s="51"/>
      <c r="P13" s="5"/>
      <c r="S13" s="52"/>
      <c r="Z13" s="24"/>
      <c r="AA13" s="204">
        <v>1</v>
      </c>
      <c r="AB13" s="49"/>
      <c r="AC13" s="50" t="s">
        <v>136</v>
      </c>
      <c r="AF13" s="162"/>
      <c r="AG13" s="49"/>
      <c r="AH13" s="164"/>
      <c r="AI13" s="164"/>
      <c r="AJ13" s="164"/>
      <c r="AK13" s="164"/>
      <c r="AL13" s="51"/>
      <c r="AM13" s="51"/>
      <c r="AN13" s="51"/>
      <c r="AO13" s="51"/>
      <c r="AP13" s="5"/>
      <c r="AS13" s="52"/>
      <c r="AZ13" s="24"/>
      <c r="BA13" s="204">
        <v>1</v>
      </c>
      <c r="BB13" s="49"/>
      <c r="BC13" s="50" t="s">
        <v>136</v>
      </c>
      <c r="BF13" s="162"/>
      <c r="BG13" s="49"/>
      <c r="BH13" s="164"/>
      <c r="BI13" s="164"/>
      <c r="BJ13" s="164"/>
      <c r="BK13" s="164"/>
      <c r="BL13" s="51"/>
      <c r="BM13" s="51"/>
      <c r="BN13" s="51"/>
      <c r="BO13" s="51"/>
      <c r="BP13" s="5"/>
      <c r="BS13" s="52"/>
    </row>
    <row r="14" spans="1:77" x14ac:dyDescent="0.3">
      <c r="A14" s="205">
        <f>A13+1</f>
        <v>2</v>
      </c>
      <c r="B14" s="53"/>
      <c r="C14" s="54" t="s">
        <v>213</v>
      </c>
      <c r="G14" s="55">
        <f>+G16*('Procedures &amp; Inputs'!K216)</f>
        <v>1279337.9712314371</v>
      </c>
      <c r="H14" s="55">
        <f>+G14*H45</f>
        <v>807801.94401717791</v>
      </c>
      <c r="I14" s="55">
        <f>+G14*I45</f>
        <v>68400.48115066631</v>
      </c>
      <c r="J14" s="55">
        <f>+G14*J45</f>
        <v>4222.4596086613983</v>
      </c>
      <c r="K14" s="55">
        <f>+G14*K45</f>
        <v>343583.72528804938</v>
      </c>
      <c r="L14" s="55">
        <f>+G14*L45</f>
        <v>54875.152364356501</v>
      </c>
      <c r="M14" s="55">
        <f>+G14*M45</f>
        <v>454.20880252532976</v>
      </c>
      <c r="N14" s="55">
        <f>+G14*N45</f>
        <v>0</v>
      </c>
      <c r="O14" s="55">
        <f>+H14*O45</f>
        <v>0</v>
      </c>
      <c r="P14" s="5"/>
      <c r="S14" s="56">
        <f>SUM(H14:O14)-G14</f>
        <v>0</v>
      </c>
      <c r="T14" s="55">
        <f>+G14*T45</f>
        <v>3633.6704202026381</v>
      </c>
      <c r="U14" s="55">
        <f>+G14*U45</f>
        <v>51241.481944153864</v>
      </c>
      <c r="V14" s="55"/>
      <c r="Z14" s="24"/>
      <c r="AA14" s="205">
        <f>AA13+1</f>
        <v>2</v>
      </c>
      <c r="AB14" s="53"/>
      <c r="AC14" s="54" t="s">
        <v>213</v>
      </c>
      <c r="AG14" s="55">
        <f>+AG16*('Procedures &amp; Inputs'!K216)</f>
        <v>1250782.795768464</v>
      </c>
      <c r="AH14" s="55">
        <f>+AG14*AH45</f>
        <v>782008.31970029778</v>
      </c>
      <c r="AI14" s="55">
        <f>+AG14*AI45</f>
        <v>67991.218179142466</v>
      </c>
      <c r="AJ14" s="55">
        <f>+AG14*AJ45</f>
        <v>4187.4383691829016</v>
      </c>
      <c r="AK14" s="55">
        <f>+AG14*AK45</f>
        <v>341419.17177169188</v>
      </c>
      <c r="AL14" s="55">
        <f>+AG14*AL45</f>
        <v>54739.405187511438</v>
      </c>
      <c r="AM14" s="55">
        <f>+AG14*AM45</f>
        <v>437.24256063757207</v>
      </c>
      <c r="AN14" s="55">
        <f>+AG14*AN45</f>
        <v>0</v>
      </c>
      <c r="AO14" s="55">
        <f>+AH14*AO45</f>
        <v>0</v>
      </c>
      <c r="AP14" s="5"/>
      <c r="AS14" s="56">
        <f>SUM(AH14:AO14)-AG14</f>
        <v>0</v>
      </c>
      <c r="AT14" s="55">
        <f>+AG14*AT45</f>
        <v>3632.4766576044453</v>
      </c>
      <c r="AU14" s="55">
        <f>+AG14*AU45</f>
        <v>51106.928529906989</v>
      </c>
      <c r="AZ14" s="24"/>
      <c r="BA14" s="205">
        <f>BA13+1</f>
        <v>2</v>
      </c>
      <c r="BB14" s="53"/>
      <c r="BC14" s="54" t="s">
        <v>213</v>
      </c>
      <c r="BG14" s="55">
        <f>+BG16*('Procedures &amp; Inputs'!K216)</f>
        <v>1213002.1443459443</v>
      </c>
      <c r="BH14" s="55">
        <f>+BG14*BH45</f>
        <v>760934.44018037594</v>
      </c>
      <c r="BI14" s="55">
        <f>+BG14*BI45</f>
        <v>65639.103167544061</v>
      </c>
      <c r="BJ14" s="55">
        <f>+BG14*BJ45</f>
        <v>4061.6641870572748</v>
      </c>
      <c r="BK14" s="55">
        <f>+BG14*BK45</f>
        <v>329516.78009134141</v>
      </c>
      <c r="BL14" s="55">
        <f>+BG14*BL45</f>
        <v>52426.460631333663</v>
      </c>
      <c r="BM14" s="55">
        <f>+BG14*BM45</f>
        <v>424.10951350798854</v>
      </c>
      <c r="BN14" s="55">
        <f>+BG14*BN45</f>
        <v>0</v>
      </c>
      <c r="BO14" s="55">
        <f>+BH14*BO45</f>
        <v>0</v>
      </c>
      <c r="BP14" s="5"/>
      <c r="BS14" s="56">
        <f>SUM(BH14:BO14)-BG14</f>
        <v>0.41342521621845663</v>
      </c>
      <c r="BT14" s="55">
        <f>+BG14*BT45</f>
        <v>3474.4356298923676</v>
      </c>
      <c r="BU14" s="55">
        <f>+BG14*BU45</f>
        <v>48952.025001441289</v>
      </c>
    </row>
    <row r="15" spans="1:77" x14ac:dyDescent="0.3">
      <c r="A15" s="205">
        <f t="shared" ref="A15:A29" si="3">+A14+1</f>
        <v>3</v>
      </c>
      <c r="B15" s="53"/>
      <c r="C15" s="54" t="s">
        <v>137</v>
      </c>
      <c r="F15" s="116"/>
      <c r="G15" s="33">
        <f>+G16-G14</f>
        <v>106611.4976026197</v>
      </c>
      <c r="H15" s="33">
        <f t="shared" ref="H15:L15" si="4">+H16-H14</f>
        <v>56782.349738131277</v>
      </c>
      <c r="I15" s="33">
        <f t="shared" si="4"/>
        <v>5861.5001381920301</v>
      </c>
      <c r="J15" s="33">
        <f t="shared" si="4"/>
        <v>553.31367255759596</v>
      </c>
      <c r="K15" s="33">
        <f t="shared" si="4"/>
        <v>35180.728093888436</v>
      </c>
      <c r="L15" s="33">
        <f t="shared" si="4"/>
        <v>7343.3999548684442</v>
      </c>
      <c r="M15" s="33">
        <f>+M16-M14</f>
        <v>890.20600498187446</v>
      </c>
      <c r="N15" s="33">
        <f>+N16-N14</f>
        <v>0</v>
      </c>
      <c r="O15" s="33">
        <f>+O16-O14</f>
        <v>0</v>
      </c>
      <c r="P15" s="5"/>
      <c r="S15" s="56">
        <f t="shared" ref="S15:S29" si="5">SUM(H15:O15)-G15</f>
        <v>0</v>
      </c>
      <c r="T15" s="33">
        <f>+T16-T14</f>
        <v>542.65252279733386</v>
      </c>
      <c r="U15" s="33">
        <f>+U16-U14</f>
        <v>6800.7474320711044</v>
      </c>
      <c r="V15" s="33"/>
      <c r="Z15" s="24"/>
      <c r="AA15" s="205">
        <f t="shared" ref="AA15:AA73" si="6">+AA14+1</f>
        <v>3</v>
      </c>
      <c r="AB15" s="53"/>
      <c r="AC15" s="54" t="s">
        <v>137</v>
      </c>
      <c r="AF15" s="116"/>
      <c r="AG15" s="33">
        <f t="shared" ref="AG15:AL15" si="7">+AG16-AG14</f>
        <v>104231.89964737184</v>
      </c>
      <c r="AH15" s="33">
        <f t="shared" si="7"/>
        <v>54822.852257528109</v>
      </c>
      <c r="AI15" s="33">
        <f t="shared" si="7"/>
        <v>5810.9284053409792</v>
      </c>
      <c r="AJ15" s="33">
        <f t="shared" si="7"/>
        <v>549.30211114165013</v>
      </c>
      <c r="AK15" s="33">
        <f t="shared" si="7"/>
        <v>34862.44347505644</v>
      </c>
      <c r="AL15" s="33">
        <f t="shared" si="7"/>
        <v>7307.6984842772363</v>
      </c>
      <c r="AM15" s="33">
        <f>+AM16-AM14</f>
        <v>878.67491402734527</v>
      </c>
      <c r="AN15" s="33">
        <f>+AN16-AN14</f>
        <v>0</v>
      </c>
      <c r="AO15" s="33">
        <f>+AO16-AO14</f>
        <v>0</v>
      </c>
      <c r="AP15" s="5"/>
      <c r="AS15" s="56">
        <f t="shared" ref="AS15:AS29" si="8">SUM(AH15:AO15)-AG15</f>
        <v>0</v>
      </c>
      <c r="AT15" s="33">
        <f>+AT16-AT14</f>
        <v>540.96355916986022</v>
      </c>
      <c r="AU15" s="33">
        <f>+AU16-AU14</f>
        <v>6766.7349251073756</v>
      </c>
      <c r="AZ15" s="24"/>
      <c r="BA15" s="205">
        <f t="shared" ref="BA15:BA73" si="9">+BA14+1</f>
        <v>3</v>
      </c>
      <c r="BB15" s="53"/>
      <c r="BC15" s="54" t="s">
        <v>137</v>
      </c>
      <c r="BF15" s="116"/>
      <c r="BG15" s="33">
        <f t="shared" ref="BG15:BL15" si="10">+BG16-BG14</f>
        <v>101083.5120288285</v>
      </c>
      <c r="BH15" s="33">
        <f t="shared" si="10"/>
        <v>53397.870646788855</v>
      </c>
      <c r="BI15" s="33">
        <f t="shared" si="10"/>
        <v>5618.2215985622897</v>
      </c>
      <c r="BJ15" s="33">
        <f t="shared" si="10"/>
        <v>533.72094351221494</v>
      </c>
      <c r="BK15" s="33">
        <f t="shared" si="10"/>
        <v>33679.004537765111</v>
      </c>
      <c r="BL15" s="33">
        <f t="shared" si="10"/>
        <v>7001.0440431166571</v>
      </c>
      <c r="BM15" s="33">
        <f>+BM16-BM14</f>
        <v>853.14484152331352</v>
      </c>
      <c r="BN15" s="33">
        <f>+BN16-BN14</f>
        <v>0</v>
      </c>
      <c r="BO15" s="33">
        <f>+BO16-BO14</f>
        <v>0</v>
      </c>
      <c r="BP15" s="5"/>
      <c r="BS15" s="56">
        <f t="shared" ref="BS15:BS29" si="11">SUM(BH15:BO15)-BG15</f>
        <v>-0.50541756005259231</v>
      </c>
      <c r="BT15" s="33">
        <f>+BT16-BT14</f>
        <v>516.53674646731361</v>
      </c>
      <c r="BU15" s="33">
        <f>+BU16-BU14</f>
        <v>6484.5072966493462</v>
      </c>
    </row>
    <row r="16" spans="1:77" x14ac:dyDescent="0.3">
      <c r="A16" s="205">
        <f t="shared" si="3"/>
        <v>4</v>
      </c>
      <c r="B16" s="53"/>
      <c r="C16" s="57" t="s">
        <v>138</v>
      </c>
      <c r="F16" s="3" t="s">
        <v>27</v>
      </c>
      <c r="G16" s="58">
        <f>'Procedures &amp; Inputs'!$Q$80</f>
        <v>1385949.4688340568</v>
      </c>
      <c r="H16" s="59">
        <f>$G$16*H47</f>
        <v>864584.29375530919</v>
      </c>
      <c r="I16" s="59">
        <f t="shared" ref="I16:O16" si="12">$G$16*I47</f>
        <v>74261.98128885834</v>
      </c>
      <c r="J16" s="59">
        <f t="shared" si="12"/>
        <v>4775.7732812189943</v>
      </c>
      <c r="K16" s="59">
        <f t="shared" si="12"/>
        <v>378764.45338193781</v>
      </c>
      <c r="L16" s="59">
        <f t="shared" si="12"/>
        <v>62218.552319224946</v>
      </c>
      <c r="M16" s="59">
        <f t="shared" si="12"/>
        <v>1344.4148075072042</v>
      </c>
      <c r="N16" s="59">
        <f t="shared" si="12"/>
        <v>0</v>
      </c>
      <c r="O16" s="59">
        <f t="shared" si="12"/>
        <v>0</v>
      </c>
      <c r="P16" s="5"/>
      <c r="S16" s="60">
        <f t="shared" si="5"/>
        <v>0</v>
      </c>
      <c r="T16" s="59">
        <f t="shared" ref="T16:U16" si="13">$G$16*T47</f>
        <v>4176.3229429999719</v>
      </c>
      <c r="U16" s="59">
        <f t="shared" si="13"/>
        <v>58042.229376224968</v>
      </c>
      <c r="V16" s="61"/>
      <c r="Z16" s="24"/>
      <c r="AA16" s="205">
        <f t="shared" si="6"/>
        <v>4</v>
      </c>
      <c r="AB16" s="53"/>
      <c r="AC16" s="57" t="s">
        <v>138</v>
      </c>
      <c r="AF16" s="3" t="s">
        <v>27</v>
      </c>
      <c r="AG16" s="58">
        <f>'Procedures &amp; Inputs'!$Q$95</f>
        <v>1355014.6954158358</v>
      </c>
      <c r="AH16" s="59">
        <f>$AG$16*AH47</f>
        <v>836831.17195782589</v>
      </c>
      <c r="AI16" s="59">
        <f t="shared" ref="AI16:AO16" si="14">$AG$16*AI47</f>
        <v>73802.146584483446</v>
      </c>
      <c r="AJ16" s="59">
        <f t="shared" si="14"/>
        <v>4736.7404803245518</v>
      </c>
      <c r="AK16" s="59">
        <f t="shared" si="14"/>
        <v>376281.61524674832</v>
      </c>
      <c r="AL16" s="59">
        <f>$AG$16*AL47</f>
        <v>62047.103671788675</v>
      </c>
      <c r="AM16" s="59">
        <f t="shared" si="14"/>
        <v>1315.9174746649173</v>
      </c>
      <c r="AN16" s="59">
        <f t="shared" si="14"/>
        <v>0</v>
      </c>
      <c r="AO16" s="59">
        <f t="shared" si="14"/>
        <v>0</v>
      </c>
      <c r="AP16" s="5"/>
      <c r="AS16" s="62">
        <f t="shared" si="8"/>
        <v>0</v>
      </c>
      <c r="AT16" s="58">
        <f>$AG$16*AT47</f>
        <v>4173.4402167743056</v>
      </c>
      <c r="AU16" s="58">
        <f>$AG$16*AU47</f>
        <v>57873.663455014364</v>
      </c>
      <c r="AZ16" s="24"/>
      <c r="BA16" s="205">
        <f t="shared" si="9"/>
        <v>4</v>
      </c>
      <c r="BB16" s="53"/>
      <c r="BC16" s="57" t="s">
        <v>138</v>
      </c>
      <c r="BF16" s="3" t="s">
        <v>27</v>
      </c>
      <c r="BG16" s="58">
        <f>'Procedures &amp; Inputs'!$Q$110</f>
        <v>1314085.6563747728</v>
      </c>
      <c r="BH16" s="59">
        <f>$BG$16*BH47</f>
        <v>814332.31082716479</v>
      </c>
      <c r="BI16" s="59">
        <f t="shared" ref="BI16:BO16" si="15">$BG$16*BI47</f>
        <v>71257.324766106351</v>
      </c>
      <c r="BJ16" s="59">
        <f t="shared" si="15"/>
        <v>4595.3851305694898</v>
      </c>
      <c r="BK16" s="59">
        <f t="shared" si="15"/>
        <v>363195.78462910652</v>
      </c>
      <c r="BL16" s="59">
        <f t="shared" si="15"/>
        <v>59427.50467445032</v>
      </c>
      <c r="BM16" s="59">
        <f t="shared" si="15"/>
        <v>1277.2543550313021</v>
      </c>
      <c r="BN16" s="59">
        <f t="shared" si="15"/>
        <v>0</v>
      </c>
      <c r="BO16" s="59">
        <f t="shared" si="15"/>
        <v>0</v>
      </c>
      <c r="BP16" s="5"/>
      <c r="BS16" s="62">
        <f t="shared" si="11"/>
        <v>-9.1992344008758664E-2</v>
      </c>
      <c r="BT16" s="58">
        <f t="shared" ref="BT16:BU16" si="16">$BG$16*BT47</f>
        <v>3990.9723763596812</v>
      </c>
      <c r="BU16" s="58">
        <f t="shared" si="16"/>
        <v>55436.532298090635</v>
      </c>
    </row>
    <row r="17" spans="1:73" x14ac:dyDescent="0.3">
      <c r="A17" s="205">
        <f t="shared" si="3"/>
        <v>5</v>
      </c>
      <c r="B17" s="53"/>
      <c r="C17" s="57" t="s">
        <v>44</v>
      </c>
      <c r="F17" s="3" t="s">
        <v>39</v>
      </c>
      <c r="G17" s="33">
        <f>'Procedures &amp; Inputs'!Q81</f>
        <v>261953.83250688622</v>
      </c>
      <c r="H17" s="33">
        <f>'Procedures &amp; Inputs'!R81</f>
        <v>139519.59183751355</v>
      </c>
      <c r="I17" s="33">
        <f>'Procedures &amp; Inputs'!S81</f>
        <v>14403.731316794774</v>
      </c>
      <c r="J17" s="33">
        <f>'Procedures &amp; Inputs'!T81</f>
        <v>1361.6624839034016</v>
      </c>
      <c r="K17" s="33">
        <f>'Procedures &amp; Inputs'!U81</f>
        <v>86437.522059783005</v>
      </c>
      <c r="L17" s="33">
        <f>SUM(T17:U17)</f>
        <v>18042.382848903595</v>
      </c>
      <c r="M17" s="33">
        <f>'Procedures &amp; Inputs'!X81</f>
        <v>2188.9419599879784</v>
      </c>
      <c r="N17" s="33">
        <f>'Procedures &amp; Inputs'!Y81</f>
        <v>0</v>
      </c>
      <c r="O17" s="33">
        <f>'Procedures &amp; Inputs'!Z81</f>
        <v>0</v>
      </c>
      <c r="P17" s="5"/>
      <c r="S17" s="63">
        <f t="shared" si="5"/>
        <v>0</v>
      </c>
      <c r="T17" s="33">
        <f>'Procedures &amp; Inputs'!V81</f>
        <v>1337.2153290877118</v>
      </c>
      <c r="U17" s="33">
        <f>'Procedures &amp; Inputs'!W81</f>
        <v>16705.167519815885</v>
      </c>
      <c r="V17" s="64"/>
      <c r="Z17" s="24"/>
      <c r="AA17" s="205">
        <f t="shared" si="6"/>
        <v>5</v>
      </c>
      <c r="AB17" s="53"/>
      <c r="AC17" s="57" t="s">
        <v>44</v>
      </c>
      <c r="AF17" s="3" t="s">
        <v>39</v>
      </c>
      <c r="AG17" s="33">
        <f>'Procedures &amp; Inputs'!Q96</f>
        <v>242347.18515008179</v>
      </c>
      <c r="AH17" s="33">
        <f>'Procedures &amp; Inputs'!R96</f>
        <v>127465.49399133016</v>
      </c>
      <c r="AI17" s="33">
        <f>'Procedures &amp; Inputs'!S96</f>
        <v>13509.173655354558</v>
      </c>
      <c r="AJ17" s="33">
        <f>'Procedures &amp; Inputs'!T96</f>
        <v>1279.0769103819107</v>
      </c>
      <c r="AK17" s="33">
        <f>'Procedures &amp; Inputs'!U96</f>
        <v>81056.448096345674</v>
      </c>
      <c r="AL17" s="33">
        <f>SUM(AT17:AU17)</f>
        <v>16991.560236470603</v>
      </c>
      <c r="AM17" s="33">
        <f>'Procedures &amp; Inputs'!X96</f>
        <v>2045.4322601988968</v>
      </c>
      <c r="AN17" s="33">
        <f>'Procedures &amp; Inputs'!Y96</f>
        <v>0</v>
      </c>
      <c r="AO17" s="33">
        <f>'Procedures &amp; Inputs'!Z96</f>
        <v>0</v>
      </c>
      <c r="AP17" s="5"/>
      <c r="AS17" s="56">
        <f t="shared" si="8"/>
        <v>0</v>
      </c>
      <c r="AT17" s="33">
        <f>'Procedures &amp; Inputs'!V96</f>
        <v>1258.2341145504708</v>
      </c>
      <c r="AU17" s="33">
        <f>'Procedures &amp; Inputs'!W96</f>
        <v>15733.32612192013</v>
      </c>
      <c r="AZ17" s="24"/>
      <c r="BA17" s="205">
        <f t="shared" si="9"/>
        <v>5</v>
      </c>
      <c r="BB17" s="53"/>
      <c r="BC17" s="57" t="s">
        <v>44</v>
      </c>
      <c r="BF17" s="3" t="s">
        <v>39</v>
      </c>
      <c r="BG17" s="33">
        <f>'Procedures &amp; Inputs'!Q111</f>
        <v>241156.25617844303</v>
      </c>
      <c r="BH17" s="33">
        <f>'Procedures &amp; Inputs'!R111</f>
        <v>127394.63030774368</v>
      </c>
      <c r="BI17" s="33">
        <f>'Procedures &amp; Inputs'!S111</f>
        <v>13398.788637227597</v>
      </c>
      <c r="BJ17" s="33">
        <f>'Procedures &amp; Inputs'!T111</f>
        <v>1271.0913217625896</v>
      </c>
      <c r="BK17" s="33">
        <f>'Procedures &amp; Inputs'!U111</f>
        <v>80351.231574581907</v>
      </c>
      <c r="BL17" s="33">
        <f>SUM(BT17:BU17)</f>
        <v>16706.438686238576</v>
      </c>
      <c r="BM17" s="33">
        <f>'Procedures &amp; Inputs'!X111</f>
        <v>2034.0756508887334</v>
      </c>
      <c r="BN17" s="33">
        <f>'Procedures &amp; Inputs'!Y111</f>
        <v>0</v>
      </c>
      <c r="BO17" s="33">
        <f>'Procedures &amp; Inputs'!Z111</f>
        <v>0</v>
      </c>
      <c r="BP17" s="5"/>
      <c r="BS17" s="56">
        <f t="shared" si="11"/>
        <v>0</v>
      </c>
      <c r="BT17" s="33">
        <f>'Procedures &amp; Inputs'!V111</f>
        <v>1235.3778084681969</v>
      </c>
      <c r="BU17" s="33">
        <f>'Procedures &amp; Inputs'!W111</f>
        <v>15471.06087777038</v>
      </c>
    </row>
    <row r="18" spans="1:73" x14ac:dyDescent="0.3">
      <c r="A18" s="205">
        <f t="shared" si="3"/>
        <v>6</v>
      </c>
      <c r="B18" s="53"/>
      <c r="C18" s="57" t="s">
        <v>45</v>
      </c>
      <c r="F18" s="3" t="s">
        <v>27</v>
      </c>
      <c r="G18" s="33">
        <f>'Procedures &amp; Inputs'!Q82</f>
        <v>578393.75718617486</v>
      </c>
      <c r="H18" s="33">
        <f>'Procedures &amp; Inputs'!R82</f>
        <v>365210.45413250575</v>
      </c>
      <c r="I18" s="33">
        <f>'Procedures &amp; Inputs'!S82</f>
        <v>30924.128084774118</v>
      </c>
      <c r="J18" s="33">
        <f>'Procedures &amp; Inputs'!T82</f>
        <v>1908.9906909194065</v>
      </c>
      <c r="K18" s="33">
        <f>'Procedures &amp; Inputs'!U82</f>
        <v>155335.56124039026</v>
      </c>
      <c r="L18" s="33">
        <f t="shared" ref="L18:L27" si="17">SUM(T18:U18)</f>
        <v>24809.273441351012</v>
      </c>
      <c r="M18" s="33">
        <f>'Procedures &amp; Inputs'!X82</f>
        <v>205.34959623435844</v>
      </c>
      <c r="N18" s="33">
        <f>'Procedures &amp; Inputs'!Y82</f>
        <v>0</v>
      </c>
      <c r="O18" s="33">
        <f>'Procedures &amp; Inputs'!Z82</f>
        <v>0</v>
      </c>
      <c r="P18" s="5"/>
      <c r="S18" s="63">
        <f t="shared" si="5"/>
        <v>0</v>
      </c>
      <c r="T18" s="33">
        <f>'Procedures &amp; Inputs'!V82</f>
        <v>1642.7967698748676</v>
      </c>
      <c r="U18" s="33">
        <f>'Procedures &amp; Inputs'!W82</f>
        <v>23166.476671476143</v>
      </c>
      <c r="V18" s="64"/>
      <c r="Z18" s="24"/>
      <c r="AA18" s="205">
        <f t="shared" si="6"/>
        <v>6</v>
      </c>
      <c r="AB18" s="53"/>
      <c r="AC18" s="57" t="s">
        <v>45</v>
      </c>
      <c r="AF18" s="3" t="s">
        <v>27</v>
      </c>
      <c r="AG18" s="33">
        <f>'Procedures &amp; Inputs'!Q97</f>
        <v>558861.98096460965</v>
      </c>
      <c r="AH18" s="33">
        <f>'Procedures &amp; Inputs'!R97</f>
        <v>349408.96225711686</v>
      </c>
      <c r="AI18" s="33">
        <f>'Procedures &amp; Inputs'!S97</f>
        <v>30379.140973431182</v>
      </c>
      <c r="AJ18" s="33">
        <f>'Procedures &amp; Inputs'!T97</f>
        <v>1870.9884002929418</v>
      </c>
      <c r="AK18" s="33">
        <f>'Procedures &amp; Inputs'!U97</f>
        <v>152549.42370581243</v>
      </c>
      <c r="AL18" s="33">
        <f t="shared" ref="AL18:AL27" si="18">SUM(AT18:AU18)</f>
        <v>24458.101377323397</v>
      </c>
      <c r="AM18" s="33">
        <f>'Procedures &amp; Inputs'!X97</f>
        <v>195.36425063299794</v>
      </c>
      <c r="AN18" s="33">
        <f>'Procedures &amp; Inputs'!Y97</f>
        <v>0</v>
      </c>
      <c r="AO18" s="33">
        <f>'Procedures &amp; Inputs'!Z97</f>
        <v>0</v>
      </c>
      <c r="AP18" s="5"/>
      <c r="AS18" s="56">
        <f t="shared" si="8"/>
        <v>0</v>
      </c>
      <c r="AT18" s="33">
        <f>'Procedures &amp; Inputs'!V97</f>
        <v>1623.026082181829</v>
      </c>
      <c r="AU18" s="33">
        <f>'Procedures &amp; Inputs'!W97</f>
        <v>22835.075295141567</v>
      </c>
      <c r="AZ18" s="24"/>
      <c r="BA18" s="205">
        <f t="shared" si="9"/>
        <v>6</v>
      </c>
      <c r="BB18" s="53"/>
      <c r="BC18" s="57" t="s">
        <v>45</v>
      </c>
      <c r="BF18" s="3" t="s">
        <v>27</v>
      </c>
      <c r="BG18" s="33">
        <f>'Procedures &amp; Inputs'!Q112</f>
        <v>528892.10744988092</v>
      </c>
      <c r="BH18" s="33">
        <f>'Procedures &amp; Inputs'!R112</f>
        <v>331781.77212362998</v>
      </c>
      <c r="BI18" s="33">
        <f>'Procedures &amp; Inputs'!S112</f>
        <v>28619.902913792081</v>
      </c>
      <c r="BJ18" s="33">
        <f>'Procedures &amp; Inputs'!T112</f>
        <v>1770.9631773196395</v>
      </c>
      <c r="BK18" s="33">
        <f>'Procedures &amp; Inputs'!U112</f>
        <v>143675.61102423308</v>
      </c>
      <c r="BL18" s="33">
        <f t="shared" ref="BL18:BL27" si="19">SUM(BT18:BU18)</f>
        <v>22858.93836106555</v>
      </c>
      <c r="BM18" s="33">
        <f>'Procedures &amp; Inputs'!X112</f>
        <v>184.91984984060497</v>
      </c>
      <c r="BN18" s="33">
        <f>'Procedures &amp; Inputs'!Y112</f>
        <v>0</v>
      </c>
      <c r="BO18" s="33">
        <f>'Procedures &amp; Inputs'!Z112</f>
        <v>0</v>
      </c>
      <c r="BP18" s="5"/>
      <c r="BS18" s="56">
        <f t="shared" si="11"/>
        <v>0</v>
      </c>
      <c r="BT18" s="33">
        <f>'Procedures &amp; Inputs'!V112</f>
        <v>1514.9203083095715</v>
      </c>
      <c r="BU18" s="33">
        <f>'Procedures &amp; Inputs'!W112</f>
        <v>21344.018052755979</v>
      </c>
    </row>
    <row r="19" spans="1:73" x14ac:dyDescent="0.3">
      <c r="A19" s="205">
        <f t="shared" si="3"/>
        <v>7</v>
      </c>
      <c r="B19" s="53"/>
      <c r="C19" s="57" t="s">
        <v>46</v>
      </c>
      <c r="F19" s="3" t="s">
        <v>27</v>
      </c>
      <c r="G19" s="33">
        <f>'Procedures &amp; Inputs'!Q83</f>
        <v>768879.82235563942</v>
      </c>
      <c r="H19" s="33">
        <f>'Procedures &amp; Inputs'!R83</f>
        <v>495700.40149933525</v>
      </c>
      <c r="I19" s="33">
        <f>'Procedures &amp; Inputs'!S83</f>
        <v>44762.59914890318</v>
      </c>
      <c r="J19" s="33">
        <f>'Procedures &amp; Inputs'!T83</f>
        <v>2052.5050029913591</v>
      </c>
      <c r="K19" s="33">
        <f>'Procedures &amp; Inputs'!U83</f>
        <v>198168.94917327724</v>
      </c>
      <c r="L19" s="33">
        <f t="shared" si="17"/>
        <v>21326.426485264798</v>
      </c>
      <c r="M19" s="33">
        <f>'Procedures &amp; Inputs'!X83</f>
        <v>6868.9410458674947</v>
      </c>
      <c r="N19" s="33">
        <f>'Procedures &amp; Inputs'!Y83</f>
        <v>0</v>
      </c>
      <c r="O19" s="33">
        <f>'Procedures &amp; Inputs'!Z83</f>
        <v>0</v>
      </c>
      <c r="P19" s="5"/>
      <c r="S19" s="63">
        <f t="shared" si="5"/>
        <v>0</v>
      </c>
      <c r="T19" s="33">
        <f>'Procedures &amp; Inputs'!V83</f>
        <v>3189.1511998670517</v>
      </c>
      <c r="U19" s="33">
        <f>'Procedures &amp; Inputs'!W83</f>
        <v>18137.275285397747</v>
      </c>
      <c r="V19" s="64"/>
      <c r="Z19" s="24"/>
      <c r="AA19" s="205">
        <f t="shared" si="6"/>
        <v>7</v>
      </c>
      <c r="AB19" s="53"/>
      <c r="AC19" s="57" t="s">
        <v>46</v>
      </c>
      <c r="AF19" s="3" t="s">
        <v>27</v>
      </c>
      <c r="AG19" s="33">
        <f>'Procedures &amp; Inputs'!Q98</f>
        <v>731012.67291758175</v>
      </c>
      <c r="AH19" s="33">
        <f>'Procedures &amp; Inputs'!R98</f>
        <v>466723.59810055589</v>
      </c>
      <c r="AI19" s="33">
        <f>'Procedures &amp; Inputs'!S98</f>
        <v>43258.433790970383</v>
      </c>
      <c r="AJ19" s="33">
        <f>'Procedures &amp; Inputs'!T98</f>
        <v>1979.6636673316711</v>
      </c>
      <c r="AK19" s="33">
        <f>'Procedures &amp; Inputs'!U98</f>
        <v>191733.20884084571</v>
      </c>
      <c r="AL19" s="33">
        <f t="shared" si="18"/>
        <v>20702.988713781811</v>
      </c>
      <c r="AM19" s="33">
        <f>'Procedures &amp; Inputs'!X98</f>
        <v>6614.779804096187</v>
      </c>
      <c r="AN19" s="33">
        <f>'Procedures &amp; Inputs'!Y98</f>
        <v>0</v>
      </c>
      <c r="AO19" s="33">
        <f>'Procedures &amp; Inputs'!Z98</f>
        <v>0</v>
      </c>
      <c r="AP19" s="5"/>
      <c r="AS19" s="56">
        <f t="shared" si="8"/>
        <v>0</v>
      </c>
      <c r="AT19" s="33">
        <f>'Procedures &amp; Inputs'!V98</f>
        <v>3100.6780331700866</v>
      </c>
      <c r="AU19" s="33">
        <f>'Procedures &amp; Inputs'!W98</f>
        <v>17602.310680611725</v>
      </c>
      <c r="AZ19" s="24"/>
      <c r="BA19" s="205">
        <f t="shared" si="9"/>
        <v>7</v>
      </c>
      <c r="BB19" s="53"/>
      <c r="BC19" s="57" t="s">
        <v>46</v>
      </c>
      <c r="BF19" s="3" t="s">
        <v>27</v>
      </c>
      <c r="BG19" s="33">
        <f>'Procedures &amp; Inputs'!Q113</f>
        <v>695683.65679333918</v>
      </c>
      <c r="BH19" s="33">
        <f>'Procedures &amp; Inputs'!R113</f>
        <v>445676.48135501484</v>
      </c>
      <c r="BI19" s="33">
        <f>'Procedures &amp; Inputs'!S113</f>
        <v>40995.57649006819</v>
      </c>
      <c r="BJ19" s="33">
        <f>'Procedures &amp; Inputs'!T113</f>
        <v>1884.4191519340925</v>
      </c>
      <c r="BK19" s="33">
        <f>'Procedures &amp; Inputs'!U113</f>
        <v>181396.15523176</v>
      </c>
      <c r="BL19" s="33">
        <f t="shared" si="19"/>
        <v>19442.059443046921</v>
      </c>
      <c r="BM19" s="33">
        <f>'Procedures &amp; Inputs'!X113</f>
        <v>6288.9651215149825</v>
      </c>
      <c r="BN19" s="33">
        <f>'Procedures &amp; Inputs'!Y113</f>
        <v>0</v>
      </c>
      <c r="BO19" s="33">
        <f>'Procedures &amp; Inputs'!Z113</f>
        <v>0</v>
      </c>
      <c r="BP19" s="5"/>
      <c r="BS19" s="56">
        <f t="shared" si="11"/>
        <v>0</v>
      </c>
      <c r="BT19" s="33">
        <f>'Procedures &amp; Inputs'!V113</f>
        <v>2906.0921861152265</v>
      </c>
      <c r="BU19" s="33">
        <f>'Procedures &amp; Inputs'!W113</f>
        <v>16535.967256931694</v>
      </c>
    </row>
    <row r="20" spans="1:73" x14ac:dyDescent="0.3">
      <c r="A20" s="205">
        <f t="shared" si="3"/>
        <v>8</v>
      </c>
      <c r="B20" s="53"/>
      <c r="C20" s="57" t="s">
        <v>47</v>
      </c>
      <c r="F20" s="3" t="s">
        <v>139</v>
      </c>
      <c r="G20" s="33">
        <f>'Procedures &amp; Inputs'!Q84</f>
        <v>0</v>
      </c>
      <c r="H20" s="33">
        <f>'Procedures &amp; Inputs'!R84</f>
        <v>0</v>
      </c>
      <c r="I20" s="33">
        <f>'Procedures &amp; Inputs'!S84</f>
        <v>0</v>
      </c>
      <c r="J20" s="33">
        <f>'Procedures &amp; Inputs'!T84</f>
        <v>0</v>
      </c>
      <c r="K20" s="33">
        <f>'Procedures &amp; Inputs'!U84</f>
        <v>0</v>
      </c>
      <c r="L20" s="33">
        <f t="shared" si="17"/>
        <v>0</v>
      </c>
      <c r="M20" s="33">
        <f>'Procedures &amp; Inputs'!X84</f>
        <v>0</v>
      </c>
      <c r="N20" s="33">
        <f>'Procedures &amp; Inputs'!Y84</f>
        <v>0</v>
      </c>
      <c r="O20" s="33">
        <f>'Procedures &amp; Inputs'!Z84</f>
        <v>0</v>
      </c>
      <c r="P20" s="5"/>
      <c r="S20" s="63">
        <f t="shared" si="5"/>
        <v>0</v>
      </c>
      <c r="T20" s="33">
        <f>'Procedures &amp; Inputs'!V84</f>
        <v>0</v>
      </c>
      <c r="U20" s="33">
        <f>'Procedures &amp; Inputs'!W84</f>
        <v>0</v>
      </c>
      <c r="V20" s="64"/>
      <c r="Z20" s="24"/>
      <c r="AA20" s="205">
        <f t="shared" si="6"/>
        <v>8</v>
      </c>
      <c r="AB20" s="53"/>
      <c r="AC20" s="57" t="s">
        <v>47</v>
      </c>
      <c r="AF20" s="3" t="s">
        <v>139</v>
      </c>
      <c r="AG20" s="33">
        <f>'Procedures &amp; Inputs'!Q99</f>
        <v>0</v>
      </c>
      <c r="AH20" s="33">
        <f>'Procedures &amp; Inputs'!R99</f>
        <v>0</v>
      </c>
      <c r="AI20" s="33">
        <f>'Procedures &amp; Inputs'!S99</f>
        <v>0</v>
      </c>
      <c r="AJ20" s="33">
        <f>'Procedures &amp; Inputs'!T99</f>
        <v>0</v>
      </c>
      <c r="AK20" s="33">
        <f>'Procedures &amp; Inputs'!U99</f>
        <v>0</v>
      </c>
      <c r="AL20" s="33">
        <f t="shared" si="18"/>
        <v>0</v>
      </c>
      <c r="AM20" s="33">
        <f>'Procedures &amp; Inputs'!X99</f>
        <v>0</v>
      </c>
      <c r="AN20" s="33">
        <f>'Procedures &amp; Inputs'!Y99</f>
        <v>0</v>
      </c>
      <c r="AO20" s="33">
        <f>'Procedures &amp; Inputs'!Z99</f>
        <v>0</v>
      </c>
      <c r="AP20" s="5"/>
      <c r="AS20" s="56">
        <f t="shared" si="8"/>
        <v>0</v>
      </c>
      <c r="AT20" s="33">
        <f>'Procedures &amp; Inputs'!V99</f>
        <v>0</v>
      </c>
      <c r="AU20" s="33">
        <f>'Procedures &amp; Inputs'!W99</f>
        <v>0</v>
      </c>
      <c r="AZ20" s="24"/>
      <c r="BA20" s="205">
        <f t="shared" si="9"/>
        <v>8</v>
      </c>
      <c r="BB20" s="53"/>
      <c r="BC20" s="57" t="s">
        <v>47</v>
      </c>
      <c r="BF20" s="3" t="s">
        <v>139</v>
      </c>
      <c r="BG20" s="33">
        <f>'Procedures &amp; Inputs'!Q114</f>
        <v>0</v>
      </c>
      <c r="BH20" s="33">
        <f>'Procedures &amp; Inputs'!R114</f>
        <v>0</v>
      </c>
      <c r="BI20" s="33">
        <f>'Procedures &amp; Inputs'!S114</f>
        <v>0</v>
      </c>
      <c r="BJ20" s="33">
        <f>'Procedures &amp; Inputs'!T114</f>
        <v>0</v>
      </c>
      <c r="BK20" s="33">
        <f>'Procedures &amp; Inputs'!U114</f>
        <v>0</v>
      </c>
      <c r="BL20" s="33">
        <f t="shared" si="19"/>
        <v>0</v>
      </c>
      <c r="BM20" s="33">
        <f>'Procedures &amp; Inputs'!X114</f>
        <v>0</v>
      </c>
      <c r="BN20" s="33">
        <f>'Procedures &amp; Inputs'!Y114</f>
        <v>0</v>
      </c>
      <c r="BO20" s="33">
        <f>'Procedures &amp; Inputs'!Z114</f>
        <v>0</v>
      </c>
      <c r="BP20" s="5"/>
      <c r="BS20" s="56">
        <f t="shared" si="11"/>
        <v>0</v>
      </c>
      <c r="BT20" s="33">
        <f>'Procedures &amp; Inputs'!V114</f>
        <v>0</v>
      </c>
      <c r="BU20" s="33">
        <f>'Procedures &amp; Inputs'!W114</f>
        <v>0</v>
      </c>
    </row>
    <row r="21" spans="1:73" x14ac:dyDescent="0.3">
      <c r="A21" s="205">
        <f t="shared" si="3"/>
        <v>9</v>
      </c>
      <c r="B21" s="53"/>
      <c r="C21" s="57" t="s">
        <v>48</v>
      </c>
      <c r="F21" s="3" t="s">
        <v>27</v>
      </c>
      <c r="G21" s="33">
        <f>'Procedures &amp; Inputs'!Q85</f>
        <v>304365.0707186276</v>
      </c>
      <c r="H21" s="33">
        <f>'Procedures &amp; Inputs'!R85</f>
        <v>233448.70777555063</v>
      </c>
      <c r="I21" s="33">
        <f>'Procedures &amp; Inputs'!S85</f>
        <v>19381.114252718227</v>
      </c>
      <c r="J21" s="33">
        <f>'Procedures &amp; Inputs'!T85</f>
        <v>393.04029065462339</v>
      </c>
      <c r="K21" s="33">
        <f>'Procedures &amp; Inputs'!U85</f>
        <v>43220.33889385761</v>
      </c>
      <c r="L21" s="33">
        <f t="shared" si="17"/>
        <v>1318.4857559011671</v>
      </c>
      <c r="M21" s="33">
        <f>'Procedures &amp; Inputs'!X85</f>
        <v>1315.353960756509</v>
      </c>
      <c r="N21" s="33">
        <f>'Procedures &amp; Inputs'!Y85</f>
        <v>0</v>
      </c>
      <c r="O21" s="33">
        <f>'Procedures &amp; Inputs'!Z85</f>
        <v>5288.0297891888777</v>
      </c>
      <c r="P21" s="5"/>
      <c r="S21" s="63">
        <f t="shared" si="5"/>
        <v>0</v>
      </c>
      <c r="T21" s="33">
        <f>'Procedures &amp; Inputs'!V85</f>
        <v>0</v>
      </c>
      <c r="U21" s="33">
        <f>'Procedures &amp; Inputs'!W85</f>
        <v>1318.4857559011671</v>
      </c>
      <c r="V21" s="64"/>
      <c r="Z21" s="24"/>
      <c r="AA21" s="205">
        <f t="shared" si="6"/>
        <v>9</v>
      </c>
      <c r="AB21" s="53"/>
      <c r="AC21" s="57" t="s">
        <v>48</v>
      </c>
      <c r="AF21" s="3" t="s">
        <v>27</v>
      </c>
      <c r="AG21" s="33">
        <f>'Procedures &amp; Inputs'!Q100</f>
        <v>291348.83507123368</v>
      </c>
      <c r="AH21" s="33">
        <f>'Procedures &amp; Inputs'!R100</f>
        <v>222194.76326528183</v>
      </c>
      <c r="AI21" s="33">
        <f>'Procedures &amp; Inputs'!S100</f>
        <v>18936.651431848913</v>
      </c>
      <c r="AJ21" s="33">
        <f>'Procedures &amp; Inputs'!T100</f>
        <v>383.22709740981622</v>
      </c>
      <c r="AK21" s="33">
        <f>'Procedures &amp; Inputs'!U100</f>
        <v>42218.082365657312</v>
      </c>
      <c r="AL21" s="33">
        <f t="shared" si="18"/>
        <v>1292.8143045150427</v>
      </c>
      <c r="AM21" s="33">
        <f>'Procedures &amp; Inputs'!X100</f>
        <v>1280.5017873291849</v>
      </c>
      <c r="AN21" s="33">
        <f>'Procedures &amp; Inputs'!Y100</f>
        <v>0</v>
      </c>
      <c r="AO21" s="33">
        <f>'Procedures &amp; Inputs'!Z100</f>
        <v>5042.7948191916175</v>
      </c>
      <c r="AP21" s="5"/>
      <c r="AS21" s="56">
        <f t="shared" si="8"/>
        <v>0</v>
      </c>
      <c r="AT21" s="33">
        <f>'Procedures &amp; Inputs'!V100</f>
        <v>0</v>
      </c>
      <c r="AU21" s="33">
        <f>'Procedures &amp; Inputs'!W100</f>
        <v>1292.8143045150427</v>
      </c>
      <c r="AZ21" s="24"/>
      <c r="BA21" s="205">
        <f t="shared" si="9"/>
        <v>9</v>
      </c>
      <c r="BB21" s="53"/>
      <c r="BC21" s="57" t="s">
        <v>48</v>
      </c>
      <c r="BF21" s="3" t="s">
        <v>27</v>
      </c>
      <c r="BG21" s="33">
        <f>'Procedures &amp; Inputs'!Q115</f>
        <v>281802.24298498384</v>
      </c>
      <c r="BH21" s="33">
        <f>'Procedures &amp; Inputs'!R115</f>
        <v>215528.02700698492</v>
      </c>
      <c r="BI21" s="33">
        <f>'Procedures &amp; Inputs'!S115</f>
        <v>18229.775121422113</v>
      </c>
      <c r="BJ21" s="33">
        <f>'Procedures &amp; Inputs'!T115</f>
        <v>370.54808205992703</v>
      </c>
      <c r="BK21" s="33">
        <f>'Procedures &amp; Inputs'!U115</f>
        <v>40627.84412979144</v>
      </c>
      <c r="BL21" s="33">
        <f t="shared" si="19"/>
        <v>1235.1602735330905</v>
      </c>
      <c r="BM21" s="33">
        <f>'Procedures &amp; Inputs'!X115</f>
        <v>1236.6484184409617</v>
      </c>
      <c r="BN21" s="33">
        <f>'Procedures &amp; Inputs'!Y115</f>
        <v>0</v>
      </c>
      <c r="BO21" s="33">
        <f>'Procedures &amp; Inputs'!Z115</f>
        <v>4574.2399527514435</v>
      </c>
      <c r="BP21" s="5"/>
      <c r="BS21" s="56">
        <f t="shared" si="11"/>
        <v>0</v>
      </c>
      <c r="BT21" s="33">
        <f>'Procedures &amp; Inputs'!V115</f>
        <v>0</v>
      </c>
      <c r="BU21" s="33">
        <f>'Procedures &amp; Inputs'!W115</f>
        <v>1235.1602735330905</v>
      </c>
    </row>
    <row r="22" spans="1:73" x14ac:dyDescent="0.3">
      <c r="A22" s="205">
        <f t="shared" si="3"/>
        <v>10</v>
      </c>
      <c r="B22" s="53"/>
      <c r="C22" s="57" t="s">
        <v>140</v>
      </c>
      <c r="F22" s="3" t="s">
        <v>139</v>
      </c>
      <c r="G22" s="33">
        <f>'Procedures &amp; Inputs'!Q86</f>
        <v>0</v>
      </c>
      <c r="H22" s="33">
        <f>'Procedures &amp; Inputs'!R86</f>
        <v>0</v>
      </c>
      <c r="I22" s="33">
        <f>'Procedures &amp; Inputs'!S86</f>
        <v>0</v>
      </c>
      <c r="J22" s="33">
        <f>'Procedures &amp; Inputs'!T86</f>
        <v>0</v>
      </c>
      <c r="K22" s="33">
        <f>'Procedures &amp; Inputs'!U86</f>
        <v>0</v>
      </c>
      <c r="L22" s="33">
        <f t="shared" si="17"/>
        <v>0</v>
      </c>
      <c r="M22" s="33">
        <f>'Procedures &amp; Inputs'!X86</f>
        <v>0</v>
      </c>
      <c r="N22" s="33">
        <f>'Procedures &amp; Inputs'!Y86</f>
        <v>0</v>
      </c>
      <c r="O22" s="33">
        <f>'Procedures &amp; Inputs'!Z86</f>
        <v>0</v>
      </c>
      <c r="P22" s="5"/>
      <c r="S22" s="63">
        <f t="shared" si="5"/>
        <v>0</v>
      </c>
      <c r="T22" s="33">
        <f>'Procedures &amp; Inputs'!V86</f>
        <v>0</v>
      </c>
      <c r="U22" s="33">
        <f>'Procedures &amp; Inputs'!W86</f>
        <v>0</v>
      </c>
      <c r="V22" s="64"/>
      <c r="Z22" s="24"/>
      <c r="AA22" s="205">
        <f t="shared" si="6"/>
        <v>10</v>
      </c>
      <c r="AB22" s="53"/>
      <c r="AC22" s="57" t="s">
        <v>140</v>
      </c>
      <c r="AF22" s="3" t="s">
        <v>139</v>
      </c>
      <c r="AG22" s="33">
        <f>'Procedures &amp; Inputs'!Q101</f>
        <v>0</v>
      </c>
      <c r="AH22" s="33">
        <f>'Procedures &amp; Inputs'!R101</f>
        <v>0</v>
      </c>
      <c r="AI22" s="33">
        <f>'Procedures &amp; Inputs'!S101</f>
        <v>0</v>
      </c>
      <c r="AJ22" s="33">
        <f>'Procedures &amp; Inputs'!T101</f>
        <v>0</v>
      </c>
      <c r="AK22" s="33">
        <f>'Procedures &amp; Inputs'!U101</f>
        <v>0</v>
      </c>
      <c r="AL22" s="33">
        <f t="shared" si="18"/>
        <v>0</v>
      </c>
      <c r="AM22" s="33">
        <f>'Procedures &amp; Inputs'!X101</f>
        <v>0</v>
      </c>
      <c r="AN22" s="33">
        <f>'Procedures &amp; Inputs'!Y101</f>
        <v>0</v>
      </c>
      <c r="AO22" s="33">
        <f>'Procedures &amp; Inputs'!Z101</f>
        <v>0</v>
      </c>
      <c r="AP22" s="5"/>
      <c r="AS22" s="56">
        <f t="shared" si="8"/>
        <v>0</v>
      </c>
      <c r="AT22" s="33">
        <f>'Procedures &amp; Inputs'!V101</f>
        <v>0</v>
      </c>
      <c r="AU22" s="33">
        <f>'Procedures &amp; Inputs'!W101</f>
        <v>0</v>
      </c>
      <c r="AZ22" s="24"/>
      <c r="BA22" s="205">
        <f t="shared" si="9"/>
        <v>10</v>
      </c>
      <c r="BB22" s="53"/>
      <c r="BC22" s="57" t="s">
        <v>140</v>
      </c>
      <c r="BF22" s="3" t="s">
        <v>139</v>
      </c>
      <c r="BG22" s="33">
        <f>'Procedures &amp; Inputs'!Q116</f>
        <v>0</v>
      </c>
      <c r="BH22" s="33">
        <f>'Procedures &amp; Inputs'!R116</f>
        <v>0</v>
      </c>
      <c r="BI22" s="33">
        <f>'Procedures &amp; Inputs'!S116</f>
        <v>0</v>
      </c>
      <c r="BJ22" s="33">
        <f>'Procedures &amp; Inputs'!T116</f>
        <v>0</v>
      </c>
      <c r="BK22" s="33">
        <f>'Procedures &amp; Inputs'!U116</f>
        <v>0</v>
      </c>
      <c r="BL22" s="33">
        <f t="shared" si="19"/>
        <v>0</v>
      </c>
      <c r="BM22" s="33">
        <f>'Procedures &amp; Inputs'!X116</f>
        <v>0</v>
      </c>
      <c r="BN22" s="33">
        <f>'Procedures &amp; Inputs'!Y116</f>
        <v>0</v>
      </c>
      <c r="BO22" s="33">
        <f>'Procedures &amp; Inputs'!Z116</f>
        <v>0</v>
      </c>
      <c r="BP22" s="5"/>
      <c r="BS22" s="56">
        <f t="shared" si="11"/>
        <v>0</v>
      </c>
      <c r="BT22" s="33">
        <f>'Procedures &amp; Inputs'!V116</f>
        <v>0</v>
      </c>
      <c r="BU22" s="33">
        <f>'Procedures &amp; Inputs'!W116</f>
        <v>0</v>
      </c>
    </row>
    <row r="23" spans="1:73" x14ac:dyDescent="0.3">
      <c r="A23" s="205">
        <f t="shared" si="3"/>
        <v>11</v>
      </c>
      <c r="B23" s="53"/>
      <c r="C23" s="57" t="s">
        <v>50</v>
      </c>
      <c r="F23" s="3" t="s">
        <v>139</v>
      </c>
      <c r="G23" s="33">
        <f>'Procedures &amp; Inputs'!Q87</f>
        <v>57215.796004976124</v>
      </c>
      <c r="H23" s="33">
        <f>'Procedures &amp; Inputs'!R87</f>
        <v>50024.848026769156</v>
      </c>
      <c r="I23" s="33">
        <f>'Procedures &amp; Inputs'!S87</f>
        <v>3635.5062101516505</v>
      </c>
      <c r="J23" s="33">
        <f>'Procedures &amp; Inputs'!T87</f>
        <v>410.06048019656748</v>
      </c>
      <c r="K23" s="33">
        <f>'Procedures &amp; Inputs'!U87</f>
        <v>1341.6535692649566</v>
      </c>
      <c r="L23" s="33">
        <f t="shared" si="17"/>
        <v>1.8735928727926408</v>
      </c>
      <c r="M23" s="33">
        <f>'Procedures &amp; Inputs'!X87</f>
        <v>1801.8541257209943</v>
      </c>
      <c r="N23" s="33">
        <f>'Procedures &amp; Inputs'!Y87</f>
        <v>0</v>
      </c>
      <c r="O23" s="33">
        <f>'Procedures &amp; Inputs'!Z87</f>
        <v>0</v>
      </c>
      <c r="P23" s="5"/>
      <c r="S23" s="63">
        <f t="shared" si="5"/>
        <v>0</v>
      </c>
      <c r="T23" s="33">
        <f>'Procedures &amp; Inputs'!V87</f>
        <v>1.5387239094900328E-2</v>
      </c>
      <c r="U23" s="33">
        <f>'Procedures &amp; Inputs'!W87</f>
        <v>1.8582056336977404</v>
      </c>
      <c r="V23" s="64"/>
      <c r="Z23" s="24"/>
      <c r="AA23" s="205">
        <f t="shared" si="6"/>
        <v>11</v>
      </c>
      <c r="AB23" s="53"/>
      <c r="AC23" s="57" t="s">
        <v>50</v>
      </c>
      <c r="AF23" s="3" t="s">
        <v>139</v>
      </c>
      <c r="AG23" s="33">
        <f>'Procedures &amp; Inputs'!Q102</f>
        <v>53607.006502059696</v>
      </c>
      <c r="AH23" s="33">
        <f>'Procedures &amp; Inputs'!R102</f>
        <v>46842.185487799798</v>
      </c>
      <c r="AI23" s="33">
        <f>'Procedures &amp; Inputs'!S102</f>
        <v>3421.4248618851038</v>
      </c>
      <c r="AJ23" s="33">
        <f>'Procedures &amp; Inputs'!T102</f>
        <v>386.70096342724014</v>
      </c>
      <c r="AK23" s="33">
        <f>'Procedures &amp; Inputs'!U102</f>
        <v>1262.7942189874857</v>
      </c>
      <c r="AL23" s="33">
        <f t="shared" si="18"/>
        <v>1.7755636395188681</v>
      </c>
      <c r="AM23" s="33">
        <f>'Procedures &amp; Inputs'!X102</f>
        <v>1692.1254063205527</v>
      </c>
      <c r="AN23" s="33">
        <f>'Procedures &amp; Inputs'!Y102</f>
        <v>0</v>
      </c>
      <c r="AO23" s="33">
        <f>'Procedures &amp; Inputs'!Z102</f>
        <v>0</v>
      </c>
      <c r="AP23" s="5"/>
      <c r="AS23" s="56">
        <f t="shared" si="8"/>
        <v>0</v>
      </c>
      <c r="AT23" s="33">
        <f>'Procedures &amp; Inputs'!V102</f>
        <v>1.4550201297427137E-2</v>
      </c>
      <c r="AU23" s="33">
        <f>'Procedures &amp; Inputs'!W102</f>
        <v>1.7610134382214409</v>
      </c>
      <c r="AZ23" s="24"/>
      <c r="BA23" s="205">
        <f t="shared" si="9"/>
        <v>11</v>
      </c>
      <c r="BB23" s="53"/>
      <c r="BC23" s="57" t="s">
        <v>50</v>
      </c>
      <c r="BF23" s="3" t="s">
        <v>139</v>
      </c>
      <c r="BG23" s="33">
        <f>'Procedures &amp; Inputs'!Q117</f>
        <v>51302.435988790639</v>
      </c>
      <c r="BH23" s="33">
        <f>'Procedures &amp; Inputs'!R117</f>
        <v>44799.863915228962</v>
      </c>
      <c r="BI23" s="33">
        <f>'Procedures &amp; Inputs'!S117</f>
        <v>3290.1820044499209</v>
      </c>
      <c r="BJ23" s="33">
        <f>'Procedures &amp; Inputs'!T117</f>
        <v>372.63722413667125</v>
      </c>
      <c r="BK23" s="33">
        <f>'Procedures &amp; Inputs'!U117</f>
        <v>1214.6297077473737</v>
      </c>
      <c r="BL23" s="33">
        <f t="shared" si="19"/>
        <v>1.7258649935728672</v>
      </c>
      <c r="BM23" s="33">
        <f>'Procedures &amp; Inputs'!X117</f>
        <v>1623.3972722341559</v>
      </c>
      <c r="BN23" s="33">
        <f>'Procedures &amp; Inputs'!Y117</f>
        <v>0</v>
      </c>
      <c r="BO23" s="33">
        <f>'Procedures &amp; Inputs'!Z117</f>
        <v>0</v>
      </c>
      <c r="BP23" s="5"/>
      <c r="BS23" s="56">
        <f t="shared" si="11"/>
        <v>0</v>
      </c>
      <c r="BT23" s="33">
        <f>'Procedures &amp; Inputs'!V117</f>
        <v>1.4077248438138524E-2</v>
      </c>
      <c r="BU23" s="33">
        <f>'Procedures &amp; Inputs'!W117</f>
        <v>1.7117877451347285</v>
      </c>
    </row>
    <row r="24" spans="1:73" x14ac:dyDescent="0.3">
      <c r="A24" s="205">
        <f t="shared" si="3"/>
        <v>12</v>
      </c>
      <c r="B24" s="53"/>
      <c r="C24" s="57" t="s">
        <v>51</v>
      </c>
      <c r="F24" s="3" t="s">
        <v>139</v>
      </c>
      <c r="G24" s="33">
        <f>'Procedures &amp; Inputs'!Q88</f>
        <v>93718.333162904542</v>
      </c>
      <c r="H24" s="33">
        <f>'Procedures &amp; Inputs'!R88</f>
        <v>75665.387599454669</v>
      </c>
      <c r="I24" s="33">
        <f>'Procedures &amp; Inputs'!S88</f>
        <v>7684.4007348621344</v>
      </c>
      <c r="J24" s="33">
        <f>'Procedures &amp; Inputs'!T88</f>
        <v>653.6354584992481</v>
      </c>
      <c r="K24" s="33">
        <f>'Procedures &amp; Inputs'!U88</f>
        <v>6451.6078987467818</v>
      </c>
      <c r="L24" s="33">
        <f t="shared" si="17"/>
        <v>198.5368685137268</v>
      </c>
      <c r="M24" s="33">
        <f>'Procedures &amp; Inputs'!X88</f>
        <v>3064.7646028279842</v>
      </c>
      <c r="N24" s="33">
        <f>'Procedures &amp; Inputs'!Y88</f>
        <v>0</v>
      </c>
      <c r="O24" s="33">
        <f>'Procedures &amp; Inputs'!Z88</f>
        <v>0</v>
      </c>
      <c r="P24" s="5"/>
      <c r="S24" s="63">
        <f t="shared" si="5"/>
        <v>0</v>
      </c>
      <c r="T24" s="33">
        <f>'Procedures &amp; Inputs'!V88</f>
        <v>22.836213604046591</v>
      </c>
      <c r="U24" s="33">
        <f>'Procedures &amp; Inputs'!W88</f>
        <v>175.70065490968022</v>
      </c>
      <c r="V24" s="64"/>
      <c r="Z24" s="24"/>
      <c r="AA24" s="205">
        <f t="shared" si="6"/>
        <v>12</v>
      </c>
      <c r="AB24" s="53"/>
      <c r="AC24" s="57" t="s">
        <v>51</v>
      </c>
      <c r="AF24" s="3" t="s">
        <v>139</v>
      </c>
      <c r="AG24" s="33">
        <f>'Procedures &amp; Inputs'!Q103</f>
        <v>87236.777400633888</v>
      </c>
      <c r="AH24" s="33">
        <f>'Procedures &amp; Inputs'!R103</f>
        <v>70365.977670373846</v>
      </c>
      <c r="AI24" s="33">
        <f>'Procedures &amp; Inputs'!S103</f>
        <v>7182.3442063998418</v>
      </c>
      <c r="AJ24" s="33">
        <f>'Procedures &amp; Inputs'!T103</f>
        <v>612.17703765421118</v>
      </c>
      <c r="AK24" s="33">
        <f>'Procedures &amp; Inputs'!U103</f>
        <v>6030.9830548177315</v>
      </c>
      <c r="AL24" s="33">
        <f t="shared" si="18"/>
        <v>186.88798722422862</v>
      </c>
      <c r="AM24" s="33">
        <f>'Procedures &amp; Inputs'!X103</f>
        <v>2858.4074441640223</v>
      </c>
      <c r="AN24" s="33">
        <f>'Procedures &amp; Inputs'!Y103</f>
        <v>0</v>
      </c>
      <c r="AO24" s="33">
        <f>'Procedures &amp; Inputs'!Z103</f>
        <v>0</v>
      </c>
      <c r="AP24" s="5"/>
      <c r="AS24" s="56">
        <f t="shared" si="8"/>
        <v>0</v>
      </c>
      <c r="AT24" s="33">
        <f>'Procedures &amp; Inputs'!V103</f>
        <v>21.474704669292066</v>
      </c>
      <c r="AU24" s="33">
        <f>'Procedures &amp; Inputs'!W103</f>
        <v>165.41328255493656</v>
      </c>
      <c r="AZ24" s="24"/>
      <c r="BA24" s="205">
        <f t="shared" si="9"/>
        <v>12</v>
      </c>
      <c r="BB24" s="53"/>
      <c r="BC24" s="57" t="s">
        <v>51</v>
      </c>
      <c r="BF24" s="3" t="s">
        <v>139</v>
      </c>
      <c r="BG24" s="33">
        <f>'Procedures &amp; Inputs'!Q118</f>
        <v>81063.752322381726</v>
      </c>
      <c r="BH24" s="33">
        <f>'Procedures &amp; Inputs'!R118</f>
        <v>65318.876766620946</v>
      </c>
      <c r="BI24" s="33">
        <f>'Procedures &amp; Inputs'!S118</f>
        <v>6703.7153728136509</v>
      </c>
      <c r="BJ24" s="33">
        <f>'Procedures &amp; Inputs'!T118</f>
        <v>572.56454800776316</v>
      </c>
      <c r="BK24" s="33">
        <f>'Procedures &amp; Inputs'!U118</f>
        <v>5630.579660207608</v>
      </c>
      <c r="BL24" s="33">
        <f t="shared" si="19"/>
        <v>176.35439094955635</v>
      </c>
      <c r="BM24" s="33">
        <f>'Procedures &amp; Inputs'!X118</f>
        <v>2661.6615837822146</v>
      </c>
      <c r="BN24" s="33">
        <f>'Procedures &amp; Inputs'!Y118</f>
        <v>0</v>
      </c>
      <c r="BO24" s="33">
        <f>'Procedures &amp; Inputs'!Z118</f>
        <v>0</v>
      </c>
      <c r="BP24" s="5"/>
      <c r="BS24" s="56">
        <f t="shared" si="11"/>
        <v>0</v>
      </c>
      <c r="BT24" s="33">
        <f>'Procedures &amp; Inputs'!V118</f>
        <v>20.214167693949758</v>
      </c>
      <c r="BU24" s="33">
        <f>'Procedures &amp; Inputs'!W118</f>
        <v>156.1402232556066</v>
      </c>
    </row>
    <row r="25" spans="1:73" x14ac:dyDescent="0.3">
      <c r="A25" s="205">
        <f t="shared" si="3"/>
        <v>13</v>
      </c>
      <c r="B25" s="53"/>
      <c r="C25" s="57" t="s">
        <v>52</v>
      </c>
      <c r="F25" s="3" t="s">
        <v>139</v>
      </c>
      <c r="G25" s="33">
        <f>'Procedures &amp; Inputs'!Q89</f>
        <v>516.5079858112947</v>
      </c>
      <c r="H25" s="33">
        <f>'Procedures &amp; Inputs'!R89</f>
        <v>0</v>
      </c>
      <c r="I25" s="33">
        <f>'Procedures &amp; Inputs'!S89</f>
        <v>0</v>
      </c>
      <c r="J25" s="33">
        <f>'Procedures &amp; Inputs'!T89</f>
        <v>0</v>
      </c>
      <c r="K25" s="33">
        <f>'Procedures &amp; Inputs'!U89</f>
        <v>0</v>
      </c>
      <c r="L25" s="33">
        <f t="shared" si="17"/>
        <v>516.5079858112947</v>
      </c>
      <c r="M25" s="33">
        <f>'Procedures &amp; Inputs'!X89</f>
        <v>0</v>
      </c>
      <c r="N25" s="33">
        <f>'Procedures &amp; Inputs'!Y89</f>
        <v>0</v>
      </c>
      <c r="O25" s="33">
        <f>'Procedures &amp; Inputs'!Z89</f>
        <v>0</v>
      </c>
      <c r="P25" s="5"/>
      <c r="S25" s="63">
        <f t="shared" si="5"/>
        <v>0</v>
      </c>
      <c r="T25" s="33">
        <f>'Procedures &amp; Inputs'!V89</f>
        <v>0</v>
      </c>
      <c r="U25" s="33">
        <f>'Procedures &amp; Inputs'!W89</f>
        <v>516.5079858112947</v>
      </c>
      <c r="V25" s="64"/>
      <c r="Z25" s="24"/>
      <c r="AA25" s="205">
        <f t="shared" si="6"/>
        <v>13</v>
      </c>
      <c r="AB25" s="53"/>
      <c r="AC25" s="57" t="s">
        <v>52</v>
      </c>
      <c r="AF25" s="3" t="s">
        <v>139</v>
      </c>
      <c r="AG25" s="33">
        <f>'Procedures &amp; Inputs'!Q104</f>
        <v>517.36683493732016</v>
      </c>
      <c r="AH25" s="33">
        <f>'Procedures &amp; Inputs'!R104</f>
        <v>0</v>
      </c>
      <c r="AI25" s="33">
        <f>'Procedures &amp; Inputs'!S104</f>
        <v>0</v>
      </c>
      <c r="AJ25" s="33">
        <f>'Procedures &amp; Inputs'!T104</f>
        <v>0</v>
      </c>
      <c r="AK25" s="33">
        <f>'Procedures &amp; Inputs'!U104</f>
        <v>0</v>
      </c>
      <c r="AL25" s="33">
        <f t="shared" si="18"/>
        <v>517.36683493732016</v>
      </c>
      <c r="AM25" s="33">
        <f>'Procedures &amp; Inputs'!X104</f>
        <v>0</v>
      </c>
      <c r="AN25" s="33">
        <f>'Procedures &amp; Inputs'!Y104</f>
        <v>0</v>
      </c>
      <c r="AO25" s="33">
        <f>'Procedures &amp; Inputs'!Z104</f>
        <v>0</v>
      </c>
      <c r="AP25" s="5"/>
      <c r="AS25" s="56">
        <f t="shared" si="8"/>
        <v>0</v>
      </c>
      <c r="AT25" s="33">
        <f>'Procedures &amp; Inputs'!V104</f>
        <v>0</v>
      </c>
      <c r="AU25" s="33">
        <f>'Procedures &amp; Inputs'!W104</f>
        <v>517.36683493732016</v>
      </c>
      <c r="AZ25" s="24"/>
      <c r="BA25" s="205">
        <f t="shared" si="9"/>
        <v>13</v>
      </c>
      <c r="BB25" s="53"/>
      <c r="BC25" s="57" t="s">
        <v>52</v>
      </c>
      <c r="BF25" s="3" t="s">
        <v>139</v>
      </c>
      <c r="BG25" s="33">
        <f>'Procedures &amp; Inputs'!Q119</f>
        <v>571.60999733731171</v>
      </c>
      <c r="BH25" s="33">
        <f>'Procedures &amp; Inputs'!R119</f>
        <v>0</v>
      </c>
      <c r="BI25" s="33">
        <f>'Procedures &amp; Inputs'!S119</f>
        <v>0</v>
      </c>
      <c r="BJ25" s="33">
        <f>'Procedures &amp; Inputs'!T119</f>
        <v>0</v>
      </c>
      <c r="BK25" s="33">
        <f>'Procedures &amp; Inputs'!U119</f>
        <v>0</v>
      </c>
      <c r="BL25" s="33">
        <f t="shared" si="19"/>
        <v>571.60999733731171</v>
      </c>
      <c r="BM25" s="33">
        <f>'Procedures &amp; Inputs'!X119</f>
        <v>0</v>
      </c>
      <c r="BN25" s="33">
        <f>'Procedures &amp; Inputs'!Y119</f>
        <v>0</v>
      </c>
      <c r="BO25" s="33">
        <f>'Procedures &amp; Inputs'!Z119</f>
        <v>0</v>
      </c>
      <c r="BP25" s="5"/>
      <c r="BS25" s="56">
        <f t="shared" si="11"/>
        <v>0</v>
      </c>
      <c r="BT25" s="33">
        <f>'Procedures &amp; Inputs'!V119</f>
        <v>0</v>
      </c>
      <c r="BU25" s="33">
        <f>'Procedures &amp; Inputs'!W119</f>
        <v>571.60999733731171</v>
      </c>
    </row>
    <row r="26" spans="1:73" x14ac:dyDescent="0.3">
      <c r="A26" s="205">
        <f t="shared" si="3"/>
        <v>14</v>
      </c>
      <c r="B26" s="53"/>
      <c r="C26" s="57" t="s">
        <v>53</v>
      </c>
      <c r="F26" s="3" t="s">
        <v>141</v>
      </c>
      <c r="G26" s="33">
        <f>'Procedures &amp; Inputs'!Q90</f>
        <v>118477.56782199553</v>
      </c>
      <c r="H26" s="33">
        <f>'Procedures &amp; Inputs'!R90</f>
        <v>0</v>
      </c>
      <c r="I26" s="33">
        <f>'Procedures &amp; Inputs'!S90</f>
        <v>0</v>
      </c>
      <c r="J26" s="33">
        <f>'Procedures &amp; Inputs'!T90</f>
        <v>0</v>
      </c>
      <c r="K26" s="33">
        <f>'Procedures &amp; Inputs'!U90</f>
        <v>0</v>
      </c>
      <c r="L26" s="33">
        <f t="shared" si="17"/>
        <v>0</v>
      </c>
      <c r="M26" s="33">
        <f>'Procedures &amp; Inputs'!X90</f>
        <v>0</v>
      </c>
      <c r="N26" s="33">
        <f>'Procedures &amp; Inputs'!Y90</f>
        <v>118477.56782199553</v>
      </c>
      <c r="O26" s="33">
        <f>'Procedures &amp; Inputs'!Z90</f>
        <v>0</v>
      </c>
      <c r="P26" s="5"/>
      <c r="S26" s="63">
        <f t="shared" si="5"/>
        <v>0</v>
      </c>
      <c r="T26" s="33">
        <f>'Procedures &amp; Inputs'!V90</f>
        <v>0</v>
      </c>
      <c r="U26" s="33">
        <f>'Procedures &amp; Inputs'!W90</f>
        <v>0</v>
      </c>
      <c r="V26" s="64"/>
      <c r="Z26" s="24"/>
      <c r="AA26" s="205">
        <f t="shared" si="6"/>
        <v>14</v>
      </c>
      <c r="AB26" s="53"/>
      <c r="AC26" s="57" t="s">
        <v>53</v>
      </c>
      <c r="AF26" s="3" t="s">
        <v>141</v>
      </c>
      <c r="AG26" s="33">
        <f>'Procedures &amp; Inputs'!Q105</f>
        <v>113089.39824617375</v>
      </c>
      <c r="AH26" s="33">
        <f>'Procedures &amp; Inputs'!R105</f>
        <v>0</v>
      </c>
      <c r="AI26" s="33">
        <f>'Procedures &amp; Inputs'!S105</f>
        <v>0</v>
      </c>
      <c r="AJ26" s="33">
        <f>'Procedures &amp; Inputs'!T105</f>
        <v>0</v>
      </c>
      <c r="AK26" s="33">
        <f>'Procedures &amp; Inputs'!U105</f>
        <v>0</v>
      </c>
      <c r="AL26" s="33">
        <f t="shared" si="18"/>
        <v>0</v>
      </c>
      <c r="AM26" s="33">
        <f>'Procedures &amp; Inputs'!X105</f>
        <v>0</v>
      </c>
      <c r="AN26" s="33">
        <f>'Procedures &amp; Inputs'!Y105</f>
        <v>113089.39824617375</v>
      </c>
      <c r="AO26" s="33">
        <f>'Procedures &amp; Inputs'!Z105</f>
        <v>0</v>
      </c>
      <c r="AP26" s="5"/>
      <c r="AS26" s="56">
        <f t="shared" si="8"/>
        <v>0</v>
      </c>
      <c r="AT26" s="33">
        <f>'Procedures &amp; Inputs'!V105</f>
        <v>0</v>
      </c>
      <c r="AU26" s="33">
        <f>'Procedures &amp; Inputs'!W105</f>
        <v>0</v>
      </c>
      <c r="AZ26" s="24"/>
      <c r="BA26" s="205">
        <f t="shared" si="9"/>
        <v>14</v>
      </c>
      <c r="BB26" s="53"/>
      <c r="BC26" s="57" t="s">
        <v>53</v>
      </c>
      <c r="BF26" s="3" t="s">
        <v>141</v>
      </c>
      <c r="BG26" s="33">
        <f>'Procedures &amp; Inputs'!Q120</f>
        <v>108687.19332290532</v>
      </c>
      <c r="BH26" s="33">
        <f>'Procedures &amp; Inputs'!R120</f>
        <v>0</v>
      </c>
      <c r="BI26" s="33">
        <f>'Procedures &amp; Inputs'!S120</f>
        <v>0</v>
      </c>
      <c r="BJ26" s="33">
        <f>'Procedures &amp; Inputs'!T120</f>
        <v>0</v>
      </c>
      <c r="BK26" s="33">
        <f>'Procedures &amp; Inputs'!U120</f>
        <v>0</v>
      </c>
      <c r="BL26" s="33">
        <f t="shared" si="19"/>
        <v>0</v>
      </c>
      <c r="BM26" s="33">
        <f>'Procedures &amp; Inputs'!X120</f>
        <v>0</v>
      </c>
      <c r="BN26" s="33">
        <f>'Procedures &amp; Inputs'!Y120</f>
        <v>108687.19332290532</v>
      </c>
      <c r="BO26" s="33">
        <f>'Procedures &amp; Inputs'!Z120</f>
        <v>0</v>
      </c>
      <c r="BP26" s="5"/>
      <c r="BS26" s="56">
        <f t="shared" si="11"/>
        <v>0</v>
      </c>
      <c r="BT26" s="33">
        <f>'Procedures &amp; Inputs'!V120</f>
        <v>0</v>
      </c>
      <c r="BU26" s="33">
        <f>'Procedures &amp; Inputs'!W120</f>
        <v>0</v>
      </c>
    </row>
    <row r="27" spans="1:73" x14ac:dyDescent="0.3">
      <c r="A27" s="205">
        <f t="shared" si="3"/>
        <v>15</v>
      </c>
      <c r="B27" s="53"/>
      <c r="C27" s="57" t="s">
        <v>54</v>
      </c>
      <c r="F27" s="3" t="s">
        <v>139</v>
      </c>
      <c r="G27" s="33">
        <f>'Procedures &amp; Inputs'!Q91</f>
        <v>221579.13383384311</v>
      </c>
      <c r="H27" s="33">
        <f>'Procedures &amp; Inputs'!R91</f>
        <v>193061.30009611489</v>
      </c>
      <c r="I27" s="33">
        <f>'Procedures &amp; Inputs'!S91</f>
        <v>13951.788478728327</v>
      </c>
      <c r="J27" s="33">
        <f>'Procedures &amp; Inputs'!T91</f>
        <v>1581.4505642317401</v>
      </c>
      <c r="K27" s="33">
        <f>'Procedures &amp; Inputs'!U91</f>
        <v>5890.1771066009651</v>
      </c>
      <c r="L27" s="33">
        <f t="shared" si="17"/>
        <v>161.52343162075596</v>
      </c>
      <c r="M27" s="33">
        <f>'Procedures &amp; Inputs'!X91</f>
        <v>6932.8941693293555</v>
      </c>
      <c r="N27" s="33">
        <f>'Procedures &amp; Inputs'!Y91</f>
        <v>0</v>
      </c>
      <c r="O27" s="33">
        <f>'Procedures &amp; Inputs'!Z91</f>
        <v>0</v>
      </c>
      <c r="P27" s="5"/>
      <c r="S27" s="63">
        <f t="shared" si="5"/>
        <v>1.2782926205545664E-5</v>
      </c>
      <c r="T27" s="33">
        <f>'Procedures &amp; Inputs'!V91</f>
        <v>7.8491665513157916</v>
      </c>
      <c r="U27" s="33">
        <f>'Procedures &amp; Inputs'!W91</f>
        <v>153.67426506944017</v>
      </c>
      <c r="V27" s="64"/>
      <c r="Z27" s="24"/>
      <c r="AA27" s="205">
        <f t="shared" si="6"/>
        <v>15</v>
      </c>
      <c r="AB27" s="53"/>
      <c r="AC27" s="57" t="s">
        <v>54</v>
      </c>
      <c r="AF27" s="3" t="s">
        <v>139</v>
      </c>
      <c r="AG27" s="33">
        <f>'Procedures &amp; Inputs'!Q106</f>
        <v>212992.40818312546</v>
      </c>
      <c r="AH27" s="33">
        <f>'Procedures &amp; Inputs'!R106</f>
        <v>185511.89566851739</v>
      </c>
      <c r="AI27" s="33">
        <f>'Procedures &amp; Inputs'!S106</f>
        <v>13490.792552814557</v>
      </c>
      <c r="AJ27" s="33">
        <f>'Procedures &amp; Inputs'!T106</f>
        <v>1532.193063437112</v>
      </c>
      <c r="AK27" s="33">
        <f>'Procedures &amp; Inputs'!U106</f>
        <v>5623.8458535695599</v>
      </c>
      <c r="AL27" s="33">
        <f t="shared" si="18"/>
        <v>142.75174538471242</v>
      </c>
      <c r="AM27" s="33">
        <f>'Procedures &amp; Inputs'!X106</f>
        <v>6690.9293110430735</v>
      </c>
      <c r="AN27" s="33">
        <f>'Procedures &amp; Inputs'!Y106</f>
        <v>0</v>
      </c>
      <c r="AO27" s="33">
        <f>'Procedures &amp; Inputs'!Z106</f>
        <v>0</v>
      </c>
      <c r="AP27" s="5"/>
      <c r="AS27" s="56">
        <f t="shared" si="8"/>
        <v>1.1640979209914804E-5</v>
      </c>
      <c r="AT27" s="33">
        <f>'Procedures &amp; Inputs'!V106</f>
        <v>6.6982442589718616</v>
      </c>
      <c r="AU27" s="33">
        <f>'Procedures &amp; Inputs'!W106</f>
        <v>136.05350112574055</v>
      </c>
      <c r="AZ27" s="24"/>
      <c r="BA27" s="205">
        <f t="shared" si="9"/>
        <v>15</v>
      </c>
      <c r="BB27" s="53"/>
      <c r="BC27" s="57" t="s">
        <v>54</v>
      </c>
      <c r="BF27" s="3" t="s">
        <v>139</v>
      </c>
      <c r="BG27" s="33">
        <f>'Procedures &amp; Inputs'!Q121</f>
        <v>208205.28372964097</v>
      </c>
      <c r="BH27" s="33">
        <f>'Procedures &amp; Inputs'!R121</f>
        <v>181330.00234684171</v>
      </c>
      <c r="BI27" s="33">
        <f>'Procedures &amp; Inputs'!S121</f>
        <v>13259.425617641171</v>
      </c>
      <c r="BJ27" s="33">
        <f>'Procedures &amp; Inputs'!T121</f>
        <v>1509.3764743100119</v>
      </c>
      <c r="BK27" s="33">
        <f>'Procedures &amp; Inputs'!U121</f>
        <v>5420.4939374414625</v>
      </c>
      <c r="BL27" s="33">
        <f t="shared" si="19"/>
        <v>120.89447513554404</v>
      </c>
      <c r="BM27" s="33">
        <f>'Procedures &amp; Inputs'!X121</f>
        <v>6565.0908888429858</v>
      </c>
      <c r="BN27" s="33">
        <f>'Procedures &amp; Inputs'!Y121</f>
        <v>0</v>
      </c>
      <c r="BO27" s="33">
        <f>'Procedures &amp; Inputs'!Z121</f>
        <v>0</v>
      </c>
      <c r="BP27" s="5"/>
      <c r="BS27" s="56">
        <f t="shared" si="11"/>
        <v>1.0571908205747604E-5</v>
      </c>
      <c r="BT27" s="33">
        <f>'Procedures &amp; Inputs'!V121</f>
        <v>5.2285858075323342</v>
      </c>
      <c r="BU27" s="33">
        <f>'Procedures &amp; Inputs'!W121</f>
        <v>115.6658893280117</v>
      </c>
    </row>
    <row r="28" spans="1:73" x14ac:dyDescent="0.3">
      <c r="A28" s="205">
        <f t="shared" si="3"/>
        <v>16</v>
      </c>
      <c r="B28" s="53"/>
      <c r="C28" s="57" t="s">
        <v>142</v>
      </c>
      <c r="G28" s="65"/>
      <c r="H28" s="65"/>
      <c r="I28" s="65"/>
      <c r="J28" s="65"/>
      <c r="K28" s="65"/>
      <c r="L28" s="65"/>
      <c r="M28" s="65"/>
      <c r="N28" s="65"/>
      <c r="O28" s="65"/>
      <c r="P28" s="5"/>
      <c r="S28" s="63">
        <f t="shared" si="5"/>
        <v>0</v>
      </c>
      <c r="T28" s="65"/>
      <c r="U28" s="65"/>
      <c r="V28" s="65"/>
      <c r="Z28" s="24"/>
      <c r="AA28" s="205">
        <f t="shared" si="6"/>
        <v>16</v>
      </c>
      <c r="AB28" s="53"/>
      <c r="AC28" s="57" t="s">
        <v>142</v>
      </c>
      <c r="AG28" s="65"/>
      <c r="AH28" s="65"/>
      <c r="AI28" s="65"/>
      <c r="AJ28" s="65"/>
      <c r="AK28" s="65"/>
      <c r="AL28" s="65"/>
      <c r="AM28" s="65"/>
      <c r="AN28" s="65"/>
      <c r="AO28" s="65"/>
      <c r="AP28" s="5"/>
      <c r="AS28" s="63">
        <f t="shared" si="8"/>
        <v>0</v>
      </c>
      <c r="AT28" s="65"/>
      <c r="AU28" s="65"/>
      <c r="AZ28" s="24"/>
      <c r="BA28" s="205">
        <f t="shared" si="9"/>
        <v>16</v>
      </c>
      <c r="BB28" s="53"/>
      <c r="BC28" s="57" t="s">
        <v>142</v>
      </c>
      <c r="BG28" s="65"/>
      <c r="BH28" s="65"/>
      <c r="BI28" s="65"/>
      <c r="BJ28" s="65"/>
      <c r="BK28" s="65"/>
      <c r="BL28" s="65"/>
      <c r="BM28" s="65"/>
      <c r="BN28" s="65"/>
      <c r="BO28" s="65"/>
      <c r="BP28" s="5"/>
      <c r="BS28" s="63">
        <f t="shared" si="11"/>
        <v>0</v>
      </c>
      <c r="BT28" s="65"/>
      <c r="BU28" s="65"/>
    </row>
    <row r="29" spans="1:73" ht="14.4" thickBot="1" x14ac:dyDescent="0.35">
      <c r="A29" s="205">
        <f t="shared" si="3"/>
        <v>17</v>
      </c>
      <c r="B29" s="66"/>
      <c r="C29" s="67" t="s">
        <v>55</v>
      </c>
      <c r="D29" s="68"/>
      <c r="E29" s="68"/>
      <c r="F29" s="68"/>
      <c r="G29" s="69">
        <f t="shared" ref="G29:O29" si="20">SUM(G16:G28)</f>
        <v>3791049.2904109149</v>
      </c>
      <c r="H29" s="69">
        <f t="shared" si="20"/>
        <v>2417214.9847225533</v>
      </c>
      <c r="I29" s="69">
        <f t="shared" si="20"/>
        <v>209005.24951579075</v>
      </c>
      <c r="J29" s="69">
        <f t="shared" si="20"/>
        <v>13137.118252615342</v>
      </c>
      <c r="K29" s="69">
        <f t="shared" si="20"/>
        <v>875610.26332385861</v>
      </c>
      <c r="L29" s="69">
        <f t="shared" si="20"/>
        <v>128593.56272946409</v>
      </c>
      <c r="M29" s="69">
        <f t="shared" si="20"/>
        <v>23722.51426823188</v>
      </c>
      <c r="N29" s="69">
        <f t="shared" si="20"/>
        <v>118477.56782199553</v>
      </c>
      <c r="O29" s="69">
        <f t="shared" si="20"/>
        <v>5288.0297891888777</v>
      </c>
      <c r="P29" s="5"/>
      <c r="S29" s="70">
        <f t="shared" si="5"/>
        <v>1.2783333659172058E-5</v>
      </c>
      <c r="T29" s="69">
        <f>SUM(T16:T28)</f>
        <v>10376.187009224061</v>
      </c>
      <c r="U29" s="69">
        <f>SUM(U16:U28)</f>
        <v>118217.37572024003</v>
      </c>
      <c r="V29" s="71"/>
      <c r="Z29" s="24"/>
      <c r="AA29" s="205">
        <f t="shared" si="6"/>
        <v>17</v>
      </c>
      <c r="AB29" s="66"/>
      <c r="AC29" s="67" t="s">
        <v>55</v>
      </c>
      <c r="AD29" s="68"/>
      <c r="AE29" s="68"/>
      <c r="AF29" s="68"/>
      <c r="AG29" s="69">
        <f t="shared" ref="AG29:AO29" si="21">SUM(AG16:AG28)</f>
        <v>3646028.3266862724</v>
      </c>
      <c r="AH29" s="69">
        <f t="shared" si="21"/>
        <v>2305344.0483988016</v>
      </c>
      <c r="AI29" s="69">
        <f t="shared" si="21"/>
        <v>203980.10805718799</v>
      </c>
      <c r="AJ29" s="69">
        <f t="shared" si="21"/>
        <v>12780.767620259456</v>
      </c>
      <c r="AK29" s="69">
        <f t="shared" si="21"/>
        <v>856756.40138278424</v>
      </c>
      <c r="AL29" s="69">
        <f t="shared" si="21"/>
        <v>126341.35043506529</v>
      </c>
      <c r="AM29" s="69">
        <f t="shared" si="21"/>
        <v>22693.457738449833</v>
      </c>
      <c r="AN29" s="69">
        <f t="shared" si="21"/>
        <v>113089.39824617375</v>
      </c>
      <c r="AO29" s="69">
        <f t="shared" si="21"/>
        <v>5042.7948191916175</v>
      </c>
      <c r="AP29" s="5"/>
      <c r="AS29" s="70">
        <f t="shared" si="8"/>
        <v>1.1641066521406174E-5</v>
      </c>
      <c r="AT29" s="69">
        <f>SUM(AT16:AT28)</f>
        <v>10183.565945806255</v>
      </c>
      <c r="AU29" s="69">
        <f>SUM(AU16:AU28)</f>
        <v>116157.78448925904</v>
      </c>
      <c r="AZ29" s="24"/>
      <c r="BA29" s="205">
        <f t="shared" si="9"/>
        <v>17</v>
      </c>
      <c r="BB29" s="66"/>
      <c r="BC29" s="67" t="s">
        <v>55</v>
      </c>
      <c r="BD29" s="68"/>
      <c r="BE29" s="68"/>
      <c r="BF29" s="68"/>
      <c r="BG29" s="69">
        <f t="shared" ref="BG29:BO29" si="22">SUM(BG16:BG28)</f>
        <v>3511450.1951424754</v>
      </c>
      <c r="BH29" s="69">
        <f t="shared" si="22"/>
        <v>2226161.9646492298</v>
      </c>
      <c r="BI29" s="69">
        <f t="shared" si="22"/>
        <v>195754.69092352106</v>
      </c>
      <c r="BJ29" s="69">
        <f t="shared" si="22"/>
        <v>12346.985110100188</v>
      </c>
      <c r="BK29" s="69">
        <f t="shared" si="22"/>
        <v>821512.32989486947</v>
      </c>
      <c r="BL29" s="69">
        <f t="shared" si="22"/>
        <v>120540.68616675043</v>
      </c>
      <c r="BM29" s="69">
        <f t="shared" si="22"/>
        <v>21872.013140575938</v>
      </c>
      <c r="BN29" s="69">
        <f t="shared" si="22"/>
        <v>108687.19332290532</v>
      </c>
      <c r="BO29" s="69">
        <f t="shared" si="22"/>
        <v>4574.2399527514435</v>
      </c>
      <c r="BP29" s="5"/>
      <c r="BS29" s="70">
        <f t="shared" si="11"/>
        <v>-9.1981771867722273E-2</v>
      </c>
      <c r="BT29" s="69">
        <f>SUM(BT16:BT28)</f>
        <v>9672.8195100025969</v>
      </c>
      <c r="BU29" s="69">
        <f>SUM(BU16:BU28)</f>
        <v>110867.86665674785</v>
      </c>
    </row>
    <row r="30" spans="1:73" ht="14.4" thickTop="1" x14ac:dyDescent="0.3">
      <c r="A30" s="205">
        <f>+A29+1</f>
        <v>18</v>
      </c>
      <c r="B30" s="49"/>
      <c r="C30" s="72" t="s">
        <v>143</v>
      </c>
      <c r="G30" s="73"/>
      <c r="H30" s="74"/>
      <c r="I30" s="75"/>
      <c r="J30" s="75"/>
      <c r="K30" s="75"/>
      <c r="L30" s="75"/>
      <c r="M30" s="75"/>
      <c r="N30" s="75"/>
      <c r="O30" s="37"/>
      <c r="S30" s="76"/>
      <c r="U30" s="75"/>
      <c r="Z30" s="24"/>
      <c r="AA30" s="205">
        <f t="shared" si="6"/>
        <v>18</v>
      </c>
      <c r="AB30" s="49"/>
      <c r="AC30" s="72" t="s">
        <v>143</v>
      </c>
      <c r="AG30" s="73"/>
      <c r="AH30" s="74"/>
      <c r="AI30" s="75"/>
      <c r="AJ30" s="75"/>
      <c r="AK30" s="75"/>
      <c r="AL30" s="75"/>
      <c r="AM30" s="75"/>
      <c r="AN30" s="75"/>
      <c r="AO30" s="37"/>
      <c r="AS30" s="76"/>
      <c r="AU30" s="75"/>
      <c r="AZ30" s="24"/>
      <c r="BA30" s="205">
        <f t="shared" si="9"/>
        <v>18</v>
      </c>
      <c r="BB30" s="49"/>
      <c r="BC30" s="72" t="s">
        <v>143</v>
      </c>
      <c r="BG30" s="73"/>
      <c r="BH30" s="74"/>
      <c r="BI30" s="75"/>
      <c r="BJ30" s="75"/>
      <c r="BK30" s="75"/>
      <c r="BL30" s="75"/>
      <c r="BM30" s="75"/>
      <c r="BN30" s="75"/>
      <c r="BO30" s="37"/>
      <c r="BS30" s="76"/>
      <c r="BU30" s="75"/>
    </row>
    <row r="31" spans="1:73" x14ac:dyDescent="0.3">
      <c r="A31" s="205">
        <f t="shared" ref="A31:A47" si="23">A30+1</f>
        <v>19</v>
      </c>
      <c r="B31" s="77"/>
      <c r="C31" s="78" t="s">
        <v>144</v>
      </c>
      <c r="G31" s="33"/>
      <c r="H31" s="33"/>
      <c r="I31" s="33"/>
      <c r="J31" s="33"/>
      <c r="K31" s="33"/>
      <c r="L31" s="33"/>
      <c r="M31" s="33"/>
      <c r="N31" s="33"/>
      <c r="O31" s="37"/>
      <c r="R31" s="79" t="s">
        <v>145</v>
      </c>
      <c r="S31" s="56"/>
      <c r="T31" s="33"/>
      <c r="Z31" s="24"/>
      <c r="AA31" s="205">
        <f t="shared" si="6"/>
        <v>19</v>
      </c>
      <c r="AB31" s="77"/>
      <c r="AC31" s="78" t="s">
        <v>144</v>
      </c>
      <c r="AG31" s="33"/>
      <c r="AH31" s="33"/>
      <c r="AI31" s="33"/>
      <c r="AJ31" s="33"/>
      <c r="AK31" s="33"/>
      <c r="AL31" s="33"/>
      <c r="AM31" s="33"/>
      <c r="AN31" s="33"/>
      <c r="AO31" s="37"/>
      <c r="AR31" s="79" t="s">
        <v>145</v>
      </c>
      <c r="AS31" s="56"/>
      <c r="AT31" s="33"/>
      <c r="AZ31" s="24"/>
      <c r="BA31" s="205">
        <f t="shared" si="9"/>
        <v>19</v>
      </c>
      <c r="BB31" s="77"/>
      <c r="BC31" s="78" t="s">
        <v>144</v>
      </c>
      <c r="BG31" s="33"/>
      <c r="BH31" s="33"/>
      <c r="BI31" s="33"/>
      <c r="BJ31" s="33"/>
      <c r="BK31" s="33"/>
      <c r="BL31" s="33"/>
      <c r="BM31" s="33"/>
      <c r="BN31" s="33"/>
      <c r="BO31" s="37"/>
      <c r="BR31" s="79" t="s">
        <v>145</v>
      </c>
      <c r="BS31" s="56"/>
      <c r="BT31" s="33"/>
    </row>
    <row r="32" spans="1:73" x14ac:dyDescent="0.3">
      <c r="A32" s="205">
        <f t="shared" si="23"/>
        <v>20</v>
      </c>
      <c r="B32" s="49"/>
      <c r="C32" s="80" t="s">
        <v>146</v>
      </c>
      <c r="G32" s="33">
        <f>SUM(H32:M32)</f>
        <v>24446369.994377144</v>
      </c>
      <c r="H32" s="33">
        <v>22064517.351241626</v>
      </c>
      <c r="I32" s="33">
        <v>1599713.9382797538</v>
      </c>
      <c r="J32" s="33">
        <v>170541.20372150553</v>
      </c>
      <c r="K32" s="33">
        <v>596543.619751308</v>
      </c>
      <c r="L32" s="33">
        <v>1866.2000531451135</v>
      </c>
      <c r="M32" s="33">
        <v>13187.681329806917</v>
      </c>
      <c r="N32" s="33"/>
      <c r="P32" s="5"/>
      <c r="R32" s="81"/>
      <c r="S32" s="56"/>
      <c r="T32" s="33">
        <v>82.914291639411232</v>
      </c>
      <c r="U32" s="33">
        <v>1783.2857615057023</v>
      </c>
      <c r="V32" s="33"/>
      <c r="Z32" s="24"/>
      <c r="AA32" s="205">
        <f t="shared" si="6"/>
        <v>20</v>
      </c>
      <c r="AB32" s="49"/>
      <c r="AC32" s="80" t="s">
        <v>146</v>
      </c>
      <c r="AG32" s="33">
        <f>SUM(AH32:AM32)</f>
        <v>24050731.960120562</v>
      </c>
      <c r="AH32" s="33">
        <v>21696377.792271525</v>
      </c>
      <c r="AI32" s="33">
        <v>1580978.1793711956</v>
      </c>
      <c r="AJ32" s="33">
        <v>168887.72794582756</v>
      </c>
      <c r="AK32" s="33">
        <v>589625.59573639324</v>
      </c>
      <c r="AL32" s="33">
        <v>1857.2923817585606</v>
      </c>
      <c r="AM32" s="33">
        <v>13005.372413863894</v>
      </c>
      <c r="AN32" s="33"/>
      <c r="AP32" s="5"/>
      <c r="AR32" s="81"/>
      <c r="AS32" s="56"/>
      <c r="AT32" s="33">
        <v>82.435236240856611</v>
      </c>
      <c r="AU32" s="33">
        <v>1774.8571455177039</v>
      </c>
      <c r="AZ32" s="24"/>
      <c r="BA32" s="205">
        <f t="shared" si="9"/>
        <v>20</v>
      </c>
      <c r="BB32" s="49"/>
      <c r="BC32" s="80" t="s">
        <v>146</v>
      </c>
      <c r="BG32" s="33">
        <f>SUM(BH32:BM32)</f>
        <v>23648436.207946993</v>
      </c>
      <c r="BH32" s="33">
        <v>21321603.501903247</v>
      </c>
      <c r="BI32" s="33">
        <v>1562182.8826693455</v>
      </c>
      <c r="BJ32" s="33">
        <v>167225.3671961673</v>
      </c>
      <c r="BK32" s="33">
        <v>582748.74137322244</v>
      </c>
      <c r="BL32" s="33">
        <v>1855.1209680974425</v>
      </c>
      <c r="BM32" s="33">
        <v>12820.593836914864</v>
      </c>
      <c r="BN32" s="33"/>
      <c r="BP32" s="5"/>
      <c r="BR32" s="81"/>
      <c r="BS32" s="56"/>
      <c r="BT32" s="33">
        <v>82.132299570887</v>
      </c>
      <c r="BU32" s="33">
        <v>1772.9886685265556</v>
      </c>
    </row>
    <row r="33" spans="1:78" x14ac:dyDescent="0.3">
      <c r="A33" s="205">
        <f t="shared" si="23"/>
        <v>21</v>
      </c>
      <c r="B33" s="49"/>
      <c r="C33" s="82" t="s">
        <v>147</v>
      </c>
      <c r="G33" s="33">
        <f>SUM(H33:M33)</f>
        <v>797544.58085290203</v>
      </c>
      <c r="H33" s="33">
        <v>0</v>
      </c>
      <c r="I33" s="33">
        <v>5661.7423939996061</v>
      </c>
      <c r="J33" s="33">
        <v>10324.644696744759</v>
      </c>
      <c r="K33" s="33">
        <v>0</v>
      </c>
      <c r="L33" s="33">
        <v>0</v>
      </c>
      <c r="M33" s="33">
        <v>781558.19376215769</v>
      </c>
      <c r="N33" s="33"/>
      <c r="P33" s="5"/>
      <c r="R33" s="83" t="s">
        <v>148</v>
      </c>
      <c r="S33" s="63">
        <f t="shared" ref="S33:S36" si="24">SUM(H33:N33)-G33</f>
        <v>0</v>
      </c>
      <c r="T33" s="33">
        <v>0</v>
      </c>
      <c r="U33" s="33">
        <v>0</v>
      </c>
      <c r="V33" s="33"/>
      <c r="Z33" s="24"/>
      <c r="AA33" s="205">
        <f t="shared" si="6"/>
        <v>21</v>
      </c>
      <c r="AB33" s="49"/>
      <c r="AC33" s="82" t="s">
        <v>147</v>
      </c>
      <c r="AG33" s="33">
        <f>SUM(AH33:AM33)</f>
        <v>786573.76539347216</v>
      </c>
      <c r="AH33" s="33">
        <v>0</v>
      </c>
      <c r="AI33" s="33">
        <v>5595.4323882179406</v>
      </c>
      <c r="AJ33" s="33">
        <v>10224.542495481846</v>
      </c>
      <c r="AK33" s="33">
        <v>0</v>
      </c>
      <c r="AL33" s="33">
        <v>0</v>
      </c>
      <c r="AM33" s="33">
        <v>770753.79050977237</v>
      </c>
      <c r="AN33" s="33"/>
      <c r="AP33" s="5"/>
      <c r="AR33" s="83" t="s">
        <v>148</v>
      </c>
      <c r="AS33" s="63">
        <f>SUM(AH33:AO33)-AG33</f>
        <v>0</v>
      </c>
      <c r="AT33" s="33">
        <v>0</v>
      </c>
      <c r="AU33" s="33">
        <v>0</v>
      </c>
      <c r="AZ33" s="24"/>
      <c r="BA33" s="205">
        <f t="shared" si="9"/>
        <v>21</v>
      </c>
      <c r="BB33" s="49"/>
      <c r="BC33" s="82" t="s">
        <v>147</v>
      </c>
      <c r="BG33" s="33">
        <f>SUM(BH33:BM33)</f>
        <v>775455.83868062519</v>
      </c>
      <c r="BH33" s="33">
        <v>0</v>
      </c>
      <c r="BI33" s="33">
        <v>5528.9116649821972</v>
      </c>
      <c r="BJ33" s="33">
        <v>10123.90239371451</v>
      </c>
      <c r="BK33" s="33">
        <v>0</v>
      </c>
      <c r="BL33" s="33">
        <v>0</v>
      </c>
      <c r="BM33" s="33">
        <v>759803.02462192846</v>
      </c>
      <c r="BN33" s="33"/>
      <c r="BP33" s="5"/>
      <c r="BR33" s="83" t="s">
        <v>148</v>
      </c>
      <c r="BS33" s="63">
        <f t="shared" ref="BS33:BS36" si="25">SUM(BH33:BN33)-BG33</f>
        <v>0</v>
      </c>
      <c r="BT33" s="33">
        <v>0</v>
      </c>
      <c r="BU33" s="33">
        <v>0</v>
      </c>
    </row>
    <row r="34" spans="1:78" x14ac:dyDescent="0.3">
      <c r="A34" s="205">
        <f t="shared" si="23"/>
        <v>22</v>
      </c>
      <c r="B34" s="49"/>
      <c r="C34" s="54" t="s">
        <v>149</v>
      </c>
      <c r="G34" s="33">
        <f>SUM(G32:G33)</f>
        <v>25243914.575230047</v>
      </c>
      <c r="H34" s="33">
        <f t="shared" ref="H34:M34" si="26">SUM(H32:H33)</f>
        <v>22064517.351241626</v>
      </c>
      <c r="I34" s="33">
        <f t="shared" si="26"/>
        <v>1605375.6806737534</v>
      </c>
      <c r="J34" s="33">
        <f t="shared" si="26"/>
        <v>180865.8484182503</v>
      </c>
      <c r="K34" s="33">
        <f t="shared" si="26"/>
        <v>596543.619751308</v>
      </c>
      <c r="L34" s="33">
        <f t="shared" si="26"/>
        <v>1866.2000531451135</v>
      </c>
      <c r="M34" s="33">
        <f t="shared" si="26"/>
        <v>794745.87509196461</v>
      </c>
      <c r="N34" s="33"/>
      <c r="P34" s="5"/>
      <c r="R34" s="83"/>
      <c r="S34" s="63">
        <f t="shared" si="24"/>
        <v>0</v>
      </c>
      <c r="T34" s="33">
        <f>SUM(T32:T33)</f>
        <v>82.914291639411232</v>
      </c>
      <c r="U34" s="33">
        <f>SUM(U32:U33)</f>
        <v>1783.2857615057023</v>
      </c>
      <c r="V34" s="33"/>
      <c r="Z34" s="24"/>
      <c r="AA34" s="205">
        <f t="shared" si="6"/>
        <v>22</v>
      </c>
      <c r="AB34" s="49"/>
      <c r="AC34" s="54" t="s">
        <v>149</v>
      </c>
      <c r="AG34" s="33">
        <f>SUM(AG32:AG33)</f>
        <v>24837305.725514036</v>
      </c>
      <c r="AH34" s="33">
        <f t="shared" ref="AH34:AM34" si="27">SUM(AH32:AH33)</f>
        <v>21696377.792271525</v>
      </c>
      <c r="AI34" s="33">
        <f t="shared" si="27"/>
        <v>1586573.6117594135</v>
      </c>
      <c r="AJ34" s="33">
        <f t="shared" si="27"/>
        <v>179112.2704413094</v>
      </c>
      <c r="AK34" s="33">
        <f t="shared" si="27"/>
        <v>589625.59573639324</v>
      </c>
      <c r="AL34" s="33">
        <f t="shared" si="27"/>
        <v>1857.2923817585606</v>
      </c>
      <c r="AM34" s="33">
        <f t="shared" si="27"/>
        <v>783759.16292363626</v>
      </c>
      <c r="AN34" s="33"/>
      <c r="AP34" s="5"/>
      <c r="AR34" s="83"/>
      <c r="AS34" s="63">
        <f t="shared" ref="AS34:AS35" si="28">SUM(AH34:AO34)-AG34</f>
        <v>0</v>
      </c>
      <c r="AT34" s="33">
        <f>SUM(AT32:AT33)</f>
        <v>82.435236240856611</v>
      </c>
      <c r="AU34" s="33">
        <f>SUM(AU32:AU33)</f>
        <v>1774.8571455177039</v>
      </c>
      <c r="AZ34" s="24"/>
      <c r="BA34" s="205">
        <f t="shared" si="9"/>
        <v>22</v>
      </c>
      <c r="BB34" s="49"/>
      <c r="BC34" s="54" t="s">
        <v>149</v>
      </c>
      <c r="BG34" s="33">
        <f>SUM(BG32:BG33)</f>
        <v>24423892.046627618</v>
      </c>
      <c r="BH34" s="33">
        <f t="shared" ref="BH34:BM34" si="29">SUM(BH32:BH33)</f>
        <v>21321603.501903247</v>
      </c>
      <c r="BI34" s="33">
        <f t="shared" si="29"/>
        <v>1567711.7943343276</v>
      </c>
      <c r="BJ34" s="33">
        <f t="shared" si="29"/>
        <v>177349.26958988182</v>
      </c>
      <c r="BK34" s="33">
        <f t="shared" si="29"/>
        <v>582748.74137322244</v>
      </c>
      <c r="BL34" s="33">
        <f t="shared" si="29"/>
        <v>1855.1209680974425</v>
      </c>
      <c r="BM34" s="33">
        <f t="shared" si="29"/>
        <v>772623.61845884332</v>
      </c>
      <c r="BN34" s="33"/>
      <c r="BP34" s="5"/>
      <c r="BR34" s="83"/>
      <c r="BS34" s="63">
        <f t="shared" si="25"/>
        <v>0</v>
      </c>
      <c r="BT34" s="33">
        <f>SUM(BT32:BT33)</f>
        <v>82.132299570887</v>
      </c>
      <c r="BU34" s="33">
        <f>SUM(BU32:BU33)</f>
        <v>1772.9886685265556</v>
      </c>
    </row>
    <row r="35" spans="1:78" x14ac:dyDescent="0.3">
      <c r="A35" s="205">
        <f t="shared" si="23"/>
        <v>23</v>
      </c>
      <c r="B35" s="49"/>
      <c r="C35" s="84" t="s">
        <v>150</v>
      </c>
      <c r="G35" s="33">
        <f>SUM(H35:M35)</f>
        <v>25236247.375391606</v>
      </c>
      <c r="H35" s="33">
        <v>22064517.351241626</v>
      </c>
      <c r="I35" s="33">
        <v>1603516.9124654408</v>
      </c>
      <c r="J35" s="33">
        <v>180865.8484182503</v>
      </c>
      <c r="K35" s="33">
        <v>591775.00040740962</v>
      </c>
      <c r="L35" s="33">
        <v>826.38776691083899</v>
      </c>
      <c r="M35" s="33">
        <v>794745.87509196461</v>
      </c>
      <c r="N35" s="33"/>
      <c r="P35" s="5"/>
      <c r="R35" s="83" t="s">
        <v>151</v>
      </c>
      <c r="S35" s="63">
        <f t="shared" si="24"/>
        <v>0</v>
      </c>
      <c r="T35" s="33">
        <v>6.7868672747482002</v>
      </c>
      <c r="U35" s="33">
        <v>819.60089963609084</v>
      </c>
      <c r="V35" s="33"/>
      <c r="Z35" s="24"/>
      <c r="AA35" s="205">
        <f t="shared" si="6"/>
        <v>23</v>
      </c>
      <c r="AB35" s="49"/>
      <c r="AC35" s="84" t="s">
        <v>150</v>
      </c>
      <c r="AG35" s="33">
        <f>SUM(AH35:AM35)</f>
        <v>24829719.852729637</v>
      </c>
      <c r="AH35" s="33">
        <v>21696377.792271525</v>
      </c>
      <c r="AI35" s="33">
        <v>1584736.6133389268</v>
      </c>
      <c r="AJ35" s="33">
        <v>179112.2704413094</v>
      </c>
      <c r="AK35" s="33">
        <v>584911.60764496028</v>
      </c>
      <c r="AL35" s="33">
        <v>822.40610928060755</v>
      </c>
      <c r="AM35" s="33">
        <v>783759.16292363626</v>
      </c>
      <c r="AN35" s="33"/>
      <c r="AP35" s="5"/>
      <c r="AR35" s="83" t="s">
        <v>151</v>
      </c>
      <c r="AS35" s="63">
        <f t="shared" si="28"/>
        <v>0</v>
      </c>
      <c r="AT35" s="33">
        <v>6.7393666844344846</v>
      </c>
      <c r="AU35" s="33">
        <v>815.66674259617309</v>
      </c>
      <c r="AZ35" s="24"/>
      <c r="BA35" s="205">
        <f t="shared" si="9"/>
        <v>23</v>
      </c>
      <c r="BB35" s="49"/>
      <c r="BC35" s="84" t="s">
        <v>150</v>
      </c>
      <c r="BG35" s="33">
        <f>SUM(BH35:BM35)</f>
        <v>24416383.324846037</v>
      </c>
      <c r="BH35" s="33">
        <v>21321603.501903247</v>
      </c>
      <c r="BI35" s="33">
        <v>1565896.6348808827</v>
      </c>
      <c r="BJ35" s="33">
        <v>177349.26958988182</v>
      </c>
      <c r="BK35" s="33">
        <v>578088.90892234002</v>
      </c>
      <c r="BL35" s="33">
        <v>821.39109083915196</v>
      </c>
      <c r="BM35" s="33">
        <v>772623.61845884332</v>
      </c>
      <c r="BN35" s="33"/>
      <c r="BP35" s="5"/>
      <c r="BR35" s="83" t="s">
        <v>151</v>
      </c>
      <c r="BS35" s="63">
        <f>SUM(BH35:BN35)-BG35</f>
        <v>0</v>
      </c>
      <c r="BT35" s="33">
        <v>6.6997861905054945</v>
      </c>
      <c r="BU35" s="33">
        <v>814.69130464864645</v>
      </c>
    </row>
    <row r="36" spans="1:78" x14ac:dyDescent="0.3">
      <c r="A36" s="205">
        <f t="shared" si="23"/>
        <v>24</v>
      </c>
      <c r="B36" s="49"/>
      <c r="C36" s="84" t="s">
        <v>152</v>
      </c>
      <c r="G36" s="33">
        <f>L36</f>
        <v>1854.7695156660586</v>
      </c>
      <c r="H36" s="33"/>
      <c r="I36" s="33"/>
      <c r="J36" s="33"/>
      <c r="K36" s="33"/>
      <c r="L36" s="33">
        <v>1854.7695156660586</v>
      </c>
      <c r="M36" s="33"/>
      <c r="N36" s="33"/>
      <c r="P36" s="5"/>
      <c r="R36" s="83"/>
      <c r="S36" s="63">
        <f t="shared" si="24"/>
        <v>0</v>
      </c>
      <c r="T36" s="33">
        <v>81.981280022525112</v>
      </c>
      <c r="U36" s="33">
        <v>1772.7882356435334</v>
      </c>
      <c r="V36" s="33"/>
      <c r="Z36" s="24"/>
      <c r="AA36" s="205">
        <f t="shared" si="6"/>
        <v>24</v>
      </c>
      <c r="AB36" s="49"/>
      <c r="AC36" s="84" t="s">
        <v>152</v>
      </c>
      <c r="AG36" s="33">
        <f>SUM(AH36:AM36)</f>
        <v>1854.7826574218905</v>
      </c>
      <c r="AH36" s="33"/>
      <c r="AI36" s="33"/>
      <c r="AJ36" s="33"/>
      <c r="AK36" s="33"/>
      <c r="AL36" s="33">
        <v>1854.7826574218905</v>
      </c>
      <c r="AM36" s="33"/>
      <c r="AN36" s="33"/>
      <c r="AP36" s="5"/>
      <c r="AR36" s="83"/>
      <c r="AS36" s="63">
        <f>SUM(AH36:AO36)-AG36</f>
        <v>0</v>
      </c>
      <c r="AT36" s="33">
        <v>82.011159520188841</v>
      </c>
      <c r="AU36" s="33">
        <v>1772.7714979017014</v>
      </c>
      <c r="AZ36" s="24"/>
      <c r="BA36" s="205">
        <f t="shared" si="9"/>
        <v>24</v>
      </c>
      <c r="BB36" s="49"/>
      <c r="BC36" s="84" t="s">
        <v>152</v>
      </c>
      <c r="BG36" s="33">
        <f>SUM(BH36:BM36)</f>
        <v>1855.1209680974425</v>
      </c>
      <c r="BH36" s="33"/>
      <c r="BI36" s="33"/>
      <c r="BJ36" s="33"/>
      <c r="BK36" s="33"/>
      <c r="BL36" s="33">
        <v>1855.1209680974425</v>
      </c>
      <c r="BM36" s="33"/>
      <c r="BN36" s="33"/>
      <c r="BP36" s="5"/>
      <c r="BR36" s="83"/>
      <c r="BS36" s="63">
        <f t="shared" si="25"/>
        <v>0</v>
      </c>
      <c r="BT36" s="33">
        <v>82.132299570887</v>
      </c>
      <c r="BU36" s="33">
        <v>1772.9886685265556</v>
      </c>
    </row>
    <row r="37" spans="1:78" x14ac:dyDescent="0.3">
      <c r="A37" s="205">
        <v>25</v>
      </c>
      <c r="B37" s="49"/>
      <c r="C37" s="78" t="s">
        <v>153</v>
      </c>
      <c r="G37" s="33"/>
      <c r="H37" s="33"/>
      <c r="I37" s="33"/>
      <c r="J37" s="33"/>
      <c r="K37" s="33"/>
      <c r="L37" s="33"/>
      <c r="M37" s="33"/>
      <c r="N37" s="33"/>
      <c r="R37" s="83"/>
      <c r="S37" s="63">
        <v>0</v>
      </c>
      <c r="T37" s="33"/>
      <c r="U37" s="33"/>
      <c r="Z37" s="24"/>
      <c r="AA37" s="205">
        <v>25</v>
      </c>
      <c r="AB37" s="49"/>
      <c r="AC37" s="78" t="s">
        <v>153</v>
      </c>
      <c r="AG37" s="33"/>
      <c r="AH37" s="33"/>
      <c r="AI37" s="33"/>
      <c r="AJ37" s="33"/>
      <c r="AK37" s="33"/>
      <c r="AL37" s="33"/>
      <c r="AM37" s="33"/>
      <c r="AN37" s="33"/>
      <c r="AR37" s="83"/>
      <c r="AS37" s="63">
        <v>0</v>
      </c>
      <c r="AT37" s="33"/>
      <c r="AU37" s="33"/>
      <c r="AZ37" s="24"/>
      <c r="BA37" s="205">
        <v>25</v>
      </c>
      <c r="BB37" s="49"/>
      <c r="BC37" s="78" t="s">
        <v>153</v>
      </c>
      <c r="BG37" s="33"/>
      <c r="BH37" s="33"/>
      <c r="BI37" s="33"/>
      <c r="BJ37" s="33"/>
      <c r="BK37" s="33"/>
      <c r="BL37" s="33"/>
      <c r="BM37" s="33"/>
      <c r="BN37" s="33"/>
      <c r="BR37" s="83"/>
      <c r="BS37" s="63">
        <v>0</v>
      </c>
      <c r="BT37" s="33"/>
      <c r="BU37" s="33"/>
    </row>
    <row r="38" spans="1:78" x14ac:dyDescent="0.3">
      <c r="A38" s="205">
        <v>26</v>
      </c>
      <c r="B38" s="49"/>
      <c r="C38" s="84" t="s">
        <v>154</v>
      </c>
      <c r="G38" s="33">
        <v>39894359.599828959</v>
      </c>
      <c r="H38" s="33">
        <v>20982468.502792321</v>
      </c>
      <c r="I38" s="33">
        <v>2219055.273830398</v>
      </c>
      <c r="J38" s="33">
        <v>209993.41425404578</v>
      </c>
      <c r="K38" s="33">
        <v>13340883.857992882</v>
      </c>
      <c r="L38" s="33">
        <v>2805934.7771822871</v>
      </c>
      <c r="M38" s="33">
        <v>336023.77377702371</v>
      </c>
      <c r="N38" s="33"/>
      <c r="R38" s="83"/>
      <c r="S38" s="63">
        <v>0</v>
      </c>
      <c r="T38" s="33">
        <v>207882.06707512864</v>
      </c>
      <c r="U38" s="33">
        <v>2598052.7101071584</v>
      </c>
      <c r="V38" s="33"/>
      <c r="Z38" s="24"/>
      <c r="AA38" s="205">
        <v>26</v>
      </c>
      <c r="AB38" s="49"/>
      <c r="AC38" s="84" t="s">
        <v>154</v>
      </c>
      <c r="AG38" s="33">
        <v>39863723.509141445</v>
      </c>
      <c r="AH38" s="33">
        <v>21036571.744844668</v>
      </c>
      <c r="AI38" s="33">
        <v>2207981.4668647805</v>
      </c>
      <c r="AJ38" s="33">
        <v>209117.90872189892</v>
      </c>
      <c r="AK38" s="33">
        <v>13274257.005823161</v>
      </c>
      <c r="AL38" s="33">
        <v>2801462.3261003816</v>
      </c>
      <c r="AM38" s="33">
        <v>334333.05678655772</v>
      </c>
      <c r="AN38" s="33"/>
      <c r="AR38" s="83"/>
      <c r="AS38" s="63">
        <v>0</v>
      </c>
      <c r="AT38" s="33">
        <v>207490.80452770827</v>
      </c>
      <c r="AU38" s="33">
        <v>2593971.5215726732</v>
      </c>
      <c r="AZ38" s="24"/>
      <c r="BA38" s="205">
        <v>26</v>
      </c>
      <c r="BB38" s="49"/>
      <c r="BC38" s="84" t="s">
        <v>154</v>
      </c>
      <c r="BG38" s="33">
        <v>39736636.226172522</v>
      </c>
      <c r="BH38" s="33">
        <v>21024272.36356286</v>
      </c>
      <c r="BI38" s="33">
        <v>2198186.991346309</v>
      </c>
      <c r="BJ38" s="33">
        <v>208497.37725828003</v>
      </c>
      <c r="BK38" s="33">
        <v>13207897.222804066</v>
      </c>
      <c r="BL38" s="33">
        <v>2764363.9216736141</v>
      </c>
      <c r="BM38" s="33">
        <v>333418.34952740377</v>
      </c>
      <c r="BN38" s="33"/>
      <c r="BR38" s="83"/>
      <c r="BS38" s="63">
        <v>0</v>
      </c>
      <c r="BT38" s="33">
        <v>204487.1387846469</v>
      </c>
      <c r="BU38" s="33">
        <v>2559876.7828889675</v>
      </c>
    </row>
    <row r="39" spans="1:78" x14ac:dyDescent="0.3">
      <c r="A39" s="205">
        <v>27</v>
      </c>
      <c r="B39" s="49"/>
      <c r="C39" s="84" t="s">
        <v>155</v>
      </c>
      <c r="G39" s="33">
        <v>38171122.491859563</v>
      </c>
      <c r="H39" s="33">
        <v>20982468.502792321</v>
      </c>
      <c r="I39" s="33">
        <v>2215892.8297260012</v>
      </c>
      <c r="J39" s="33">
        <v>209993.41425404578</v>
      </c>
      <c r="K39" s="33">
        <v>12852249.764427604</v>
      </c>
      <c r="L39" s="33">
        <v>1574494.2068825639</v>
      </c>
      <c r="M39" s="33">
        <v>336023.77377702371</v>
      </c>
      <c r="N39" s="33"/>
      <c r="R39" s="83"/>
      <c r="S39" s="63">
        <v>0</v>
      </c>
      <c r="T39" s="33">
        <v>207882.06707512864</v>
      </c>
      <c r="U39" s="33">
        <v>1366612.1398074352</v>
      </c>
      <c r="V39" s="33"/>
      <c r="Z39" s="24"/>
      <c r="AA39" s="205">
        <v>27</v>
      </c>
      <c r="AB39" s="49"/>
      <c r="AC39" s="84" t="s">
        <v>155</v>
      </c>
      <c r="AG39" s="33">
        <v>38144668.584195964</v>
      </c>
      <c r="AH39" s="33">
        <v>21036571.744844668</v>
      </c>
      <c r="AI39" s="33">
        <v>2204837.4846280855</v>
      </c>
      <c r="AJ39" s="33">
        <v>209117.90872189892</v>
      </c>
      <c r="AK39" s="33">
        <v>12787713.975054976</v>
      </c>
      <c r="AL39" s="33">
        <v>1572094.4141597743</v>
      </c>
      <c r="AM39" s="33">
        <v>334333.05678655772</v>
      </c>
      <c r="AN39" s="33"/>
      <c r="AR39" s="83"/>
      <c r="AS39" s="63">
        <v>0</v>
      </c>
      <c r="AT39" s="33">
        <v>207490.80452770827</v>
      </c>
      <c r="AU39" s="33">
        <v>1364603.609632066</v>
      </c>
      <c r="AZ39" s="24"/>
      <c r="BA39" s="205">
        <v>27</v>
      </c>
      <c r="BB39" s="49"/>
      <c r="BC39" s="84" t="s">
        <v>155</v>
      </c>
      <c r="BG39" s="33">
        <v>38037500.412421934</v>
      </c>
      <c r="BH39" s="33">
        <v>21024272.36356286</v>
      </c>
      <c r="BI39" s="33">
        <v>2195056.3043123526</v>
      </c>
      <c r="BJ39" s="33">
        <v>208497.37725828003</v>
      </c>
      <c r="BK39" s="33">
        <v>12725002.709674085</v>
      </c>
      <c r="BL39" s="33">
        <v>1551253.3080869552</v>
      </c>
      <c r="BM39" s="33">
        <v>333418.34952740377</v>
      </c>
      <c r="BN39" s="33"/>
      <c r="BR39" s="83"/>
      <c r="BS39" s="63">
        <v>0</v>
      </c>
      <c r="BT39" s="33">
        <v>204487.1387846469</v>
      </c>
      <c r="BU39" s="33">
        <v>1346766.1693023082</v>
      </c>
    </row>
    <row r="40" spans="1:78" x14ac:dyDescent="0.3">
      <c r="A40" s="205">
        <v>28</v>
      </c>
      <c r="B40" s="49"/>
      <c r="C40" s="84" t="s">
        <v>156</v>
      </c>
      <c r="G40" s="33">
        <v>35128291.166675448</v>
      </c>
      <c r="H40" s="33">
        <v>20982468.502792321</v>
      </c>
      <c r="I40" s="33">
        <v>2188799.4074149076</v>
      </c>
      <c r="J40" s="33">
        <v>209993.41425404578</v>
      </c>
      <c r="K40" s="33">
        <v>11036274.197567809</v>
      </c>
      <c r="L40" s="33">
        <v>374731.87086934189</v>
      </c>
      <c r="M40" s="33">
        <v>336023.77377702371</v>
      </c>
      <c r="N40" s="33"/>
      <c r="R40" s="83"/>
      <c r="S40" s="63">
        <v>0</v>
      </c>
      <c r="T40" s="33">
        <v>-1.0327760138460873E-2</v>
      </c>
      <c r="U40" s="33">
        <v>374731.88119710202</v>
      </c>
      <c r="V40" s="33"/>
      <c r="Z40" s="24"/>
      <c r="AA40" s="205">
        <v>28</v>
      </c>
      <c r="AB40" s="49"/>
      <c r="AC40" s="84" t="s">
        <v>156</v>
      </c>
      <c r="AG40" s="33">
        <v>35111647.718807831</v>
      </c>
      <c r="AH40" s="33">
        <v>21036571.744844668</v>
      </c>
      <c r="AI40" s="33">
        <v>2177907.2984351711</v>
      </c>
      <c r="AJ40" s="33">
        <v>209117.90872189892</v>
      </c>
      <c r="AK40" s="33">
        <v>10979556.808945941</v>
      </c>
      <c r="AL40" s="33">
        <v>374160.90107359481</v>
      </c>
      <c r="AM40" s="33">
        <v>334333.05678655772</v>
      </c>
      <c r="AN40" s="33"/>
      <c r="AR40" s="83"/>
      <c r="AS40" s="63">
        <v>0</v>
      </c>
      <c r="AT40" s="33">
        <v>0</v>
      </c>
      <c r="AU40" s="33">
        <v>374160.90107359481</v>
      </c>
      <c r="AZ40" s="24"/>
      <c r="BA40" s="205">
        <v>28</v>
      </c>
      <c r="BB40" s="49"/>
      <c r="BC40" s="84" t="s">
        <v>156</v>
      </c>
      <c r="BG40" s="33">
        <v>35031183.291674182</v>
      </c>
      <c r="BH40" s="33">
        <v>21024272.36356286</v>
      </c>
      <c r="BI40" s="33">
        <v>2168306.28498084</v>
      </c>
      <c r="BJ40" s="33">
        <v>208497.37725828003</v>
      </c>
      <c r="BK40" s="33">
        <v>10927270.303725917</v>
      </c>
      <c r="BL40" s="33">
        <v>369418.61261887668</v>
      </c>
      <c r="BM40" s="33">
        <v>333418.34952740377</v>
      </c>
      <c r="BN40" s="33"/>
      <c r="BR40" s="83"/>
      <c r="BS40" s="63">
        <v>0</v>
      </c>
      <c r="BT40" s="33">
        <v>-1.0413047890876921E-2</v>
      </c>
      <c r="BU40" s="33">
        <v>369418.6230319246</v>
      </c>
    </row>
    <row r="41" spans="1:78" x14ac:dyDescent="0.3">
      <c r="A41" s="205">
        <v>29</v>
      </c>
      <c r="B41" s="49"/>
      <c r="C41" s="78" t="s">
        <v>157</v>
      </c>
      <c r="G41" s="33"/>
      <c r="H41" s="85"/>
      <c r="I41" s="85"/>
      <c r="J41" s="85"/>
      <c r="K41" s="85"/>
      <c r="L41" s="85"/>
      <c r="M41" s="85"/>
      <c r="N41" s="85"/>
      <c r="R41" s="83"/>
      <c r="S41" s="63">
        <v>0</v>
      </c>
      <c r="T41" s="85"/>
      <c r="U41" s="85"/>
      <c r="Z41" s="24"/>
      <c r="AA41" s="205">
        <v>29</v>
      </c>
      <c r="AB41" s="49"/>
      <c r="AC41" s="78" t="s">
        <v>157</v>
      </c>
      <c r="AG41" s="33"/>
      <c r="AH41" s="85"/>
      <c r="AI41" s="85"/>
      <c r="AJ41" s="85"/>
      <c r="AK41" s="85"/>
      <c r="AL41" s="85"/>
      <c r="AM41" s="85"/>
      <c r="AN41" s="85"/>
      <c r="AR41" s="83"/>
      <c r="AS41" s="63">
        <v>0</v>
      </c>
      <c r="AT41" s="85"/>
      <c r="AU41" s="85"/>
      <c r="AZ41" s="24"/>
      <c r="BA41" s="205">
        <v>29</v>
      </c>
      <c r="BB41" s="49"/>
      <c r="BC41" s="78" t="s">
        <v>157</v>
      </c>
      <c r="BG41" s="33"/>
      <c r="BH41" s="85"/>
      <c r="BI41" s="85"/>
      <c r="BJ41" s="85"/>
      <c r="BK41" s="85"/>
      <c r="BL41" s="85"/>
      <c r="BM41" s="85"/>
      <c r="BN41" s="85"/>
      <c r="BR41" s="83"/>
      <c r="BS41" s="63">
        <v>0</v>
      </c>
      <c r="BT41" s="85"/>
      <c r="BU41" s="85"/>
    </row>
    <row r="42" spans="1:78" x14ac:dyDescent="0.3">
      <c r="A42" s="205">
        <v>30</v>
      </c>
      <c r="B42" s="49"/>
      <c r="C42" s="84" t="s">
        <v>154</v>
      </c>
      <c r="G42" s="53"/>
      <c r="H42" s="53"/>
      <c r="I42" s="53"/>
      <c r="J42" s="53"/>
      <c r="K42" s="33">
        <v>37329697.834919058</v>
      </c>
      <c r="L42" s="33">
        <v>8032930.6677279575</v>
      </c>
      <c r="M42" s="53"/>
      <c r="N42" s="53"/>
      <c r="O42" s="86"/>
      <c r="R42" s="83"/>
      <c r="S42" s="87" t="s">
        <v>158</v>
      </c>
      <c r="T42" s="33">
        <v>482630.34239216545</v>
      </c>
      <c r="U42" s="33">
        <v>7550300.3253357923</v>
      </c>
      <c r="V42" s="53"/>
      <c r="Z42" s="24"/>
      <c r="AA42" s="205">
        <v>30</v>
      </c>
      <c r="AB42" s="49"/>
      <c r="AC42" s="84" t="s">
        <v>154</v>
      </c>
      <c r="AG42" s="53"/>
      <c r="AH42" s="53"/>
      <c r="AI42" s="53"/>
      <c r="AJ42" s="53"/>
      <c r="AK42" s="33">
        <v>37106294.40702457</v>
      </c>
      <c r="AL42" s="33">
        <v>8018547.2153154192</v>
      </c>
      <c r="AM42" s="53"/>
      <c r="AN42" s="53"/>
      <c r="AO42" s="86"/>
      <c r="AR42" s="83"/>
      <c r="AS42" s="87" t="s">
        <v>158</v>
      </c>
      <c r="AT42" s="33">
        <v>480989.25814906077</v>
      </c>
      <c r="AU42" s="33">
        <v>7537557.9571663588</v>
      </c>
      <c r="AZ42" s="24"/>
      <c r="BA42" s="205">
        <v>30</v>
      </c>
      <c r="BB42" s="49"/>
      <c r="BC42" s="84" t="s">
        <v>154</v>
      </c>
      <c r="BG42" s="53"/>
      <c r="BH42" s="53"/>
      <c r="BI42" s="53"/>
      <c r="BJ42" s="53"/>
      <c r="BK42" s="33">
        <v>36922246.206059702</v>
      </c>
      <c r="BL42" s="33">
        <v>7914686.5701262215</v>
      </c>
      <c r="BM42" s="53"/>
      <c r="BN42" s="53"/>
      <c r="BO42" s="86"/>
      <c r="BR42" s="83"/>
      <c r="BS42" s="87" t="s">
        <v>158</v>
      </c>
      <c r="BT42" s="33">
        <v>474657.90930973575</v>
      </c>
      <c r="BU42" s="33">
        <v>7440028.660816486</v>
      </c>
    </row>
    <row r="43" spans="1:78" x14ac:dyDescent="0.3">
      <c r="A43" s="205">
        <v>31</v>
      </c>
      <c r="B43" s="49"/>
      <c r="C43" s="84" t="s">
        <v>155</v>
      </c>
      <c r="G43" s="53"/>
      <c r="H43" s="53"/>
      <c r="I43" s="53"/>
      <c r="J43" s="53"/>
      <c r="K43" s="33">
        <v>36582879.48426795</v>
      </c>
      <c r="L43" s="33">
        <v>5030009.7210825356</v>
      </c>
      <c r="M43" s="53"/>
      <c r="N43" s="53"/>
      <c r="O43" s="86"/>
      <c r="R43" s="83"/>
      <c r="S43" s="87" t="s">
        <v>158</v>
      </c>
      <c r="T43" s="33">
        <v>775984.86935216538</v>
      </c>
      <c r="U43" s="33">
        <v>4254024.85173037</v>
      </c>
      <c r="V43" s="53"/>
      <c r="Z43" s="24"/>
      <c r="AA43" s="205">
        <v>31</v>
      </c>
      <c r="AB43" s="49"/>
      <c r="AC43" s="84" t="s">
        <v>155</v>
      </c>
      <c r="AG43" s="53"/>
      <c r="AH43" s="53"/>
      <c r="AI43" s="53"/>
      <c r="AJ43" s="53"/>
      <c r="AK43" s="33">
        <v>36365320.400203697</v>
      </c>
      <c r="AL43" s="33">
        <v>5021734.3113073884</v>
      </c>
      <c r="AM43" s="53"/>
      <c r="AN43" s="53"/>
      <c r="AO43" s="86"/>
      <c r="AR43" s="83"/>
      <c r="AS43" s="87" t="s">
        <v>158</v>
      </c>
      <c r="AT43" s="33">
        <v>774343.78510906082</v>
      </c>
      <c r="AU43" s="33">
        <v>4247390.5261983275</v>
      </c>
      <c r="AZ43" s="24"/>
      <c r="BA43" s="205">
        <v>31</v>
      </c>
      <c r="BB43" s="49"/>
      <c r="BC43" s="84" t="s">
        <v>155</v>
      </c>
      <c r="BG43" s="53"/>
      <c r="BH43" s="53"/>
      <c r="BI43" s="53"/>
      <c r="BJ43" s="53"/>
      <c r="BK43" s="33">
        <v>36186085.319537759</v>
      </c>
      <c r="BL43" s="33">
        <v>4964639.9622506648</v>
      </c>
      <c r="BM43" s="53"/>
      <c r="BN43" s="53"/>
      <c r="BO43" s="86"/>
      <c r="BR43" s="83"/>
      <c r="BS43" s="87" t="s">
        <v>158</v>
      </c>
      <c r="BT43" s="33">
        <v>768012.43626973568</v>
      </c>
      <c r="BU43" s="33">
        <v>4196627.5259809289</v>
      </c>
    </row>
    <row r="44" spans="1:78" x14ac:dyDescent="0.3">
      <c r="A44" s="205">
        <v>32</v>
      </c>
      <c r="B44" s="49"/>
      <c r="C44" s="84" t="s">
        <v>156</v>
      </c>
      <c r="G44" s="53"/>
      <c r="H44" s="53"/>
      <c r="I44" s="53"/>
      <c r="J44" s="53"/>
      <c r="K44" s="33">
        <v>31824110.244892307</v>
      </c>
      <c r="L44" s="33">
        <v>814009.41137036704</v>
      </c>
      <c r="M44" s="53"/>
      <c r="N44" s="53"/>
      <c r="R44" s="83"/>
      <c r="S44" s="87" t="s">
        <v>158</v>
      </c>
      <c r="T44" s="33">
        <v>0</v>
      </c>
      <c r="U44" s="33">
        <v>814009.41137036704</v>
      </c>
      <c r="V44" s="53"/>
      <c r="Z44" s="24"/>
      <c r="AA44" s="205">
        <v>32</v>
      </c>
      <c r="AB44" s="49"/>
      <c r="AC44" s="84" t="s">
        <v>156</v>
      </c>
      <c r="AG44" s="53"/>
      <c r="AH44" s="53"/>
      <c r="AI44" s="53"/>
      <c r="AJ44" s="53"/>
      <c r="AK44" s="33">
        <v>31633844.239382818</v>
      </c>
      <c r="AL44" s="33">
        <v>812636.61294647702</v>
      </c>
      <c r="AM44" s="53"/>
      <c r="AN44" s="53"/>
      <c r="AR44" s="83"/>
      <c r="AS44" s="87" t="s">
        <v>158</v>
      </c>
      <c r="AT44" s="33">
        <v>0</v>
      </c>
      <c r="AU44" s="33">
        <v>812636.61294647702</v>
      </c>
      <c r="AZ44" s="24"/>
      <c r="BA44" s="205">
        <v>32</v>
      </c>
      <c r="BB44" s="49"/>
      <c r="BC44" s="84" t="s">
        <v>156</v>
      </c>
      <c r="BG44" s="53"/>
      <c r="BH44" s="53"/>
      <c r="BI44" s="53"/>
      <c r="BJ44" s="53"/>
      <c r="BK44" s="33">
        <v>31477059.670374885</v>
      </c>
      <c r="BL44" s="33">
        <v>802125.61108837486</v>
      </c>
      <c r="BM44" s="53"/>
      <c r="BN44" s="53"/>
      <c r="BR44" s="83"/>
      <c r="BS44" s="87" t="s">
        <v>158</v>
      </c>
      <c r="BT44" s="33">
        <v>0</v>
      </c>
      <c r="BU44" s="33">
        <v>802125.61108837486</v>
      </c>
    </row>
    <row r="45" spans="1:78" s="162" customFormat="1" x14ac:dyDescent="0.3">
      <c r="A45" s="205">
        <f t="shared" si="23"/>
        <v>33</v>
      </c>
      <c r="B45" s="191"/>
      <c r="C45" s="200" t="s">
        <v>159</v>
      </c>
      <c r="G45" s="191">
        <f>SUM(H45:N45)</f>
        <v>0.99999999999999967</v>
      </c>
      <c r="H45" s="191">
        <v>0.63142184644111021</v>
      </c>
      <c r="I45" s="191">
        <v>5.3465528803797548E-2</v>
      </c>
      <c r="J45" s="191">
        <v>3.3005036226643348E-3</v>
      </c>
      <c r="K45" s="191">
        <v>0.26856368920038393</v>
      </c>
      <c r="L45" s="191">
        <v>4.2893397677812986E-2</v>
      </c>
      <c r="M45" s="191">
        <v>3.5503425423082487E-4</v>
      </c>
      <c r="N45" s="191"/>
      <c r="R45" s="192"/>
      <c r="S45" s="193">
        <f>SUM(H45:N45)-G45</f>
        <v>0</v>
      </c>
      <c r="T45" s="191">
        <v>2.840274033846599E-3</v>
      </c>
      <c r="U45" s="191">
        <v>4.005312364396639E-2</v>
      </c>
      <c r="V45" s="191"/>
      <c r="Z45" s="194"/>
      <c r="AA45" s="205">
        <f t="shared" si="6"/>
        <v>33</v>
      </c>
      <c r="AB45" s="191"/>
      <c r="AC45" s="200" t="s">
        <v>159</v>
      </c>
      <c r="AG45" s="191">
        <f>SUM(AH45:AN45)</f>
        <v>1</v>
      </c>
      <c r="AH45" s="191">
        <v>0.62521512315800798</v>
      </c>
      <c r="AI45" s="191">
        <v>5.4358932989136279E-2</v>
      </c>
      <c r="AJ45" s="191">
        <v>3.3478541464988703E-3</v>
      </c>
      <c r="AK45" s="191">
        <v>0.27296439711734966</v>
      </c>
      <c r="AL45" s="191">
        <v>4.3764117457244275E-2</v>
      </c>
      <c r="AM45" s="191">
        <v>3.4957513176293425E-4</v>
      </c>
      <c r="AN45" s="191"/>
      <c r="AR45" s="192"/>
      <c r="AS45" s="193">
        <f>SUM(AH45:AN45)-AG45</f>
        <v>0</v>
      </c>
      <c r="AT45" s="191">
        <v>2.9041626331074541E-3</v>
      </c>
      <c r="AU45" s="191">
        <v>4.0859954824136818E-2</v>
      </c>
      <c r="AZ45" s="194"/>
      <c r="BA45" s="205">
        <f t="shared" si="9"/>
        <v>33</v>
      </c>
      <c r="BB45" s="191"/>
      <c r="BC45" s="200" t="s">
        <v>159</v>
      </c>
      <c r="BG45" s="191">
        <f>SUM(BH45:BN45)</f>
        <v>1.0000003408281</v>
      </c>
      <c r="BH45" s="191">
        <v>0.62731499999999996</v>
      </c>
      <c r="BI45" s="191">
        <v>5.4112932506757389E-2</v>
      </c>
      <c r="BJ45" s="191">
        <v>3.3484394120732084E-3</v>
      </c>
      <c r="BK45" s="191">
        <v>0.27165391390879873</v>
      </c>
      <c r="BL45" s="191">
        <v>4.3220418756639727E-2</v>
      </c>
      <c r="BM45" s="191">
        <v>3.4963624383093744E-4</v>
      </c>
      <c r="BN45" s="191"/>
      <c r="BR45" s="192"/>
      <c r="BS45" s="193">
        <f>SUM(BH45:BN45)-BG45</f>
        <v>0</v>
      </c>
      <c r="BT45" s="191">
        <v>2.8643276898457568E-3</v>
      </c>
      <c r="BU45" s="191">
        <v>4.035609106679397E-2</v>
      </c>
      <c r="BZ45" s="3"/>
    </row>
    <row r="46" spans="1:78" s="162" customFormat="1" x14ac:dyDescent="0.3">
      <c r="A46" s="205">
        <f t="shared" si="23"/>
        <v>34</v>
      </c>
      <c r="B46" s="191"/>
      <c r="C46" s="201" t="s">
        <v>160</v>
      </c>
      <c r="G46" s="191">
        <f>SUM(H46:N46)</f>
        <v>1.0000000000000002</v>
      </c>
      <c r="H46" s="191">
        <v>0.53261000000000003</v>
      </c>
      <c r="I46" s="191">
        <v>5.4980000000000001E-2</v>
      </c>
      <c r="J46" s="191">
        <v>5.1900000000000002E-3</v>
      </c>
      <c r="K46" s="191">
        <v>0.32999000000000001</v>
      </c>
      <c r="L46" s="191">
        <v>6.8879999999999997E-2</v>
      </c>
      <c r="M46" s="191">
        <v>8.3499999999999998E-3</v>
      </c>
      <c r="N46" s="191"/>
      <c r="R46" s="192"/>
      <c r="S46" s="193">
        <f>SUM(H46:N46)-G46</f>
        <v>0</v>
      </c>
      <c r="T46" s="191">
        <v>5.0899999999999999E-3</v>
      </c>
      <c r="U46" s="191">
        <v>6.3789999999999999E-2</v>
      </c>
      <c r="V46" s="191"/>
      <c r="Z46" s="194"/>
      <c r="AA46" s="205">
        <f t="shared" si="6"/>
        <v>34</v>
      </c>
      <c r="AB46" s="191"/>
      <c r="AC46" s="201" t="s">
        <v>160</v>
      </c>
      <c r="AG46" s="191">
        <f>SUM(AH46:AN46)</f>
        <v>1</v>
      </c>
      <c r="AH46" s="191">
        <v>0.52597000000000005</v>
      </c>
      <c r="AI46" s="191">
        <v>5.5750000000000001E-2</v>
      </c>
      <c r="AJ46" s="191">
        <v>5.2700000000000004E-3</v>
      </c>
      <c r="AK46" s="191">
        <v>0.33446999999999999</v>
      </c>
      <c r="AL46" s="191">
        <v>7.0110000000000006E-2</v>
      </c>
      <c r="AM46" s="191">
        <v>8.43E-3</v>
      </c>
      <c r="AN46" s="191"/>
      <c r="AR46" s="192"/>
      <c r="AS46" s="193">
        <f>SUM(AH46:AN46)-AG46</f>
        <v>0</v>
      </c>
      <c r="AT46" s="191">
        <v>5.1900000000000002E-3</v>
      </c>
      <c r="AU46" s="191">
        <v>6.4920000000000005E-2</v>
      </c>
      <c r="AZ46" s="194"/>
      <c r="BA46" s="205">
        <f t="shared" si="9"/>
        <v>34</v>
      </c>
      <c r="BB46" s="191"/>
      <c r="BC46" s="201" t="s">
        <v>160</v>
      </c>
      <c r="BG46" s="191">
        <f>SUM(BH46:BN46)</f>
        <v>0.99999999999999989</v>
      </c>
      <c r="BH46" s="191">
        <v>0.52825999999999995</v>
      </c>
      <c r="BI46" s="191">
        <v>5.5579999999999997E-2</v>
      </c>
      <c r="BJ46" s="191">
        <v>5.28E-3</v>
      </c>
      <c r="BK46" s="191">
        <v>0.33317999999999998</v>
      </c>
      <c r="BL46" s="191">
        <v>6.9260000000000002E-2</v>
      </c>
      <c r="BM46" s="191">
        <v>8.4399999999999996E-3</v>
      </c>
      <c r="BN46" s="191"/>
      <c r="BR46" s="192"/>
      <c r="BS46" s="193">
        <f>SUM(BH46:BN46)-BG46</f>
        <v>0</v>
      </c>
      <c r="BT46" s="191">
        <v>5.11E-3</v>
      </c>
      <c r="BU46" s="191">
        <v>6.4149999999999999E-2</v>
      </c>
      <c r="BZ46" s="3"/>
    </row>
    <row r="47" spans="1:78" s="162" customFormat="1" ht="14.4" thickBot="1" x14ac:dyDescent="0.35">
      <c r="A47" s="205">
        <f t="shared" si="23"/>
        <v>35</v>
      </c>
      <c r="B47" s="191"/>
      <c r="C47" s="199" t="str">
        <f>'Procedures &amp; Inputs'!$D$216 &amp;" Allocator"</f>
        <v>12 CP and 1/13 AD Allocator</v>
      </c>
      <c r="D47" s="195"/>
      <c r="E47" s="195"/>
      <c r="F47" s="195"/>
      <c r="G47" s="196">
        <f>SUM(H47:N47)</f>
        <v>0.99999999999999989</v>
      </c>
      <c r="H47" s="196">
        <f>H45*'Procedures &amp; Inputs'!$K$216+H46*'Procedures &amp; Inputs'!$L$216</f>
        <v>0.62382093517640946</v>
      </c>
      <c r="I47" s="196">
        <f>I45*'Procedures &amp; Inputs'!$K$216+I46*'Procedures &amp; Inputs'!$L$216</f>
        <v>5.3582026588120807E-2</v>
      </c>
      <c r="J47" s="196">
        <f>J45*'Procedures &amp; Inputs'!$K$216+J46*'Procedures &amp; Inputs'!$L$216</f>
        <v>3.4458494978440012E-3</v>
      </c>
      <c r="K47" s="196">
        <f>K45*'Procedures &amp; Inputs'!$K$216+K46*'Procedures &amp; Inputs'!$L$216</f>
        <v>0.27328879003112361</v>
      </c>
      <c r="L47" s="196">
        <f>L45*'Procedures &amp; Inputs'!$K$216+L46*'Procedures &amp; Inputs'!$L$216</f>
        <v>4.489236708721199E-2</v>
      </c>
      <c r="M47" s="196">
        <f>M45*'Procedures &amp; Inputs'!$K$216+M46*'Procedures &amp; Inputs'!$L$216</f>
        <v>9.7003161928999179E-4</v>
      </c>
      <c r="N47" s="196"/>
      <c r="O47" s="196"/>
      <c r="R47" s="197"/>
      <c r="S47" s="198">
        <f>SUM(H47:N47)-G47</f>
        <v>0</v>
      </c>
      <c r="T47" s="196">
        <f>T45*'Procedures &amp; Inputs'!$K$216+T46*'Procedures &amp; Inputs'!$L$216</f>
        <v>3.0133298773968604E-3</v>
      </c>
      <c r="U47" s="196">
        <f>U45*'Procedures &amp; Inputs'!$K$216+U46*'Procedures &amp; Inputs'!$L$216</f>
        <v>4.1879037209815125E-2</v>
      </c>
      <c r="V47" s="191"/>
      <c r="Z47" s="194"/>
      <c r="AA47" s="205">
        <f t="shared" si="6"/>
        <v>35</v>
      </c>
      <c r="AB47" s="191"/>
      <c r="AC47" s="199" t="str">
        <f>'Procedures &amp; Inputs'!$D$216 &amp;" Allocator"</f>
        <v>12 CP and 1/13 AD Allocator</v>
      </c>
      <c r="AD47" s="195"/>
      <c r="AE47" s="195"/>
      <c r="AF47" s="195"/>
      <c r="AG47" s="196">
        <f>SUM(AH47:AN47)</f>
        <v>0.99999999999999989</v>
      </c>
      <c r="AH47" s="196">
        <f>1-SUM(AI47:AM47)</f>
        <v>0.61758088291508428</v>
      </c>
      <c r="AI47" s="196">
        <f>AI45*'Procedures &amp; Inputs'!$K$216+AI46*'Procedures &amp; Inputs'!$L$216</f>
        <v>5.4465938143818102E-2</v>
      </c>
      <c r="AJ47" s="196">
        <f>AJ45*'Procedures &amp; Inputs'!$K$216+AJ46*'Procedures &amp; Inputs'!$L$216</f>
        <v>3.4957115198451108E-3</v>
      </c>
      <c r="AK47" s="196">
        <f>AK45*'Procedures &amp; Inputs'!$K$216+AK46*'Procedures &amp; Inputs'!$L$216</f>
        <v>0.27769559733909199</v>
      </c>
      <c r="AL47" s="196">
        <f>AL45*'Procedures &amp; Inputs'!$K$216+AL46*'Procedures &amp; Inputs'!$L$216</f>
        <v>4.5790723806687021E-2</v>
      </c>
      <c r="AM47" s="196">
        <f>AM45*'Procedures &amp; Inputs'!$K$216+AM46*'Procedures &amp; Inputs'!$L$216</f>
        <v>9.7114627547347735E-4</v>
      </c>
      <c r="AN47" s="196"/>
      <c r="AO47" s="196"/>
      <c r="AR47" s="197"/>
      <c r="AS47" s="198">
        <f>SUM(AH47:AN47)-AG47</f>
        <v>0</v>
      </c>
      <c r="AT47" s="196">
        <f>AT45*'Procedures &amp; Inputs'!$K$216+AT46*'Procedures &amp; Inputs'!$L$216</f>
        <v>3.0799962767145729E-3</v>
      </c>
      <c r="AU47" s="196">
        <f>AU45*'Procedures &amp; Inputs'!$K$216+AU46*'Procedures &amp; Inputs'!$L$216</f>
        <v>4.2710727529972445E-2</v>
      </c>
      <c r="AZ47" s="194"/>
      <c r="BA47" s="205">
        <f t="shared" si="9"/>
        <v>35</v>
      </c>
      <c r="BB47" s="191"/>
      <c r="BC47" s="199" t="str">
        <f>'Procedures &amp; Inputs'!$D$216 &amp;" Allocator"</f>
        <v>12 CP and 1/13 AD Allocator</v>
      </c>
      <c r="BD47" s="195"/>
      <c r="BE47" s="195"/>
      <c r="BF47" s="195"/>
      <c r="BG47" s="196">
        <f>SUM(BH47:BN47)</f>
        <v>0.99999992999516929</v>
      </c>
      <c r="BH47" s="196">
        <f>ROUND(BH45*'Procedures &amp; Inputs'!$K$216+BH46*'Procedures &amp; Inputs'!$L$216,6)</f>
        <v>0.619695</v>
      </c>
      <c r="BI47" s="196">
        <f>BI45*'Procedures &amp; Inputs'!$K$216+BI46*'Procedures &amp; Inputs'!$L$216</f>
        <v>5.4225783852391435E-2</v>
      </c>
      <c r="BJ47" s="196">
        <f>BJ45*'Procedures &amp; Inputs'!$K$216+BJ46*'Procedures &amp; Inputs'!$L$216</f>
        <v>3.4970209957598847E-3</v>
      </c>
      <c r="BK47" s="196">
        <f>BK45*'Procedures &amp; Inputs'!$K$216+BK46*'Procedures &amp; Inputs'!$L$216</f>
        <v>0.27638668976196806</v>
      </c>
      <c r="BL47" s="196">
        <f>BL45*'Procedures &amp; Inputs'!$K$216+BL46*'Procedures &amp; Inputs'!$L$216</f>
        <v>4.5223463467667438E-2</v>
      </c>
      <c r="BM47" s="196">
        <f>BM45*'Procedures &amp; Inputs'!$K$216+BM46*'Procedures &amp; Inputs'!$L$216</f>
        <v>9.7197191738240341E-4</v>
      </c>
      <c r="BN47" s="196"/>
      <c r="BO47" s="196"/>
      <c r="BR47" s="197"/>
      <c r="BS47" s="198">
        <f>SUM(BH47:BN47)-BG47</f>
        <v>0</v>
      </c>
      <c r="BT47" s="196">
        <f>BT45*'Procedures &amp; Inputs'!$K$216+BT46*'Procedures &amp; Inputs'!$L$216</f>
        <v>3.037071713703775E-3</v>
      </c>
      <c r="BU47" s="196">
        <f>BU45*'Procedures &amp; Inputs'!$K$216+BU46*'Procedures &amp; Inputs'!$L$216</f>
        <v>4.2186391753963659E-2</v>
      </c>
      <c r="BZ47" s="3"/>
    </row>
    <row r="48" spans="1:78" ht="14.4" thickTop="1" x14ac:dyDescent="0.3">
      <c r="A48" s="205">
        <f t="shared" ref="A48:A73" si="30">+A47+1</f>
        <v>36</v>
      </c>
      <c r="B48" s="49"/>
      <c r="C48" s="72" t="s">
        <v>161</v>
      </c>
      <c r="G48" s="49"/>
      <c r="H48" s="90"/>
      <c r="I48" s="90"/>
      <c r="J48" s="90"/>
      <c r="K48" s="90"/>
      <c r="L48" s="90"/>
      <c r="M48" s="90"/>
      <c r="N48" s="49"/>
      <c r="O48" s="37"/>
      <c r="U48" s="49"/>
      <c r="Z48" s="24"/>
      <c r="AA48" s="205">
        <f t="shared" si="6"/>
        <v>36</v>
      </c>
      <c r="AB48" s="49"/>
      <c r="AC48" s="72" t="s">
        <v>161</v>
      </c>
      <c r="AG48" s="49"/>
      <c r="AH48" s="90"/>
      <c r="AI48" s="90"/>
      <c r="AJ48" s="90"/>
      <c r="AK48" s="90"/>
      <c r="AL48" s="90"/>
      <c r="AM48" s="90"/>
      <c r="AN48" s="49"/>
      <c r="AO48" s="37"/>
      <c r="AU48" s="49"/>
      <c r="AZ48" s="24"/>
      <c r="BA48" s="205">
        <f t="shared" si="9"/>
        <v>36</v>
      </c>
      <c r="BB48" s="49"/>
      <c r="BC48" s="72" t="s">
        <v>161</v>
      </c>
      <c r="BG48" s="49"/>
      <c r="BH48" s="90"/>
      <c r="BI48" s="90"/>
      <c r="BJ48" s="90"/>
      <c r="BK48" s="90"/>
      <c r="BL48" s="90"/>
      <c r="BM48" s="90"/>
      <c r="BN48" s="49"/>
      <c r="BO48" s="37"/>
      <c r="BU48" s="49"/>
    </row>
    <row r="49" spans="1:73" x14ac:dyDescent="0.3">
      <c r="A49" s="205">
        <f t="shared" si="30"/>
        <v>37</v>
      </c>
      <c r="B49" s="89"/>
      <c r="C49" s="78" t="s">
        <v>162</v>
      </c>
      <c r="G49" s="49"/>
      <c r="H49" s="90"/>
      <c r="I49" s="90"/>
      <c r="J49" s="90"/>
      <c r="K49" s="90"/>
      <c r="L49" s="90"/>
      <c r="M49" s="90"/>
      <c r="N49" s="90"/>
      <c r="O49" s="37"/>
      <c r="U49" s="90"/>
      <c r="Z49" s="24"/>
      <c r="AA49" s="205">
        <f t="shared" si="6"/>
        <v>37</v>
      </c>
      <c r="AB49" s="89"/>
      <c r="AC49" s="78" t="s">
        <v>162</v>
      </c>
      <c r="AG49" s="49"/>
      <c r="AH49" s="90"/>
      <c r="AI49" s="90"/>
      <c r="AJ49" s="90"/>
      <c r="AK49" s="90"/>
      <c r="AL49" s="90"/>
      <c r="AM49" s="90"/>
      <c r="AN49" s="90"/>
      <c r="AO49" s="37"/>
      <c r="AU49" s="90"/>
      <c r="AZ49" s="24"/>
      <c r="BA49" s="205">
        <f t="shared" si="9"/>
        <v>37</v>
      </c>
      <c r="BB49" s="89"/>
      <c r="BC49" s="78" t="s">
        <v>162</v>
      </c>
      <c r="BG49" s="49"/>
      <c r="BH49" s="90"/>
      <c r="BI49" s="90"/>
      <c r="BJ49" s="90"/>
      <c r="BK49" s="90"/>
      <c r="BL49" s="90"/>
      <c r="BM49" s="90"/>
      <c r="BN49" s="90"/>
      <c r="BO49" s="37"/>
      <c r="BU49" s="90"/>
    </row>
    <row r="50" spans="1:73" x14ac:dyDescent="0.3">
      <c r="A50" s="205">
        <f t="shared" si="30"/>
        <v>38</v>
      </c>
      <c r="B50" s="89"/>
      <c r="C50" s="84" t="str">
        <f>C19</f>
        <v>Distribution Primary</v>
      </c>
      <c r="F50" s="3" t="s">
        <v>221</v>
      </c>
      <c r="G50" s="49"/>
      <c r="H50" s="91">
        <f>IF(H34=0,0,(H19*1000)/H34)</f>
        <v>22.465952624675968</v>
      </c>
      <c r="I50" s="91">
        <f t="shared" ref="I50:M50" si="31">IF(I34=0,0,(I19*1000)/I34)</f>
        <v>27.882943343278352</v>
      </c>
      <c r="J50" s="91">
        <f t="shared" si="31"/>
        <v>11.348217592991706</v>
      </c>
      <c r="K50" s="91">
        <f t="shared" si="31"/>
        <v>332.19523704887087</v>
      </c>
      <c r="L50" s="91">
        <f t="shared" si="31"/>
        <v>11427.72793802213</v>
      </c>
      <c r="M50" s="91">
        <f t="shared" si="31"/>
        <v>8.6429401663426688</v>
      </c>
      <c r="N50" s="90"/>
      <c r="O50" s="37"/>
      <c r="T50" s="91">
        <f>IF(T34=0,0,(T20*1000)/T34)</f>
        <v>0</v>
      </c>
      <c r="U50" s="91">
        <f>IF(U34=0,0,(U20*1000)/U34)</f>
        <v>0</v>
      </c>
      <c r="Z50" s="24"/>
      <c r="AA50" s="205">
        <f t="shared" si="6"/>
        <v>38</v>
      </c>
      <c r="AB50" s="89"/>
      <c r="AC50" s="84" t="str">
        <f>AC19</f>
        <v>Distribution Primary</v>
      </c>
      <c r="AF50" s="3" t="s">
        <v>221</v>
      </c>
      <c r="AG50" s="49"/>
      <c r="AH50" s="91">
        <f>IF(AH34=0,0,(AH19*1000)/AH34)</f>
        <v>21.511590670531543</v>
      </c>
      <c r="AI50" s="91">
        <f t="shared" ref="AI50:AM50" si="32">IF(AI34=0,0,(AI19*1000)/AI34)</f>
        <v>27.265317833566776</v>
      </c>
      <c r="AJ50" s="91">
        <f t="shared" si="32"/>
        <v>11.05264124257951</v>
      </c>
      <c r="AK50" s="91">
        <f t="shared" si="32"/>
        <v>325.17789293286512</v>
      </c>
      <c r="AL50" s="91">
        <f t="shared" si="32"/>
        <v>11146.865683139977</v>
      </c>
      <c r="AM50" s="91">
        <f t="shared" si="32"/>
        <v>8.4398117649065156</v>
      </c>
      <c r="AN50" s="90"/>
      <c r="AO50" s="37"/>
      <c r="AT50" s="91">
        <f>IF(AT34=0,0,(AT20*1000)/AT34)</f>
        <v>0</v>
      </c>
      <c r="AU50" s="91">
        <f>IF(AU34=0,0,(AU20*1000)/AU34)</f>
        <v>0</v>
      </c>
      <c r="AZ50" s="24"/>
      <c r="BA50" s="205">
        <f t="shared" si="9"/>
        <v>38</v>
      </c>
      <c r="BB50" s="89"/>
      <c r="BC50" s="84" t="str">
        <f>BC19</f>
        <v>Distribution Primary</v>
      </c>
      <c r="BF50" s="3" t="s">
        <v>221</v>
      </c>
      <c r="BG50" s="49"/>
      <c r="BH50" s="91">
        <f>IF(BH34=0,0,(BH19*1000)/BH34)</f>
        <v>20.902578050249929</v>
      </c>
      <c r="BI50" s="91">
        <f t="shared" ref="BI50:BM50" si="33">IF(BI34=0,0,(BI19*1000)/BI34)</f>
        <v>26.149944548625079</v>
      </c>
      <c r="BJ50" s="91">
        <f t="shared" si="33"/>
        <v>10.625468919560765</v>
      </c>
      <c r="BK50" s="91">
        <f t="shared" si="33"/>
        <v>311.27678595119352</v>
      </c>
      <c r="BL50" s="91">
        <f t="shared" si="33"/>
        <v>10480.211143851242</v>
      </c>
      <c r="BM50" s="91">
        <f t="shared" si="33"/>
        <v>8.1397526185642839</v>
      </c>
      <c r="BN50" s="90"/>
      <c r="BO50" s="37"/>
      <c r="BT50" s="91">
        <f>IF(BT34=0,0,(BT20*1000)/BT34)</f>
        <v>0</v>
      </c>
      <c r="BU50" s="91">
        <f>IF(BU34=0,0,(BU20*1000)/BU34)</f>
        <v>0</v>
      </c>
    </row>
    <row r="51" spans="1:73" x14ac:dyDescent="0.3">
      <c r="A51" s="205">
        <f t="shared" si="30"/>
        <v>39</v>
      </c>
      <c r="B51" s="89"/>
      <c r="C51" s="84" t="str">
        <f>C21</f>
        <v>Distribution Secondary</v>
      </c>
      <c r="F51" s="3" t="s">
        <v>222</v>
      </c>
      <c r="G51" s="49"/>
      <c r="H51" s="91">
        <f>IF(H34=0,0,(H21*1000)/H34)</f>
        <v>10.580277105513659</v>
      </c>
      <c r="I51" s="91">
        <f t="shared" ref="I51:M51" si="34">IF(I34=0,0,(I21*1000)/I34)</f>
        <v>12.07263476458311</v>
      </c>
      <c r="J51" s="91">
        <f t="shared" si="34"/>
        <v>2.1731039557325493</v>
      </c>
      <c r="K51" s="91">
        <f t="shared" si="34"/>
        <v>72.451263349150665</v>
      </c>
      <c r="L51" s="91">
        <f t="shared" si="34"/>
        <v>706.50826189781662</v>
      </c>
      <c r="M51" s="91">
        <f t="shared" si="34"/>
        <v>1.6550623312191481</v>
      </c>
      <c r="N51" s="90"/>
      <c r="O51" s="37"/>
      <c r="T51" s="91">
        <f>IF(T34=0,0,(T22*1000)/T34)</f>
        <v>0</v>
      </c>
      <c r="U51" s="91">
        <f>IF(U34=0,0,(U22*1000)/U34)</f>
        <v>0</v>
      </c>
      <c r="Z51" s="24"/>
      <c r="AA51" s="205">
        <f t="shared" si="6"/>
        <v>39</v>
      </c>
      <c r="AB51" s="89"/>
      <c r="AC51" s="84" t="str">
        <f>AC21</f>
        <v>Distribution Secondary</v>
      </c>
      <c r="AF51" s="3" t="s">
        <v>222</v>
      </c>
      <c r="AG51" s="49"/>
      <c r="AH51" s="91">
        <f>IF(AH34=0,0,(AH21*1000)/AH34)</f>
        <v>10.241099477186921</v>
      </c>
      <c r="AI51" s="91">
        <f t="shared" ref="AI51:AM51" si="35">IF(AI34=0,0,(AI21*1000)/AI34)</f>
        <v>11.935564345387871</v>
      </c>
      <c r="AJ51" s="91">
        <f t="shared" si="35"/>
        <v>2.1395915336542513</v>
      </c>
      <c r="AK51" s="91">
        <f t="shared" si="35"/>
        <v>71.601508942179564</v>
      </c>
      <c r="AL51" s="91">
        <f t="shared" si="35"/>
        <v>696.07473611179796</v>
      </c>
      <c r="AM51" s="91">
        <f t="shared" si="35"/>
        <v>1.6337949818060979</v>
      </c>
      <c r="AN51" s="90"/>
      <c r="AO51" s="37"/>
      <c r="AT51" s="91">
        <f>IF(AT34=0,0,(AT22*1000)/AT34)</f>
        <v>0</v>
      </c>
      <c r="AU51" s="91">
        <f>IF(AU34=0,0,(AU22*1000)/AU34)</f>
        <v>0</v>
      </c>
      <c r="AZ51" s="24"/>
      <c r="BA51" s="205">
        <f t="shared" si="9"/>
        <v>39</v>
      </c>
      <c r="BB51" s="89"/>
      <c r="BC51" s="84" t="str">
        <f>BC21</f>
        <v>Distribution Secondary</v>
      </c>
      <c r="BF51" s="3" t="s">
        <v>222</v>
      </c>
      <c r="BG51" s="49"/>
      <c r="BH51" s="91">
        <f>IF(BH34=0,0,(BH21*1000)/BH34)</f>
        <v>10.108434245470612</v>
      </c>
      <c r="BI51" s="91">
        <f t="shared" ref="BI51:BM51" si="36">IF(BI34=0,0,(BI21*1000)/BI34)</f>
        <v>11.628269422545699</v>
      </c>
      <c r="BJ51" s="91">
        <f t="shared" si="36"/>
        <v>2.0893690902523328</v>
      </c>
      <c r="BK51" s="91">
        <f t="shared" si="36"/>
        <v>69.717600820644705</v>
      </c>
      <c r="BL51" s="91">
        <f t="shared" si="36"/>
        <v>665.81117607647684</v>
      </c>
      <c r="BM51" s="91">
        <f t="shared" si="36"/>
        <v>1.6005832450575499</v>
      </c>
      <c r="BN51" s="90"/>
      <c r="BO51" s="37"/>
      <c r="BT51" s="91">
        <f>IF(BT34=0,0,(BT22*1000)/BT34)</f>
        <v>0</v>
      </c>
      <c r="BU51" s="91">
        <f>IF(BU34=0,0,(BU22*1000)/BU34)</f>
        <v>0</v>
      </c>
    </row>
    <row r="52" spans="1:73" x14ac:dyDescent="0.3">
      <c r="A52" s="205">
        <f t="shared" si="30"/>
        <v>40</v>
      </c>
      <c r="B52" s="92"/>
      <c r="C52" s="84" t="s">
        <v>163</v>
      </c>
      <c r="F52" s="3" t="s">
        <v>164</v>
      </c>
      <c r="G52" s="49"/>
      <c r="H52" s="91">
        <f t="shared" ref="H52:M52" si="37">IF(H35=0,0,(H23*1000)/H35)</f>
        <v>2.2672078990186537</v>
      </c>
      <c r="I52" s="91">
        <f t="shared" si="37"/>
        <v>2.2672078990186537</v>
      </c>
      <c r="J52" s="91">
        <f t="shared" si="37"/>
        <v>2.2672078990186533</v>
      </c>
      <c r="K52" s="91">
        <f t="shared" si="37"/>
        <v>2.2671683804508307</v>
      </c>
      <c r="L52" s="91">
        <f t="shared" si="37"/>
        <v>2.2672078990186542</v>
      </c>
      <c r="M52" s="91">
        <f t="shared" si="37"/>
        <v>2.2672078990186537</v>
      </c>
      <c r="N52" s="93"/>
      <c r="O52" s="37"/>
      <c r="T52" s="91">
        <f>IF(T35=0,0,(T23*1000)/T35)</f>
        <v>2.2672078990186542</v>
      </c>
      <c r="U52" s="91">
        <f>IF(U35=0,0,(U23*1000)/U35)</f>
        <v>2.2672078990186542</v>
      </c>
      <c r="V52" s="91"/>
      <c r="Z52" s="24"/>
      <c r="AA52" s="205">
        <f t="shared" si="6"/>
        <v>40</v>
      </c>
      <c r="AB52" s="92"/>
      <c r="AC52" s="84" t="s">
        <v>163</v>
      </c>
      <c r="AF52" s="3" t="s">
        <v>164</v>
      </c>
      <c r="AG52" s="49"/>
      <c r="AH52" s="91">
        <f>IF(AH35=0,0,(AH23*1000)/AH35)</f>
        <v>2.1589864417131173</v>
      </c>
      <c r="AI52" s="91">
        <f t="shared" ref="AI52:AM52" si="38">IF(AI35=0,0,(AI23*1000)/AI35)</f>
        <v>2.1589864417131159</v>
      </c>
      <c r="AJ52" s="91">
        <f t="shared" si="38"/>
        <v>2.1589864417131173</v>
      </c>
      <c r="AK52" s="91">
        <f t="shared" si="38"/>
        <v>2.1589488094994316</v>
      </c>
      <c r="AL52" s="91">
        <f t="shared" si="38"/>
        <v>2.1589864417131173</v>
      </c>
      <c r="AM52" s="91">
        <f t="shared" si="38"/>
        <v>2.1589864417131168</v>
      </c>
      <c r="AN52" s="93"/>
      <c r="AO52" s="37"/>
      <c r="AT52" s="91">
        <f>IF(AT35=0,0,(AT23*1000)/AT35)</f>
        <v>2.1589864417131173</v>
      </c>
      <c r="AU52" s="91">
        <f>IF(AU35=0,0,(AU23*1000)/AU35)</f>
        <v>2.1589864417131173</v>
      </c>
      <c r="AZ52" s="24"/>
      <c r="BA52" s="205">
        <f t="shared" si="9"/>
        <v>40</v>
      </c>
      <c r="BB52" s="92"/>
      <c r="BC52" s="84" t="s">
        <v>163</v>
      </c>
      <c r="BF52" s="3" t="s">
        <v>164</v>
      </c>
      <c r="BG52" s="49"/>
      <c r="BH52" s="91">
        <f t="shared" ref="BH52:BM52" si="39">IF(BH35=0,0,(BH23*1000)/BH35)</f>
        <v>2.1011489080185717</v>
      </c>
      <c r="BI52" s="91">
        <f t="shared" si="39"/>
        <v>2.1011489080185703</v>
      </c>
      <c r="BJ52" s="91">
        <f t="shared" si="39"/>
        <v>2.1011489080185703</v>
      </c>
      <c r="BK52" s="91">
        <f t="shared" si="39"/>
        <v>2.1011122839420295</v>
      </c>
      <c r="BL52" s="91">
        <f t="shared" si="39"/>
        <v>2.1011489080185712</v>
      </c>
      <c r="BM52" s="91">
        <f t="shared" si="39"/>
        <v>2.1011489080185712</v>
      </c>
      <c r="BN52" s="93"/>
      <c r="BO52" s="37"/>
      <c r="BT52" s="91">
        <f>IF(BT35=0,0,(BT23*1000)/BT35)</f>
        <v>2.1011489080185712</v>
      </c>
      <c r="BU52" s="91">
        <f>IF(BU35=0,0,(BU23*1000)/BU35)</f>
        <v>2.1011489080185712</v>
      </c>
    </row>
    <row r="53" spans="1:73" x14ac:dyDescent="0.3">
      <c r="A53" s="205">
        <f t="shared" si="30"/>
        <v>41</v>
      </c>
      <c r="B53" s="92"/>
      <c r="C53" s="84" t="s">
        <v>51</v>
      </c>
      <c r="F53" s="3" t="s">
        <v>165</v>
      </c>
      <c r="G53" s="49"/>
      <c r="H53" s="91">
        <f t="shared" ref="H53:M53" si="40">IF(H32=0,0,(H24*1000)/H32)</f>
        <v>3.4292790725919411</v>
      </c>
      <c r="I53" s="91">
        <f t="shared" si="40"/>
        <v>4.8036092897493443</v>
      </c>
      <c r="J53" s="91">
        <f t="shared" si="40"/>
        <v>3.8327128238559722</v>
      </c>
      <c r="K53" s="91">
        <f t="shared" si="40"/>
        <v>10.81498097563491</v>
      </c>
      <c r="L53" s="91">
        <f t="shared" si="40"/>
        <v>106.38563008244047</v>
      </c>
      <c r="M53" s="91">
        <f t="shared" si="40"/>
        <v>232.39601611399084</v>
      </c>
      <c r="N53" s="93"/>
      <c r="O53" s="37"/>
      <c r="T53" s="91">
        <f>IF(T32=0,0,(T24*1000)/T32)</f>
        <v>275.41951034641619</v>
      </c>
      <c r="U53" s="91">
        <f>IF(U32=0,0,(U24*1000)/U32)</f>
        <v>98.526359993660719</v>
      </c>
      <c r="V53" s="91"/>
      <c r="Z53" s="24"/>
      <c r="AA53" s="205">
        <f t="shared" si="6"/>
        <v>41</v>
      </c>
      <c r="AB53" s="92"/>
      <c r="AC53" s="84" t="s">
        <v>51</v>
      </c>
      <c r="AF53" s="3" t="s">
        <v>165</v>
      </c>
      <c r="AG53" s="49"/>
      <c r="AH53" s="91">
        <f t="shared" ref="AH53:AM53" si="41">IF(AH32=0,0,(AH24*1000)/AH32)</f>
        <v>3.2432131457186801</v>
      </c>
      <c r="AI53" s="91">
        <f t="shared" si="41"/>
        <v>4.5429749126939152</v>
      </c>
      <c r="AJ53" s="91">
        <f t="shared" si="41"/>
        <v>3.6247573763948862</v>
      </c>
      <c r="AK53" s="91">
        <f t="shared" si="41"/>
        <v>10.228496012432323</v>
      </c>
      <c r="AL53" s="91">
        <f t="shared" si="41"/>
        <v>100.62389156373722</v>
      </c>
      <c r="AM53" s="91">
        <f t="shared" si="41"/>
        <v>219.78666609476892</v>
      </c>
      <c r="AN53" s="93"/>
      <c r="AO53" s="37"/>
      <c r="AT53" s="91">
        <f>IF(AT32=0,0,(AT24*1000)/AT32)</f>
        <v>260.50395011361366</v>
      </c>
      <c r="AU53" s="91">
        <f>IF(AU32=0,0,(AU24*1000)/AU32)</f>
        <v>93.198082433100581</v>
      </c>
      <c r="AZ53" s="24"/>
      <c r="BA53" s="205">
        <f t="shared" si="9"/>
        <v>41</v>
      </c>
      <c r="BB53" s="92"/>
      <c r="BC53" s="84" t="s">
        <v>51</v>
      </c>
      <c r="BF53" s="3" t="s">
        <v>165</v>
      </c>
      <c r="BG53" s="49"/>
      <c r="BH53" s="91">
        <f t="shared" ref="BH53:BM53" si="42">IF(BH32=0,0,(BH24*1000)/BH32)</f>
        <v>3.0635067742813216</v>
      </c>
      <c r="BI53" s="91">
        <f t="shared" si="42"/>
        <v>4.2912487693878871</v>
      </c>
      <c r="BJ53" s="91">
        <f t="shared" si="42"/>
        <v>3.4239096472492956</v>
      </c>
      <c r="BK53" s="91">
        <f t="shared" si="42"/>
        <v>9.662105227270656</v>
      </c>
      <c r="BL53" s="91">
        <f t="shared" si="42"/>
        <v>95.063553257349156</v>
      </c>
      <c r="BM53" s="91">
        <f t="shared" si="42"/>
        <v>207.60829160022078</v>
      </c>
      <c r="BN53" s="93"/>
      <c r="BO53" s="37"/>
      <c r="BT53" s="91">
        <f>IF(BT32=0,0,(BT24*1000)/BT32)</f>
        <v>246.11715244260577</v>
      </c>
      <c r="BU53" s="91">
        <f>IF(BU32=0,0,(BU24*1000)/BU32)</f>
        <v>88.06611459359587</v>
      </c>
    </row>
    <row r="54" spans="1:73" x14ac:dyDescent="0.3">
      <c r="A54" s="205">
        <f t="shared" si="30"/>
        <v>42</v>
      </c>
      <c r="B54" s="92"/>
      <c r="C54" s="84" t="s">
        <v>52</v>
      </c>
      <c r="F54" s="3" t="s">
        <v>166</v>
      </c>
      <c r="G54" s="49"/>
      <c r="H54" s="91">
        <f t="shared" ref="H54:M54" si="43">IF(H36=0,0,(H25*1000)/H36)</f>
        <v>0</v>
      </c>
      <c r="I54" s="91">
        <f t="shared" si="43"/>
        <v>0</v>
      </c>
      <c r="J54" s="91">
        <f t="shared" si="43"/>
        <v>0</v>
      </c>
      <c r="K54" s="91">
        <f t="shared" si="43"/>
        <v>0</v>
      </c>
      <c r="L54" s="91">
        <f>IF(L36=0,0,(L25*1000)/L36)</f>
        <v>278.47556337791849</v>
      </c>
      <c r="M54" s="91">
        <f t="shared" si="43"/>
        <v>0</v>
      </c>
      <c r="N54" s="93"/>
      <c r="O54" s="37"/>
      <c r="T54" s="91">
        <f>IF(T36=0,0,(T25*1000)/T36)</f>
        <v>0</v>
      </c>
      <c r="U54" s="91">
        <f>IF(U36=0,0,(U25*1000)/U36)</f>
        <v>291.35345972317953</v>
      </c>
      <c r="Z54" s="24"/>
      <c r="AA54" s="205">
        <f t="shared" si="6"/>
        <v>42</v>
      </c>
      <c r="AB54" s="92"/>
      <c r="AC54" s="84" t="s">
        <v>52</v>
      </c>
      <c r="AF54" s="3" t="s">
        <v>166</v>
      </c>
      <c r="AG54" s="49"/>
      <c r="AH54" s="91">
        <f t="shared" ref="AH54:AM54" si="44">IF(AH36=0,0,(AH25*1000)/AH36)</f>
        <v>0</v>
      </c>
      <c r="AI54" s="91">
        <f t="shared" si="44"/>
        <v>0</v>
      </c>
      <c r="AJ54" s="91">
        <f t="shared" si="44"/>
        <v>0</v>
      </c>
      <c r="AK54" s="91">
        <f t="shared" si="44"/>
        <v>0</v>
      </c>
      <c r="AL54" s="91">
        <f t="shared" si="44"/>
        <v>278.93663598108543</v>
      </c>
      <c r="AM54" s="91">
        <f t="shared" si="44"/>
        <v>0</v>
      </c>
      <c r="AN54" s="93"/>
      <c r="AO54" s="37"/>
      <c r="AT54" s="91">
        <f>IF(AT36=0,0,(AT25*1000)/AT36)</f>
        <v>0</v>
      </c>
      <c r="AU54" s="91">
        <f>IF(AU36=0,0,(AU25*1000)/AU36)</f>
        <v>291.84067746446118</v>
      </c>
      <c r="AZ54" s="24"/>
      <c r="BA54" s="205">
        <f t="shared" si="9"/>
        <v>42</v>
      </c>
      <c r="BB54" s="92"/>
      <c r="BC54" s="84" t="s">
        <v>52</v>
      </c>
      <c r="BF54" s="3" t="s">
        <v>166</v>
      </c>
      <c r="BG54" s="49"/>
      <c r="BH54" s="91">
        <f t="shared" ref="BH54:BM54" si="45">IF(BH36=0,0,(BH25*1000)/BH36)</f>
        <v>0</v>
      </c>
      <c r="BI54" s="91">
        <f t="shared" si="45"/>
        <v>0</v>
      </c>
      <c r="BJ54" s="91">
        <f t="shared" si="45"/>
        <v>0</v>
      </c>
      <c r="BK54" s="91">
        <f t="shared" si="45"/>
        <v>0</v>
      </c>
      <c r="BL54" s="91">
        <f t="shared" si="45"/>
        <v>308.12545767489121</v>
      </c>
      <c r="BM54" s="91">
        <f t="shared" si="45"/>
        <v>0</v>
      </c>
      <c r="BN54" s="93"/>
      <c r="BO54" s="37"/>
      <c r="BT54" s="91">
        <f>IF(BT36=0,0,(BT25*1000)/BT36)</f>
        <v>0</v>
      </c>
      <c r="BU54" s="91">
        <f>IF(BU36=0,0,(BU25*1000)/BU36)</f>
        <v>322.39912611079967</v>
      </c>
    </row>
    <row r="55" spans="1:73" x14ac:dyDescent="0.3">
      <c r="A55" s="205">
        <f t="shared" si="30"/>
        <v>43</v>
      </c>
      <c r="B55" s="92"/>
      <c r="C55" s="84" t="s">
        <v>54</v>
      </c>
      <c r="F55" s="3" t="s">
        <v>167</v>
      </c>
      <c r="G55" s="49"/>
      <c r="H55" s="91">
        <f t="shared" ref="H55:M55" si="46">IF(H34=0,0,(H27*1000)/H34)</f>
        <v>8.7498537594456316</v>
      </c>
      <c r="I55" s="91">
        <f t="shared" si="46"/>
        <v>8.6906688862216726</v>
      </c>
      <c r="J55" s="91">
        <f t="shared" si="46"/>
        <v>8.7437765507540863</v>
      </c>
      <c r="K55" s="91">
        <f t="shared" si="46"/>
        <v>9.8738414284885163</v>
      </c>
      <c r="L55" s="202">
        <f>IF(L34=0,0,(L27*1000)/L34)</f>
        <v>86.552045343981177</v>
      </c>
      <c r="M55" s="91">
        <f t="shared" si="46"/>
        <v>8.723410069321984</v>
      </c>
      <c r="N55" s="93"/>
      <c r="O55" s="37"/>
      <c r="T55" s="94">
        <f>+(T27*1000)/T34*0</f>
        <v>0</v>
      </c>
      <c r="U55" s="94">
        <f>+(U27*1000)/U34*0</f>
        <v>0</v>
      </c>
      <c r="V55" s="94"/>
      <c r="Z55" s="24"/>
      <c r="AA55" s="205">
        <f t="shared" si="6"/>
        <v>43</v>
      </c>
      <c r="AB55" s="92"/>
      <c r="AC55" s="84" t="s">
        <v>54</v>
      </c>
      <c r="AF55" s="3" t="s">
        <v>167</v>
      </c>
      <c r="AG55" s="49"/>
      <c r="AH55" s="91">
        <f t="shared" ref="AH55:AM55" si="47">IF(AH34=0,0,(AH27*1000)/AH34)</f>
        <v>8.5503625280068007</v>
      </c>
      <c r="AI55" s="91">
        <f t="shared" si="47"/>
        <v>8.5030990385968224</v>
      </c>
      <c r="AJ55" s="91">
        <f t="shared" si="47"/>
        <v>8.5543724037554032</v>
      </c>
      <c r="AK55" s="91">
        <f t="shared" si="47"/>
        <v>9.5379947787813464</v>
      </c>
      <c r="AL55" s="202">
        <f t="shared" si="47"/>
        <v>76.86013617820862</v>
      </c>
      <c r="AM55" s="91">
        <f t="shared" si="47"/>
        <v>8.5369710844388411</v>
      </c>
      <c r="AN55" s="93"/>
      <c r="AO55" s="37"/>
      <c r="AT55" s="94">
        <f>+(AT27*1000)/AT34*0</f>
        <v>0</v>
      </c>
      <c r="AU55" s="94">
        <f>+(AU27*1000)/AU34*0</f>
        <v>0</v>
      </c>
      <c r="AZ55" s="24"/>
      <c r="BA55" s="205">
        <f t="shared" si="9"/>
        <v>43</v>
      </c>
      <c r="BB55" s="92"/>
      <c r="BC55" s="84" t="s">
        <v>54</v>
      </c>
      <c r="BF55" s="3" t="s">
        <v>167</v>
      </c>
      <c r="BG55" s="49"/>
      <c r="BH55" s="91">
        <f t="shared" ref="BH55:BM55" si="48">IF(BH34=0,0,(BH27*1000)/BH34)</f>
        <v>8.5045199499491435</v>
      </c>
      <c r="BI55" s="91">
        <f t="shared" si="48"/>
        <v>8.4578209244584457</v>
      </c>
      <c r="BJ55" s="91">
        <f t="shared" si="48"/>
        <v>8.510756643094318</v>
      </c>
      <c r="BK55" s="91">
        <f t="shared" si="48"/>
        <v>9.3015969878687361</v>
      </c>
      <c r="BL55" s="202">
        <f t="shared" si="48"/>
        <v>65.167974064532217</v>
      </c>
      <c r="BM55" s="91">
        <f t="shared" si="48"/>
        <v>8.4971397870782273</v>
      </c>
      <c r="BN55" s="93"/>
      <c r="BO55" s="37"/>
      <c r="BT55" s="94">
        <f>+(BT27*1000)/BT34*0</f>
        <v>0</v>
      </c>
      <c r="BU55" s="94">
        <f>+(BU27*1000)/BU34*0</f>
        <v>0</v>
      </c>
    </row>
    <row r="56" spans="1:73" x14ac:dyDescent="0.3">
      <c r="A56" s="205">
        <f t="shared" si="30"/>
        <v>44</v>
      </c>
      <c r="B56" s="92"/>
      <c r="C56" s="80" t="s">
        <v>168</v>
      </c>
      <c r="G56" s="49"/>
      <c r="H56" s="95">
        <f t="shared" ref="H56:M56" si="49">SUM(H50:H55)</f>
        <v>47.492570461245847</v>
      </c>
      <c r="I56" s="95">
        <f t="shared" si="49"/>
        <v>55.717064182851132</v>
      </c>
      <c r="J56" s="95">
        <f t="shared" si="49"/>
        <v>28.365018822352965</v>
      </c>
      <c r="K56" s="95">
        <f t="shared" si="49"/>
        <v>427.60249118259577</v>
      </c>
      <c r="L56" s="95">
        <f t="shared" si="49"/>
        <v>12607.916646623304</v>
      </c>
      <c r="M56" s="95">
        <f t="shared" si="49"/>
        <v>253.68463657989329</v>
      </c>
      <c r="N56" s="93"/>
      <c r="O56" s="37"/>
      <c r="T56" s="95">
        <f>SUM(T50:T55)</f>
        <v>277.68671824543486</v>
      </c>
      <c r="U56" s="95">
        <f>SUM(U50:U55)</f>
        <v>392.14702761585892</v>
      </c>
      <c r="V56" s="94"/>
      <c r="Z56" s="24"/>
      <c r="AA56" s="205">
        <f t="shared" si="6"/>
        <v>44</v>
      </c>
      <c r="AB56" s="92"/>
      <c r="AC56" s="80" t="s">
        <v>168</v>
      </c>
      <c r="AG56" s="49"/>
      <c r="AH56" s="95">
        <f t="shared" ref="AH56:AM56" si="50">SUM(AH50:AH55)</f>
        <v>45.705252263157057</v>
      </c>
      <c r="AI56" s="95">
        <f t="shared" si="50"/>
        <v>54.405942571958498</v>
      </c>
      <c r="AJ56" s="95">
        <f t="shared" si="50"/>
        <v>27.530348998097168</v>
      </c>
      <c r="AK56" s="95">
        <f t="shared" si="50"/>
        <v>418.7048414757578</v>
      </c>
      <c r="AL56" s="95">
        <f t="shared" si="50"/>
        <v>12301.520069416518</v>
      </c>
      <c r="AM56" s="95">
        <f t="shared" si="50"/>
        <v>240.5562303676335</v>
      </c>
      <c r="AN56" s="93"/>
      <c r="AO56" s="37"/>
      <c r="AT56" s="95">
        <f>SUM(AT50:AT55)</f>
        <v>262.66293655532678</v>
      </c>
      <c r="AU56" s="95">
        <f>SUM(AU50:AU55)</f>
        <v>387.19774633927489</v>
      </c>
      <c r="AZ56" s="24"/>
      <c r="BA56" s="205">
        <f t="shared" si="9"/>
        <v>44</v>
      </c>
      <c r="BB56" s="92"/>
      <c r="BC56" s="80" t="s">
        <v>168</v>
      </c>
      <c r="BG56" s="49"/>
      <c r="BH56" s="95">
        <f t="shared" ref="BH56:BM56" si="51">SUM(BH50:BH55)</f>
        <v>44.680187927969577</v>
      </c>
      <c r="BI56" s="95">
        <f t="shared" si="51"/>
        <v>52.628432573035681</v>
      </c>
      <c r="BJ56" s="95">
        <f t="shared" si="51"/>
        <v>26.750653208175283</v>
      </c>
      <c r="BK56" s="95">
        <f t="shared" si="51"/>
        <v>402.05920127091963</v>
      </c>
      <c r="BL56" s="95">
        <f t="shared" si="51"/>
        <v>11616.48045383251</v>
      </c>
      <c r="BM56" s="95">
        <f t="shared" si="51"/>
        <v>227.94691615893942</v>
      </c>
      <c r="BN56" s="93"/>
      <c r="BO56" s="37"/>
      <c r="BT56" s="95">
        <f>SUM(BT50:BT55)</f>
        <v>248.21830135062433</v>
      </c>
      <c r="BU56" s="95">
        <f>SUM(BU50:BU55)</f>
        <v>412.56638961241413</v>
      </c>
    </row>
    <row r="57" spans="1:73" x14ac:dyDescent="0.3">
      <c r="A57" s="205">
        <f t="shared" si="30"/>
        <v>45</v>
      </c>
      <c r="B57" s="89"/>
      <c r="C57" s="78" t="s">
        <v>169</v>
      </c>
      <c r="G57" s="49"/>
      <c r="H57" s="96"/>
      <c r="I57" s="96"/>
      <c r="J57" s="96"/>
      <c r="K57" s="96"/>
      <c r="L57" s="96"/>
      <c r="M57" s="96"/>
      <c r="N57" s="97"/>
      <c r="O57" s="37"/>
      <c r="U57" s="97"/>
      <c r="Z57" s="24"/>
      <c r="AA57" s="205">
        <f t="shared" si="6"/>
        <v>45</v>
      </c>
      <c r="AB57" s="89"/>
      <c r="AC57" s="78" t="s">
        <v>169</v>
      </c>
      <c r="AG57" s="49"/>
      <c r="AH57" s="96"/>
      <c r="AI57" s="96"/>
      <c r="AJ57" s="96"/>
      <c r="AK57" s="96"/>
      <c r="AL57" s="96"/>
      <c r="AM57" s="96"/>
      <c r="AN57" s="97"/>
      <c r="AO57" s="37"/>
      <c r="AU57" s="97"/>
      <c r="AZ57" s="24"/>
      <c r="BA57" s="205">
        <f t="shared" si="9"/>
        <v>45</v>
      </c>
      <c r="BB57" s="89"/>
      <c r="BC57" s="78" t="s">
        <v>169</v>
      </c>
      <c r="BG57" s="49"/>
      <c r="BH57" s="96"/>
      <c r="BI57" s="96"/>
      <c r="BJ57" s="96"/>
      <c r="BK57" s="96"/>
      <c r="BL57" s="96"/>
      <c r="BM57" s="96"/>
      <c r="BN57" s="97"/>
      <c r="BO57" s="37"/>
      <c r="BU57" s="97"/>
    </row>
    <row r="58" spans="1:73" x14ac:dyDescent="0.3">
      <c r="A58" s="205">
        <f t="shared" si="30"/>
        <v>46</v>
      </c>
      <c r="B58" s="49"/>
      <c r="C58" s="54" t="s">
        <v>44</v>
      </c>
      <c r="F58" s="3" t="s">
        <v>170</v>
      </c>
      <c r="G58" s="49"/>
      <c r="H58" s="91">
        <f t="shared" ref="H58:M58" si="52">+(H17*1000)/H38</f>
        <v>6.6493411782768304</v>
      </c>
      <c r="I58" s="91">
        <f t="shared" si="52"/>
        <v>6.4909294899770256</v>
      </c>
      <c r="J58" s="91">
        <f t="shared" si="52"/>
        <v>6.4843104186881302</v>
      </c>
      <c r="K58" s="91">
        <f t="shared" si="52"/>
        <v>6.4791450836292208</v>
      </c>
      <c r="L58" s="91">
        <f t="shared" si="52"/>
        <v>6.4300792005656362</v>
      </c>
      <c r="M58" s="91">
        <f t="shared" si="52"/>
        <v>6.5142472968013898</v>
      </c>
      <c r="N58" s="93"/>
      <c r="O58" s="37"/>
      <c r="T58" s="91">
        <f>+(T17*1000)/T38</f>
        <v>6.4325670217837594</v>
      </c>
      <c r="U58" s="91">
        <f>+(U17*1000)/U38</f>
        <v>6.42988013862385</v>
      </c>
      <c r="Z58" s="24"/>
      <c r="AA58" s="205">
        <f t="shared" si="6"/>
        <v>46</v>
      </c>
      <c r="AB58" s="49"/>
      <c r="AC58" s="54" t="s">
        <v>44</v>
      </c>
      <c r="AF58" s="3" t="s">
        <v>170</v>
      </c>
      <c r="AG58" s="49"/>
      <c r="AH58" s="91">
        <f t="shared" ref="AH58:AM58" si="53">+(AH17*1000)/AH38</f>
        <v>6.0592332028895122</v>
      </c>
      <c r="AI58" s="91">
        <f t="shared" si="53"/>
        <v>6.1183365250510393</v>
      </c>
      <c r="AJ58" s="91">
        <f t="shared" si="53"/>
        <v>6.1165345340313513</v>
      </c>
      <c r="AK58" s="91">
        <f t="shared" si="53"/>
        <v>6.1062888914074644</v>
      </c>
      <c r="AL58" s="91">
        <f t="shared" si="53"/>
        <v>6.0652467385212887</v>
      </c>
      <c r="AM58" s="91">
        <f t="shared" si="53"/>
        <v>6.1179480122563099</v>
      </c>
      <c r="AN58" s="93"/>
      <c r="AO58" s="37"/>
      <c r="AT58" s="91">
        <f>+(AT17*1000)/AT38</f>
        <v>6.0640475967813146</v>
      </c>
      <c r="AU58" s="91">
        <f>+(AU17*1000)/AU38</f>
        <v>6.0653426574171982</v>
      </c>
      <c r="AZ58" s="24"/>
      <c r="BA58" s="205">
        <f t="shared" si="9"/>
        <v>46</v>
      </c>
      <c r="BB58" s="49"/>
      <c r="BC58" s="54" t="s">
        <v>44</v>
      </c>
      <c r="BF58" s="3" t="s">
        <v>170</v>
      </c>
      <c r="BG58" s="49"/>
      <c r="BH58" s="91">
        <f t="shared" ref="BH58:BM58" si="54">+(BH17*1000)/BH38</f>
        <v>6.059407341417967</v>
      </c>
      <c r="BI58" s="91">
        <f t="shared" si="54"/>
        <v>6.0953816440435444</v>
      </c>
      <c r="BJ58" s="91">
        <f t="shared" si="54"/>
        <v>6.0964379431401738</v>
      </c>
      <c r="BK58" s="91">
        <f t="shared" si="54"/>
        <v>6.0835748657895117</v>
      </c>
      <c r="BL58" s="91">
        <f t="shared" si="54"/>
        <v>6.0435019265206176</v>
      </c>
      <c r="BM58" s="91">
        <f t="shared" si="54"/>
        <v>6.1006709851808916</v>
      </c>
      <c r="BN58" s="93"/>
      <c r="BO58" s="37"/>
      <c r="BT58" s="91">
        <f>+(BT17*1000)/BT38</f>
        <v>6.0413472251143379</v>
      </c>
      <c r="BU58" s="91">
        <f>+(BU17*1000)/BU38</f>
        <v>6.0436740475884942</v>
      </c>
    </row>
    <row r="59" spans="1:73" x14ac:dyDescent="0.3">
      <c r="A59" s="205">
        <f t="shared" si="30"/>
        <v>47</v>
      </c>
      <c r="B59" s="92"/>
      <c r="C59" s="80" t="s">
        <v>171</v>
      </c>
      <c r="G59" s="49"/>
      <c r="H59" s="95">
        <f t="shared" ref="H59:M59" si="55">SUM(H57:H58)</f>
        <v>6.6493411782768304</v>
      </c>
      <c r="I59" s="95">
        <f t="shared" si="55"/>
        <v>6.4909294899770256</v>
      </c>
      <c r="J59" s="95">
        <f t="shared" si="55"/>
        <v>6.4843104186881302</v>
      </c>
      <c r="K59" s="95">
        <f t="shared" si="55"/>
        <v>6.4791450836292208</v>
      </c>
      <c r="L59" s="95">
        <f t="shared" si="55"/>
        <v>6.4300792005656362</v>
      </c>
      <c r="M59" s="95">
        <f t="shared" si="55"/>
        <v>6.5142472968013898</v>
      </c>
      <c r="N59" s="93"/>
      <c r="O59" s="37"/>
      <c r="T59" s="95">
        <f>SUM(T57:T58)</f>
        <v>6.4325670217837594</v>
      </c>
      <c r="U59" s="95">
        <f>SUM(U57:U58)</f>
        <v>6.42988013862385</v>
      </c>
      <c r="V59" s="94"/>
      <c r="Z59" s="24"/>
      <c r="AA59" s="205">
        <f t="shared" si="6"/>
        <v>47</v>
      </c>
      <c r="AB59" s="92"/>
      <c r="AC59" s="80" t="s">
        <v>171</v>
      </c>
      <c r="AG59" s="49"/>
      <c r="AH59" s="95">
        <f t="shared" ref="AH59:AM59" si="56">SUM(AH57:AH58)</f>
        <v>6.0592332028895122</v>
      </c>
      <c r="AI59" s="95">
        <f t="shared" si="56"/>
        <v>6.1183365250510393</v>
      </c>
      <c r="AJ59" s="95">
        <f t="shared" si="56"/>
        <v>6.1165345340313513</v>
      </c>
      <c r="AK59" s="95">
        <f t="shared" si="56"/>
        <v>6.1062888914074644</v>
      </c>
      <c r="AL59" s="95">
        <f t="shared" si="56"/>
        <v>6.0652467385212887</v>
      </c>
      <c r="AM59" s="95">
        <f t="shared" si="56"/>
        <v>6.1179480122563099</v>
      </c>
      <c r="AN59" s="93"/>
      <c r="AO59" s="37"/>
      <c r="AT59" s="95">
        <f>SUM(AT57:AT58)</f>
        <v>6.0640475967813146</v>
      </c>
      <c r="AU59" s="95">
        <f>SUM(AU57:AU58)</f>
        <v>6.0653426574171982</v>
      </c>
      <c r="AZ59" s="24"/>
      <c r="BA59" s="205">
        <f t="shared" si="9"/>
        <v>47</v>
      </c>
      <c r="BB59" s="92"/>
      <c r="BC59" s="80" t="s">
        <v>171</v>
      </c>
      <c r="BG59" s="49"/>
      <c r="BH59" s="95">
        <f t="shared" ref="BH59:BM59" si="57">SUM(BH57:BH58)</f>
        <v>6.059407341417967</v>
      </c>
      <c r="BI59" s="95">
        <f t="shared" si="57"/>
        <v>6.0953816440435444</v>
      </c>
      <c r="BJ59" s="95">
        <f t="shared" si="57"/>
        <v>6.0964379431401738</v>
      </c>
      <c r="BK59" s="95">
        <f t="shared" si="57"/>
        <v>6.0835748657895117</v>
      </c>
      <c r="BL59" s="95">
        <f t="shared" si="57"/>
        <v>6.0435019265206176</v>
      </c>
      <c r="BM59" s="95">
        <f t="shared" si="57"/>
        <v>6.1006709851808916</v>
      </c>
      <c r="BN59" s="93"/>
      <c r="BO59" s="37"/>
      <c r="BT59" s="95">
        <f>SUM(BT57:BT58)</f>
        <v>6.0413472251143379</v>
      </c>
      <c r="BU59" s="95">
        <f>SUM(BU57:BU58)</f>
        <v>6.0436740475884942</v>
      </c>
    </row>
    <row r="60" spans="1:73" x14ac:dyDescent="0.3">
      <c r="A60" s="205">
        <f t="shared" si="30"/>
        <v>48</v>
      </c>
      <c r="B60" s="49"/>
      <c r="C60" s="78" t="s">
        <v>172</v>
      </c>
      <c r="G60" s="49"/>
      <c r="H60" s="96"/>
      <c r="I60" s="96"/>
      <c r="J60" s="96"/>
      <c r="K60" s="96"/>
      <c r="L60" s="96"/>
      <c r="M60" s="96"/>
      <c r="N60" s="96"/>
      <c r="O60" s="37"/>
      <c r="T60" s="96"/>
      <c r="U60" s="96"/>
      <c r="Z60" s="24"/>
      <c r="AA60" s="205">
        <f t="shared" si="6"/>
        <v>48</v>
      </c>
      <c r="AB60" s="49"/>
      <c r="AC60" s="78" t="s">
        <v>172</v>
      </c>
      <c r="AG60" s="49"/>
      <c r="AH60" s="96"/>
      <c r="AI60" s="96"/>
      <c r="AJ60" s="96"/>
      <c r="AK60" s="96"/>
      <c r="AL60" s="96"/>
      <c r="AM60" s="96"/>
      <c r="AN60" s="96"/>
      <c r="AO60" s="37"/>
      <c r="AT60" s="96"/>
      <c r="AU60" s="96"/>
      <c r="AZ60" s="24"/>
      <c r="BA60" s="205">
        <f t="shared" si="9"/>
        <v>48</v>
      </c>
      <c r="BB60" s="49"/>
      <c r="BC60" s="78" t="s">
        <v>172</v>
      </c>
      <c r="BG60" s="49"/>
      <c r="BH60" s="96"/>
      <c r="BI60" s="96"/>
      <c r="BJ60" s="96"/>
      <c r="BK60" s="96"/>
      <c r="BL60" s="96"/>
      <c r="BM60" s="96"/>
      <c r="BN60" s="96"/>
      <c r="BO60" s="37"/>
      <c r="BT60" s="96"/>
      <c r="BU60" s="96"/>
    </row>
    <row r="61" spans="1:73" x14ac:dyDescent="0.3">
      <c r="A61" s="205">
        <f t="shared" si="30"/>
        <v>49</v>
      </c>
      <c r="B61" s="49"/>
      <c r="C61" s="54" t="s">
        <v>173</v>
      </c>
      <c r="F61" s="3" t="s">
        <v>174</v>
      </c>
      <c r="G61" s="49"/>
      <c r="H61" s="91">
        <f t="shared" ref="H61:M61" si="58">+(H14*1000)/H38</f>
        <v>38.498899398308481</v>
      </c>
      <c r="I61" s="91">
        <f t="shared" si="58"/>
        <v>30.824144831957057</v>
      </c>
      <c r="J61" s="91">
        <f t="shared" si="58"/>
        <v>20.107581105153859</v>
      </c>
      <c r="K61" s="91">
        <f t="shared" si="58"/>
        <v>25.754195070231358</v>
      </c>
      <c r="L61" s="91">
        <f t="shared" si="58"/>
        <v>19.556816790824339</v>
      </c>
      <c r="M61" s="91">
        <f t="shared" si="58"/>
        <v>1.3517162712026751</v>
      </c>
      <c r="N61" s="93"/>
      <c r="O61" s="37"/>
      <c r="T61" s="91">
        <f>+(T14*1000)/T38</f>
        <v>17.479479934598825</v>
      </c>
      <c r="U61" s="91">
        <f>+(U14*1000)/U38</f>
        <v>19.723034003432659</v>
      </c>
      <c r="Z61" s="24"/>
      <c r="AA61" s="205">
        <f t="shared" si="6"/>
        <v>49</v>
      </c>
      <c r="AB61" s="49"/>
      <c r="AC61" s="54" t="s">
        <v>173</v>
      </c>
      <c r="AF61" s="3" t="s">
        <v>174</v>
      </c>
      <c r="AG61" s="49"/>
      <c r="AH61" s="91">
        <f t="shared" ref="AH61:AM61" si="59">+(AH14*1000)/AH38</f>
        <v>37.173752890222758</v>
      </c>
      <c r="AI61" s="91">
        <f t="shared" si="59"/>
        <v>30.79338264359912</v>
      </c>
      <c r="AJ61" s="91">
        <f t="shared" si="59"/>
        <v>20.024293446582231</v>
      </c>
      <c r="AK61" s="91">
        <f t="shared" si="59"/>
        <v>25.720397881547559</v>
      </c>
      <c r="AL61" s="91">
        <f t="shared" si="59"/>
        <v>19.539582837691896</v>
      </c>
      <c r="AM61" s="91">
        <f t="shared" si="59"/>
        <v>1.3078053508681704</v>
      </c>
      <c r="AN61" s="93"/>
      <c r="AO61" s="37"/>
      <c r="AT61" s="91">
        <f>+(AT14*1000)/AT38</f>
        <v>17.506687421029135</v>
      </c>
      <c r="AU61" s="91">
        <f>+(AU14*1000)/AU38</f>
        <v>19.702193376017433</v>
      </c>
      <c r="AZ61" s="24"/>
      <c r="BA61" s="205">
        <f t="shared" si="9"/>
        <v>49</v>
      </c>
      <c r="BB61" s="49"/>
      <c r="BC61" s="54" t="s">
        <v>173</v>
      </c>
      <c r="BF61" s="3" t="s">
        <v>174</v>
      </c>
      <c r="BG61" s="49"/>
      <c r="BH61" s="91">
        <f t="shared" ref="BH61:BM61" si="60">+(BH14*1000)/BH38</f>
        <v>36.193140339027877</v>
      </c>
      <c r="BI61" s="91">
        <f t="shared" si="60"/>
        <v>29.860563921972133</v>
      </c>
      <c r="BJ61" s="91">
        <f t="shared" si="60"/>
        <v>19.480648823825788</v>
      </c>
      <c r="BK61" s="91">
        <f t="shared" si="60"/>
        <v>24.948466401026725</v>
      </c>
      <c r="BL61" s="91">
        <f t="shared" si="60"/>
        <v>18.965108110510062</v>
      </c>
      <c r="BM61" s="91">
        <f t="shared" si="60"/>
        <v>1.272004117677185</v>
      </c>
      <c r="BN61" s="93"/>
      <c r="BO61" s="37"/>
      <c r="BT61" s="91">
        <f>+(BT14*1000)/BT38</f>
        <v>16.990973860470639</v>
      </c>
      <c r="BU61" s="91">
        <f>+(BU14*1000)/BU38</f>
        <v>19.122805179004015</v>
      </c>
    </row>
    <row r="62" spans="1:73" x14ac:dyDescent="0.3">
      <c r="A62" s="205">
        <f t="shared" si="30"/>
        <v>50</v>
      </c>
      <c r="B62" s="49"/>
      <c r="C62" s="98" t="s">
        <v>175</v>
      </c>
      <c r="F62" s="3" t="s">
        <v>176</v>
      </c>
      <c r="G62" s="49"/>
      <c r="H62" s="91">
        <f t="shared" ref="H62:M62" si="61">+(H15*1000)/H38</f>
        <v>2.7061806255338712</v>
      </c>
      <c r="I62" s="91">
        <f t="shared" si="61"/>
        <v>2.6414394482721764</v>
      </c>
      <c r="J62" s="91">
        <f t="shared" si="61"/>
        <v>2.6349096447768039</v>
      </c>
      <c r="K62" s="91">
        <f t="shared" si="61"/>
        <v>2.637061267332053</v>
      </c>
      <c r="L62" s="91">
        <f t="shared" si="61"/>
        <v>2.6170957409931916</v>
      </c>
      <c r="M62" s="91">
        <f t="shared" si="61"/>
        <v>2.6492351864740113</v>
      </c>
      <c r="N62" s="93"/>
      <c r="O62" s="37"/>
      <c r="T62" s="91">
        <f>+(T15*1000)/T38</f>
        <v>2.6103864101044327</v>
      </c>
      <c r="U62" s="91">
        <f>+(U15*1000)/U38</f>
        <v>2.6176325852105609</v>
      </c>
      <c r="Z62" s="24"/>
      <c r="AA62" s="205">
        <f t="shared" si="6"/>
        <v>50</v>
      </c>
      <c r="AB62" s="49"/>
      <c r="AC62" s="98" t="s">
        <v>175</v>
      </c>
      <c r="AF62" s="3" t="s">
        <v>176</v>
      </c>
      <c r="AG62" s="49"/>
      <c r="AH62" s="91">
        <f t="shared" ref="AH62:AM62" si="62">+(AH15*1000)/AH38</f>
        <v>2.6060735048695984</v>
      </c>
      <c r="AI62" s="91">
        <f t="shared" si="62"/>
        <v>2.6317831433577186</v>
      </c>
      <c r="AJ62" s="91">
        <f t="shared" si="62"/>
        <v>2.62675786353695</v>
      </c>
      <c r="AK62" s="91">
        <f t="shared" si="62"/>
        <v>2.6263197601012966</v>
      </c>
      <c r="AL62" s="91">
        <f t="shared" si="62"/>
        <v>2.6085299867121567</v>
      </c>
      <c r="AM62" s="91">
        <f t="shared" si="62"/>
        <v>2.6281424950100045</v>
      </c>
      <c r="AN62" s="93"/>
      <c r="AO62" s="37"/>
      <c r="AT62" s="91">
        <f>+(AT15*1000)/AT38</f>
        <v>2.6071688352705773</v>
      </c>
      <c r="AU62" s="91">
        <f>+(AU15*1000)/AU38</f>
        <v>2.6086388647030478</v>
      </c>
      <c r="AZ62" s="24"/>
      <c r="BA62" s="205">
        <f t="shared" si="9"/>
        <v>50</v>
      </c>
      <c r="BB62" s="49"/>
      <c r="BC62" s="98" t="s">
        <v>175</v>
      </c>
      <c r="BF62" s="3" t="s">
        <v>176</v>
      </c>
      <c r="BG62" s="49"/>
      <c r="BH62" s="91">
        <f t="shared" ref="BH62:BM62" si="63">+(BH15*1000)/BH38</f>
        <v>2.5398201527931423</v>
      </c>
      <c r="BI62" s="91">
        <f t="shared" si="63"/>
        <v>2.5558433475767841</v>
      </c>
      <c r="BJ62" s="91">
        <f t="shared" si="63"/>
        <v>2.5598448792526445</v>
      </c>
      <c r="BK62" s="91">
        <f t="shared" si="63"/>
        <v>2.5499141891880184</v>
      </c>
      <c r="BL62" s="91">
        <f t="shared" si="63"/>
        <v>2.5326057789374028</v>
      </c>
      <c r="BM62" s="91">
        <f t="shared" si="63"/>
        <v>2.5587819108713847</v>
      </c>
      <c r="BN62" s="93"/>
      <c r="BO62" s="37"/>
      <c r="BT62" s="91">
        <f>+(BT15*1000)/BT38</f>
        <v>2.5260109243902029</v>
      </c>
      <c r="BU62" s="91">
        <f>+(BU15*1000)/BU38</f>
        <v>2.5331325866908361</v>
      </c>
    </row>
    <row r="63" spans="1:73" x14ac:dyDescent="0.3">
      <c r="A63" s="205">
        <f t="shared" si="30"/>
        <v>51</v>
      </c>
      <c r="B63" s="49"/>
      <c r="C63" s="54" t="s">
        <v>45</v>
      </c>
      <c r="F63" s="3" t="s">
        <v>177</v>
      </c>
      <c r="G63" s="49"/>
      <c r="H63" s="91">
        <f t="shared" ref="H63:M64" si="64">+(H18*1000)/H38</f>
        <v>17.405504699502064</v>
      </c>
      <c r="I63" s="91">
        <f t="shared" si="64"/>
        <v>13.935717802736285</v>
      </c>
      <c r="J63" s="91">
        <f t="shared" si="64"/>
        <v>9.0907169527228522</v>
      </c>
      <c r="K63" s="91">
        <f t="shared" si="64"/>
        <v>11.643573461388359</v>
      </c>
      <c r="L63" s="91">
        <f t="shared" si="64"/>
        <v>8.841714227678672</v>
      </c>
      <c r="M63" s="91">
        <f t="shared" si="64"/>
        <v>0.61111627289390202</v>
      </c>
      <c r="N63" s="93"/>
      <c r="O63" s="37"/>
      <c r="T63" s="91">
        <f>+(T18*1000)/T38</f>
        <v>7.902542018120112</v>
      </c>
      <c r="U63" s="91">
        <f>+(U18*1000)/U38</f>
        <v>8.9168616869673247</v>
      </c>
      <c r="Z63" s="24"/>
      <c r="AA63" s="205">
        <f t="shared" si="6"/>
        <v>51</v>
      </c>
      <c r="AB63" s="49"/>
      <c r="AC63" s="54" t="s">
        <v>45</v>
      </c>
      <c r="AF63" s="3" t="s">
        <v>177</v>
      </c>
      <c r="AG63" s="49"/>
      <c r="AH63" s="91">
        <f t="shared" ref="AH63:AM64" si="65">+(AH18*1000)/AH38</f>
        <v>16.609596206793764</v>
      </c>
      <c r="AI63" s="91">
        <f t="shared" si="65"/>
        <v>13.758784405273106</v>
      </c>
      <c r="AJ63" s="91">
        <f t="shared" si="65"/>
        <v>8.9470500720295849</v>
      </c>
      <c r="AK63" s="91">
        <f t="shared" si="65"/>
        <v>11.492125219429752</v>
      </c>
      <c r="AL63" s="91">
        <f t="shared" si="65"/>
        <v>8.7304766333834394</v>
      </c>
      <c r="AM63" s="91">
        <f t="shared" si="65"/>
        <v>0.58434021604307251</v>
      </c>
      <c r="AN63" s="93"/>
      <c r="AO63" s="37"/>
      <c r="AT63" s="91">
        <f>+(AT18*1000)/AT38</f>
        <v>7.8221590873685711</v>
      </c>
      <c r="AU63" s="91">
        <f>+(AU18*1000)/AU38</f>
        <v>8.8031326116090565</v>
      </c>
      <c r="AZ63" s="24"/>
      <c r="BA63" s="205">
        <f t="shared" si="9"/>
        <v>51</v>
      </c>
      <c r="BB63" s="49"/>
      <c r="BC63" s="54" t="s">
        <v>45</v>
      </c>
      <c r="BF63" s="3" t="s">
        <v>177</v>
      </c>
      <c r="BG63" s="49"/>
      <c r="BH63" s="91">
        <f t="shared" ref="BH63:BM64" si="66">+(BH18*1000)/BH38</f>
        <v>15.780892027380723</v>
      </c>
      <c r="BI63" s="91">
        <f t="shared" si="66"/>
        <v>13.019776309504698</v>
      </c>
      <c r="BJ63" s="91">
        <f t="shared" si="66"/>
        <v>8.4939350346159301</v>
      </c>
      <c r="BK63" s="91">
        <f t="shared" si="66"/>
        <v>10.878007952406707</v>
      </c>
      <c r="BL63" s="91">
        <f t="shared" si="66"/>
        <v>8.2691494350086092</v>
      </c>
      <c r="BM63" s="91">
        <f t="shared" si="66"/>
        <v>0.55461809496302583</v>
      </c>
      <c r="BN63" s="93"/>
      <c r="BO63" s="37"/>
      <c r="BT63" s="91">
        <f>+(BT18*1000)/BT38</f>
        <v>7.4083891892340041</v>
      </c>
      <c r="BU63" s="91">
        <f>+(BU18*1000)/BU38</f>
        <v>8.3379083694286376</v>
      </c>
    </row>
    <row r="64" spans="1:73" x14ac:dyDescent="0.3">
      <c r="A64" s="205">
        <f t="shared" si="30"/>
        <v>52</v>
      </c>
      <c r="B64" s="49"/>
      <c r="C64" s="54" t="s">
        <v>46</v>
      </c>
      <c r="F64" s="3" t="s">
        <v>178</v>
      </c>
      <c r="G64" s="49"/>
      <c r="H64" s="91">
        <f t="shared" si="64"/>
        <v>23.624503543678287</v>
      </c>
      <c r="I64" s="91">
        <f t="shared" si="64"/>
        <v>20.200705805089928</v>
      </c>
      <c r="J64" s="91">
        <f t="shared" si="64"/>
        <v>9.774139871397491</v>
      </c>
      <c r="K64" s="91">
        <f t="shared" si="64"/>
        <v>15.419008563136419</v>
      </c>
      <c r="L64" s="91">
        <f t="shared" si="64"/>
        <v>13.544938045526553</v>
      </c>
      <c r="M64" s="91">
        <f t="shared" si="64"/>
        <v>20.44183055460099</v>
      </c>
      <c r="N64" s="93"/>
      <c r="O64" s="37"/>
      <c r="T64" s="91">
        <f>+(T19*1000)/T39</f>
        <v>15.341155900256137</v>
      </c>
      <c r="U64" s="91">
        <f>+(U19*1000)/U39</f>
        <v>13.271706548687186</v>
      </c>
      <c r="Z64" s="24"/>
      <c r="AA64" s="205">
        <f t="shared" si="6"/>
        <v>52</v>
      </c>
      <c r="AB64" s="49"/>
      <c r="AC64" s="54" t="s">
        <v>46</v>
      </c>
      <c r="AF64" s="3" t="s">
        <v>178</v>
      </c>
      <c r="AG64" s="49"/>
      <c r="AH64" s="91">
        <f t="shared" si="65"/>
        <v>22.186295550506401</v>
      </c>
      <c r="AI64" s="91">
        <f t="shared" si="65"/>
        <v>19.619783359346897</v>
      </c>
      <c r="AJ64" s="91">
        <f t="shared" si="65"/>
        <v>9.4667342430455363</v>
      </c>
      <c r="AK64" s="91">
        <f t="shared" si="65"/>
        <v>14.993548433665325</v>
      </c>
      <c r="AL64" s="91">
        <f t="shared" si="65"/>
        <v>13.169049216962446</v>
      </c>
      <c r="AM64" s="91">
        <f t="shared" si="65"/>
        <v>19.785000824250361</v>
      </c>
      <c r="AN64" s="93"/>
      <c r="AO64" s="37"/>
      <c r="AT64" s="91">
        <f>+(AT19*1000)/AT39</f>
        <v>14.943688903360643</v>
      </c>
      <c r="AU64" s="91">
        <f>+(AU19*1000)/AU39</f>
        <v>12.899211577901207</v>
      </c>
      <c r="AZ64" s="24"/>
      <c r="BA64" s="205">
        <f t="shared" si="9"/>
        <v>52</v>
      </c>
      <c r="BB64" s="49"/>
      <c r="BC64" s="54" t="s">
        <v>46</v>
      </c>
      <c r="BF64" s="3" t="s">
        <v>178</v>
      </c>
      <c r="BG64" s="49"/>
      <c r="BH64" s="91">
        <f t="shared" si="66"/>
        <v>21.198188153584628</v>
      </c>
      <c r="BI64" s="91">
        <f t="shared" si="66"/>
        <v>18.676321153826127</v>
      </c>
      <c r="BJ64" s="91">
        <f t="shared" si="66"/>
        <v>9.0380952351248656</v>
      </c>
      <c r="BK64" s="91">
        <f t="shared" si="66"/>
        <v>14.255097572109355</v>
      </c>
      <c r="BL64" s="91">
        <f t="shared" si="66"/>
        <v>12.533130045036526</v>
      </c>
      <c r="BM64" s="91">
        <f t="shared" si="66"/>
        <v>18.862084616605934</v>
      </c>
      <c r="BN64" s="93"/>
      <c r="BO64" s="37"/>
      <c r="BT64" s="91">
        <f>+(BT19*1000)/BT39</f>
        <v>14.211613519497387</v>
      </c>
      <c r="BU64" s="91">
        <f>+(BU19*1000)/BU39</f>
        <v>12.278276388170744</v>
      </c>
    </row>
    <row r="65" spans="1:73" x14ac:dyDescent="0.3">
      <c r="A65" s="205">
        <f t="shared" si="30"/>
        <v>53</v>
      </c>
      <c r="B65" s="49"/>
      <c r="C65" s="54" t="s">
        <v>48</v>
      </c>
      <c r="F65" s="3" t="s">
        <v>179</v>
      </c>
      <c r="G65" s="49"/>
      <c r="H65" s="91">
        <f t="shared" ref="H65:M65" si="67">+(H21*1000)/H40</f>
        <v>11.125893397360924</v>
      </c>
      <c r="I65" s="91">
        <f t="shared" si="67"/>
        <v>8.8546781340773428</v>
      </c>
      <c r="J65" s="91">
        <f t="shared" si="67"/>
        <v>1.8716791288470183</v>
      </c>
      <c r="K65" s="91">
        <f t="shared" si="67"/>
        <v>3.9162074192921534</v>
      </c>
      <c r="L65" s="91">
        <f t="shared" si="67"/>
        <v>3.5184777660955473</v>
      </c>
      <c r="M65" s="91">
        <f t="shared" si="67"/>
        <v>3.9144669615827308</v>
      </c>
      <c r="N65" s="93"/>
      <c r="O65" s="37"/>
      <c r="T65" s="91"/>
      <c r="U65" s="91">
        <f>+(U21*1000)/U40</f>
        <v>3.5184776691248967</v>
      </c>
      <c r="Z65" s="24"/>
      <c r="AA65" s="205">
        <f t="shared" si="6"/>
        <v>53</v>
      </c>
      <c r="AB65" s="49"/>
      <c r="AC65" s="54" t="s">
        <v>48</v>
      </c>
      <c r="AF65" s="3" t="s">
        <v>179</v>
      </c>
      <c r="AG65" s="49"/>
      <c r="AH65" s="91">
        <f t="shared" ref="AH65:AM65" si="68">+(AH21*1000)/AH40</f>
        <v>10.562308629006246</v>
      </c>
      <c r="AI65" s="91">
        <f t="shared" si="68"/>
        <v>8.694884050140665</v>
      </c>
      <c r="AJ65" s="91">
        <f t="shared" si="68"/>
        <v>1.8325886087521137</v>
      </c>
      <c r="AK65" s="91">
        <f t="shared" si="68"/>
        <v>3.8451535977534901</v>
      </c>
      <c r="AL65" s="91">
        <f t="shared" si="68"/>
        <v>3.4552362387558913</v>
      </c>
      <c r="AM65" s="91">
        <f t="shared" si="68"/>
        <v>3.830018484073122</v>
      </c>
      <c r="AN65" s="93"/>
      <c r="AO65" s="37"/>
      <c r="AT65" s="91"/>
      <c r="AU65" s="91">
        <f>+(AU21*1000)/AU40</f>
        <v>3.4552362387558913</v>
      </c>
      <c r="AZ65" s="24"/>
      <c r="BA65" s="205">
        <f t="shared" si="9"/>
        <v>53</v>
      </c>
      <c r="BB65" s="49"/>
      <c r="BC65" s="54" t="s">
        <v>48</v>
      </c>
      <c r="BF65" s="3" t="s">
        <v>179</v>
      </c>
      <c r="BG65" s="49"/>
      <c r="BH65" s="91">
        <f t="shared" ref="BH65:BM65" si="69">+(BH21*1000)/BH40</f>
        <v>10.25139054897882</v>
      </c>
      <c r="BI65" s="91">
        <f t="shared" si="69"/>
        <v>8.407380104782197</v>
      </c>
      <c r="BJ65" s="91">
        <f t="shared" si="69"/>
        <v>1.7772313826322317</v>
      </c>
      <c r="BK65" s="91">
        <f t="shared" si="69"/>
        <v>3.7180231659445995</v>
      </c>
      <c r="BL65" s="91">
        <f t="shared" si="69"/>
        <v>3.3435247476482344</v>
      </c>
      <c r="BM65" s="91">
        <f t="shared" si="69"/>
        <v>3.7089992803150182</v>
      </c>
      <c r="BN65" s="93"/>
      <c r="BO65" s="37"/>
      <c r="BT65" s="91"/>
      <c r="BU65" s="91">
        <f>+(BU21*1000)/BU40</f>
        <v>3.343524653402083</v>
      </c>
    </row>
    <row r="66" spans="1:73" x14ac:dyDescent="0.3">
      <c r="A66" s="205">
        <f t="shared" si="30"/>
        <v>54</v>
      </c>
      <c r="B66" s="92"/>
      <c r="C66" s="80" t="s">
        <v>180</v>
      </c>
      <c r="G66" s="49"/>
      <c r="H66" s="95">
        <f t="shared" ref="H66:M66" si="70">SUM(H60:H65)</f>
        <v>93.36098166438363</v>
      </c>
      <c r="I66" s="95">
        <f t="shared" si="70"/>
        <v>76.456686022132786</v>
      </c>
      <c r="J66" s="95">
        <f t="shared" si="70"/>
        <v>43.479026702898025</v>
      </c>
      <c r="K66" s="95">
        <f t="shared" si="70"/>
        <v>59.370045781380348</v>
      </c>
      <c r="L66" s="95">
        <f t="shared" si="70"/>
        <v>48.079042571118308</v>
      </c>
      <c r="M66" s="95">
        <f t="shared" si="70"/>
        <v>28.96836524675431</v>
      </c>
      <c r="N66" s="93"/>
      <c r="O66" s="37"/>
      <c r="T66" s="95">
        <f>SUM(T60:T65)</f>
        <v>43.333564263079509</v>
      </c>
      <c r="U66" s="95">
        <f>SUM(U60:U65)</f>
        <v>48.04771249342263</v>
      </c>
      <c r="V66" s="94"/>
      <c r="Z66" s="24"/>
      <c r="AA66" s="205">
        <f t="shared" si="6"/>
        <v>54</v>
      </c>
      <c r="AB66" s="92"/>
      <c r="AC66" s="80" t="s">
        <v>180</v>
      </c>
      <c r="AG66" s="49"/>
      <c r="AH66" s="95">
        <f t="shared" ref="AH66:AM66" si="71">SUM(AH60:AH65)</f>
        <v>89.138026781398764</v>
      </c>
      <c r="AI66" s="95">
        <f t="shared" si="71"/>
        <v>75.498617601717513</v>
      </c>
      <c r="AJ66" s="95">
        <f t="shared" si="71"/>
        <v>42.89742423394641</v>
      </c>
      <c r="AK66" s="95">
        <f t="shared" si="71"/>
        <v>58.677544892497416</v>
      </c>
      <c r="AL66" s="95">
        <f t="shared" si="71"/>
        <v>47.502874913505828</v>
      </c>
      <c r="AM66" s="95">
        <f t="shared" si="71"/>
        <v>28.135307370244732</v>
      </c>
      <c r="AN66" s="93"/>
      <c r="AO66" s="37"/>
      <c r="AT66" s="95">
        <f>SUM(AT60:AT65)</f>
        <v>42.879704247028926</v>
      </c>
      <c r="AU66" s="95">
        <f>SUM(AU60:AU65)</f>
        <v>47.468412668986637</v>
      </c>
      <c r="AZ66" s="24"/>
      <c r="BA66" s="205">
        <f t="shared" si="9"/>
        <v>54</v>
      </c>
      <c r="BB66" s="92"/>
      <c r="BC66" s="80" t="s">
        <v>180</v>
      </c>
      <c r="BG66" s="49"/>
      <c r="BH66" s="95">
        <f t="shared" ref="BH66:BM66" si="72">SUM(BH60:BH65)</f>
        <v>85.963431221765191</v>
      </c>
      <c r="BI66" s="95">
        <f t="shared" si="72"/>
        <v>72.519884837661934</v>
      </c>
      <c r="BJ66" s="95">
        <f t="shared" si="72"/>
        <v>41.349755355451457</v>
      </c>
      <c r="BK66" s="95">
        <f t="shared" si="72"/>
        <v>56.349509280675406</v>
      </c>
      <c r="BL66" s="95">
        <f t="shared" si="72"/>
        <v>45.643518117140829</v>
      </c>
      <c r="BM66" s="95">
        <f t="shared" si="72"/>
        <v>26.956488020432548</v>
      </c>
      <c r="BN66" s="93"/>
      <c r="BO66" s="37"/>
      <c r="BT66" s="95">
        <f>SUM(BT60:BT65)</f>
        <v>41.13698749359223</v>
      </c>
      <c r="BU66" s="95">
        <f>SUM(BU60:BU65)</f>
        <v>45.615647176696321</v>
      </c>
    </row>
    <row r="67" spans="1:73" x14ac:dyDescent="0.3">
      <c r="A67" s="205">
        <f t="shared" si="30"/>
        <v>55</v>
      </c>
      <c r="B67" s="49"/>
      <c r="C67" s="78" t="s">
        <v>181</v>
      </c>
      <c r="G67" s="49"/>
      <c r="H67" s="96"/>
      <c r="I67" s="96"/>
      <c r="J67" s="96"/>
      <c r="K67" s="96"/>
      <c r="L67" s="96"/>
      <c r="M67" s="96"/>
      <c r="N67" s="96"/>
      <c r="O67" s="37"/>
      <c r="T67" s="96"/>
      <c r="U67" s="96"/>
      <c r="Z67" s="24"/>
      <c r="AA67" s="205">
        <f t="shared" si="6"/>
        <v>55</v>
      </c>
      <c r="AB67" s="49"/>
      <c r="AC67" s="78" t="s">
        <v>181</v>
      </c>
      <c r="AG67" s="49"/>
      <c r="AH67" s="96"/>
      <c r="AI67" s="96"/>
      <c r="AJ67" s="96"/>
      <c r="AK67" s="96"/>
      <c r="AL67" s="96"/>
      <c r="AM67" s="96"/>
      <c r="AN67" s="96"/>
      <c r="AO67" s="37"/>
      <c r="AT67" s="96"/>
      <c r="AU67" s="96"/>
      <c r="AZ67" s="24"/>
      <c r="BA67" s="205">
        <f t="shared" si="9"/>
        <v>55</v>
      </c>
      <c r="BB67" s="49"/>
      <c r="BC67" s="78" t="s">
        <v>181</v>
      </c>
      <c r="BG67" s="49"/>
      <c r="BH67" s="96"/>
      <c r="BI67" s="96"/>
      <c r="BJ67" s="96"/>
      <c r="BK67" s="96"/>
      <c r="BL67" s="96"/>
      <c r="BM67" s="96"/>
      <c r="BN67" s="96"/>
      <c r="BO67" s="37"/>
      <c r="BT67" s="96"/>
      <c r="BU67" s="96"/>
    </row>
    <row r="68" spans="1:73" x14ac:dyDescent="0.3">
      <c r="A68" s="205">
        <f t="shared" si="30"/>
        <v>56</v>
      </c>
      <c r="B68" s="49"/>
      <c r="C68" s="54" t="s">
        <v>173</v>
      </c>
      <c r="F68" s="3" t="s">
        <v>182</v>
      </c>
      <c r="G68" s="49"/>
      <c r="H68" s="93"/>
      <c r="I68" s="93"/>
      <c r="J68" s="93"/>
      <c r="K68" s="91">
        <f>+(K14*1000)/K42</f>
        <v>9.2040317820803068</v>
      </c>
      <c r="L68" s="91">
        <f>+(L14*1000)/L42</f>
        <v>6.831274242763687</v>
      </c>
      <c r="M68" s="93"/>
      <c r="N68" s="93"/>
      <c r="O68" s="37"/>
      <c r="T68" s="91">
        <f>+(T14*1000)/T42</f>
        <v>7.5288892989866509</v>
      </c>
      <c r="U68" s="91">
        <f>+(U14*1000)/U42</f>
        <v>6.7866812889823622</v>
      </c>
      <c r="Z68" s="24"/>
      <c r="AA68" s="205">
        <f t="shared" si="6"/>
        <v>56</v>
      </c>
      <c r="AB68" s="49"/>
      <c r="AC68" s="54" t="s">
        <v>173</v>
      </c>
      <c r="AF68" s="3" t="s">
        <v>182</v>
      </c>
      <c r="AG68" s="49"/>
      <c r="AH68" s="93"/>
      <c r="AI68" s="93"/>
      <c r="AJ68" s="93"/>
      <c r="AK68" s="91">
        <f>+(AK14*1000)/AK42</f>
        <v>9.2011120276957108</v>
      </c>
      <c r="AL68" s="91">
        <f>+(AL14*1000)/AL42</f>
        <v>6.8265988485993088</v>
      </c>
      <c r="AM68" s="93"/>
      <c r="AN68" s="93"/>
      <c r="AO68" s="37"/>
      <c r="AT68" s="91">
        <f>+(AT14*1000)/AT42</f>
        <v>7.5520951789711779</v>
      </c>
      <c r="AU68" s="91">
        <f>+(AU14*1000)/AU42</f>
        <v>6.7803032255714735</v>
      </c>
      <c r="AZ68" s="24"/>
      <c r="BA68" s="205">
        <f t="shared" si="9"/>
        <v>56</v>
      </c>
      <c r="BB68" s="49"/>
      <c r="BC68" s="54" t="s">
        <v>173</v>
      </c>
      <c r="BF68" s="3" t="s">
        <v>182</v>
      </c>
      <c r="BG68" s="49"/>
      <c r="BH68" s="93"/>
      <c r="BI68" s="93"/>
      <c r="BJ68" s="93"/>
      <c r="BK68" s="91">
        <f>+(BK14*1000)/BK42</f>
        <v>8.9246135853257194</v>
      </c>
      <c r="BL68" s="91">
        <f>+(BL14*1000)/BL42</f>
        <v>6.6239465286238843</v>
      </c>
      <c r="BM68" s="93"/>
      <c r="BN68" s="93"/>
      <c r="BO68" s="37"/>
      <c r="BT68" s="91">
        <f>+(BT14*1000)/BT42</f>
        <v>7.3198730322328647</v>
      </c>
      <c r="BU68" s="91">
        <f>+(BU14*1000)/BU42</f>
        <v>6.5795479067508289</v>
      </c>
    </row>
    <row r="69" spans="1:73" x14ac:dyDescent="0.3">
      <c r="A69" s="205">
        <f t="shared" si="30"/>
        <v>57</v>
      </c>
      <c r="B69" s="49"/>
      <c r="C69" s="54" t="s">
        <v>175</v>
      </c>
      <c r="F69" s="3" t="s">
        <v>183</v>
      </c>
      <c r="G69" s="49"/>
      <c r="H69" s="93"/>
      <c r="I69" s="93"/>
      <c r="J69" s="93"/>
      <c r="K69" s="91">
        <f>+(K15*1000)/K42</f>
        <v>0.94243270463817086</v>
      </c>
      <c r="L69" s="91">
        <f>+(L15*1000)/L42</f>
        <v>0.91416199872984327</v>
      </c>
      <c r="M69" s="93"/>
      <c r="N69" s="93"/>
      <c r="O69" s="37"/>
      <c r="T69" s="91">
        <f>+(T15*1000)/T42</f>
        <v>1.1243647055169956</v>
      </c>
      <c r="U69" s="91">
        <f>+(U15*1000)/U42</f>
        <v>0.90072542005389011</v>
      </c>
      <c r="Z69" s="24"/>
      <c r="AA69" s="205">
        <f t="shared" si="6"/>
        <v>57</v>
      </c>
      <c r="AB69" s="49"/>
      <c r="AC69" s="54" t="s">
        <v>175</v>
      </c>
      <c r="AF69" s="3" t="s">
        <v>183</v>
      </c>
      <c r="AG69" s="49"/>
      <c r="AH69" s="93"/>
      <c r="AI69" s="93"/>
      <c r="AJ69" s="93"/>
      <c r="AK69" s="91">
        <f>+(AK15*1000)/AK42</f>
        <v>0.93952910233086095</v>
      </c>
      <c r="AL69" s="91">
        <f>+(AL15*1000)/AL42</f>
        <v>0.91134943625692411</v>
      </c>
      <c r="AM69" s="93"/>
      <c r="AN69" s="93"/>
      <c r="AO69" s="37"/>
      <c r="AT69" s="91">
        <f>+(AT15*1000)/AT42</f>
        <v>1.1246894811156325</v>
      </c>
      <c r="AU69" s="91">
        <f>+(AU15*1000)/AU42</f>
        <v>0.89773570744804421</v>
      </c>
      <c r="AZ69" s="24"/>
      <c r="BA69" s="205">
        <f t="shared" si="9"/>
        <v>57</v>
      </c>
      <c r="BB69" s="49"/>
      <c r="BC69" s="54" t="s">
        <v>175</v>
      </c>
      <c r="BF69" s="3" t="s">
        <v>183</v>
      </c>
      <c r="BG69" s="49"/>
      <c r="BH69" s="93"/>
      <c r="BI69" s="93"/>
      <c r="BJ69" s="93"/>
      <c r="BK69" s="91">
        <f>+(BK15*1000)/BK42</f>
        <v>0.91216022854637946</v>
      </c>
      <c r="BL69" s="91">
        <f>+(BL15*1000)/BL42</f>
        <v>0.88456365025772665</v>
      </c>
      <c r="BM69" s="93"/>
      <c r="BN69" s="93"/>
      <c r="BO69" s="37"/>
      <c r="BT69" s="91">
        <f>+(BT15*1000)/BT42</f>
        <v>1.08822951505955</v>
      </c>
      <c r="BU69" s="91">
        <f>+(BU15*1000)/BU42</f>
        <v>0.87157020386232242</v>
      </c>
    </row>
    <row r="70" spans="1:73" x14ac:dyDescent="0.3">
      <c r="A70" s="205">
        <f t="shared" si="30"/>
        <v>58</v>
      </c>
      <c r="B70" s="49"/>
      <c r="C70" s="54" t="s">
        <v>45</v>
      </c>
      <c r="F70" s="3" t="s">
        <v>184</v>
      </c>
      <c r="G70" s="49"/>
      <c r="H70" s="93"/>
      <c r="I70" s="93"/>
      <c r="J70" s="93"/>
      <c r="K70" s="91">
        <f>+(K18*1000)/K42</f>
        <v>4.1611791750182832</v>
      </c>
      <c r="L70" s="91">
        <f>+(L18*1000)/L42</f>
        <v>3.088446106104398</v>
      </c>
      <c r="M70" s="93"/>
      <c r="N70" s="93"/>
      <c r="O70" s="37"/>
      <c r="T70" s="91">
        <f>+(T18*1000)/T42</f>
        <v>3.4038406324233939</v>
      </c>
      <c r="U70" s="91">
        <f>+(U18*1000)/U42</f>
        <v>3.0682854553134398</v>
      </c>
      <c r="Z70" s="24"/>
      <c r="AA70" s="205">
        <f t="shared" si="6"/>
        <v>58</v>
      </c>
      <c r="AB70" s="49"/>
      <c r="AC70" s="54" t="s">
        <v>45</v>
      </c>
      <c r="AF70" s="3" t="s">
        <v>184</v>
      </c>
      <c r="AG70" s="49"/>
      <c r="AH70" s="93"/>
      <c r="AI70" s="93"/>
      <c r="AJ70" s="93"/>
      <c r="AK70" s="91">
        <f>+(AK18*1000)/AK42</f>
        <v>4.1111468052421154</v>
      </c>
      <c r="AL70" s="91">
        <f>+(AL18*1000)/AL42</f>
        <v>3.0501911032722289</v>
      </c>
      <c r="AM70" s="93"/>
      <c r="AN70" s="93"/>
      <c r="AO70" s="37"/>
      <c r="AT70" s="91">
        <f>+(AT18*1000)/AT42</f>
        <v>3.3743499562288473</v>
      </c>
      <c r="AU70" s="91">
        <f>+(AU18*1000)/AU42</f>
        <v>3.0295057663113609</v>
      </c>
      <c r="AZ70" s="24"/>
      <c r="BA70" s="205">
        <f t="shared" si="9"/>
        <v>58</v>
      </c>
      <c r="BB70" s="49"/>
      <c r="BC70" s="54" t="s">
        <v>45</v>
      </c>
      <c r="BF70" s="3" t="s">
        <v>184</v>
      </c>
      <c r="BG70" s="49"/>
      <c r="BH70" s="93"/>
      <c r="BI70" s="93"/>
      <c r="BJ70" s="93"/>
      <c r="BK70" s="91">
        <f>+(BK18*1000)/BK42</f>
        <v>3.8913020140322052</v>
      </c>
      <c r="BL70" s="91">
        <f>+(BL18*1000)/BL42</f>
        <v>2.8881672266525391</v>
      </c>
      <c r="BM70" s="93"/>
      <c r="BN70" s="93"/>
      <c r="BO70" s="37"/>
      <c r="BT70" s="91">
        <f>+(BT18*1000)/BT42</f>
        <v>3.1916044768170448</v>
      </c>
      <c r="BU70" s="91">
        <f>+(BU18*1000)/BU42</f>
        <v>2.8688085793494289</v>
      </c>
    </row>
    <row r="71" spans="1:73" x14ac:dyDescent="0.3">
      <c r="A71" s="205">
        <f t="shared" si="30"/>
        <v>59</v>
      </c>
      <c r="B71" s="49"/>
      <c r="C71" s="54" t="s">
        <v>46</v>
      </c>
      <c r="F71" s="3" t="s">
        <v>185</v>
      </c>
      <c r="G71" s="49"/>
      <c r="H71" s="93"/>
      <c r="I71" s="93"/>
      <c r="J71" s="93"/>
      <c r="K71" s="91">
        <f>+(K19*1000)/K43</f>
        <v>5.4169860865790387</v>
      </c>
      <c r="L71" s="91">
        <f>+(L19*1000)/L43</f>
        <v>4.2398380257354695</v>
      </c>
      <c r="M71" s="93"/>
      <c r="N71" s="93"/>
      <c r="O71" s="37"/>
      <c r="T71" s="91">
        <f>+(T19*1000)/T43</f>
        <v>4.1098110618181636</v>
      </c>
      <c r="U71" s="91">
        <f>+(U19*1000)/U43</f>
        <v>4.2635564947440807</v>
      </c>
      <c r="Z71" s="24"/>
      <c r="AA71" s="205">
        <f t="shared" si="6"/>
        <v>59</v>
      </c>
      <c r="AB71" s="49"/>
      <c r="AC71" s="54" t="s">
        <v>46</v>
      </c>
      <c r="AF71" s="3" t="s">
        <v>185</v>
      </c>
      <c r="AG71" s="49"/>
      <c r="AH71" s="93"/>
      <c r="AI71" s="93"/>
      <c r="AJ71" s="93"/>
      <c r="AK71" s="91">
        <f>+(AK19*1000)/AK43</f>
        <v>5.2724190720940749</v>
      </c>
      <c r="AL71" s="91">
        <f>+(AL19*1000)/AL43</f>
        <v>4.1226770335429936</v>
      </c>
      <c r="AM71" s="93"/>
      <c r="AN71" s="93"/>
      <c r="AO71" s="37"/>
      <c r="AT71" s="91">
        <f>+(AT19*1000)/AT43</f>
        <v>4.004265408720725</v>
      </c>
      <c r="AU71" s="91">
        <f>+(AU19*1000)/AU43</f>
        <v>4.144264713131256</v>
      </c>
      <c r="AZ71" s="24"/>
      <c r="BA71" s="205">
        <f t="shared" si="9"/>
        <v>59</v>
      </c>
      <c r="BB71" s="49"/>
      <c r="BC71" s="54" t="s">
        <v>46</v>
      </c>
      <c r="BF71" s="3" t="s">
        <v>185</v>
      </c>
      <c r="BG71" s="49"/>
      <c r="BH71" s="93"/>
      <c r="BI71" s="93"/>
      <c r="BJ71" s="93"/>
      <c r="BK71" s="91">
        <f>+(BK19*1000)/BK43</f>
        <v>5.0128703790409661</v>
      </c>
      <c r="BL71" s="91">
        <f>+(BL19*1000)/BL43</f>
        <v>3.9161066242219662</v>
      </c>
      <c r="BM71" s="93"/>
      <c r="BN71" s="93"/>
      <c r="BO71" s="37"/>
      <c r="BT71" s="91">
        <f>+(BT19*1000)/BT43</f>
        <v>3.7839129275434935</v>
      </c>
      <c r="BU71" s="91">
        <f>+(BU19*1000)/BU43</f>
        <v>3.9402990030826102</v>
      </c>
    </row>
    <row r="72" spans="1:73" x14ac:dyDescent="0.3">
      <c r="A72" s="205">
        <f t="shared" si="30"/>
        <v>60</v>
      </c>
      <c r="B72" s="49"/>
      <c r="C72" s="54" t="s">
        <v>48</v>
      </c>
      <c r="F72" s="3" t="s">
        <v>186</v>
      </c>
      <c r="G72" s="49"/>
      <c r="H72" s="93"/>
      <c r="I72" s="93"/>
      <c r="J72" s="93"/>
      <c r="K72" s="91">
        <f>+(K21*1000)/K44</f>
        <v>1.3581004641219898</v>
      </c>
      <c r="L72" s="91">
        <f>+(L21*1000)/L44</f>
        <v>1.6197426436157847</v>
      </c>
      <c r="M72" s="93"/>
      <c r="N72" s="93"/>
      <c r="O72" s="37"/>
      <c r="T72" s="94" t="s">
        <v>158</v>
      </c>
      <c r="U72" s="94" t="s">
        <v>158</v>
      </c>
      <c r="Z72" s="24"/>
      <c r="AA72" s="205">
        <f t="shared" si="6"/>
        <v>60</v>
      </c>
      <c r="AB72" s="49"/>
      <c r="AC72" s="54" t="s">
        <v>48</v>
      </c>
      <c r="AF72" s="3" t="s">
        <v>186</v>
      </c>
      <c r="AG72" s="49"/>
      <c r="AH72" s="93"/>
      <c r="AI72" s="93"/>
      <c r="AJ72" s="93"/>
      <c r="AK72" s="91">
        <f>+(AK21*1000)/AK44</f>
        <v>1.3345858962375987</v>
      </c>
      <c r="AL72" s="91">
        <f>+(AL21*1000)/AL44</f>
        <v>1.5908885766634686</v>
      </c>
      <c r="AM72" s="93"/>
      <c r="AN72" s="93"/>
      <c r="AO72" s="37"/>
      <c r="AT72" s="94" t="s">
        <v>158</v>
      </c>
      <c r="AU72" s="94" t="s">
        <v>158</v>
      </c>
      <c r="AZ72" s="24"/>
      <c r="BA72" s="205">
        <f t="shared" si="9"/>
        <v>60</v>
      </c>
      <c r="BB72" s="49"/>
      <c r="BC72" s="54" t="s">
        <v>48</v>
      </c>
      <c r="BF72" s="3" t="s">
        <v>186</v>
      </c>
      <c r="BG72" s="49"/>
      <c r="BH72" s="93"/>
      <c r="BI72" s="93"/>
      <c r="BJ72" s="93"/>
      <c r="BK72" s="91">
        <f>+(BK21*1000)/BK44</f>
        <v>1.2907128097491569</v>
      </c>
      <c r="BL72" s="91">
        <f>+(BL21*1000)/BL44</f>
        <v>1.5398589154348865</v>
      </c>
      <c r="BM72" s="93"/>
      <c r="BN72" s="93"/>
      <c r="BO72" s="37"/>
      <c r="BT72" s="94" t="s">
        <v>158</v>
      </c>
      <c r="BU72" s="94" t="s">
        <v>158</v>
      </c>
    </row>
    <row r="73" spans="1:73" x14ac:dyDescent="0.3">
      <c r="A73" s="205">
        <f t="shared" si="30"/>
        <v>61</v>
      </c>
      <c r="B73" s="92"/>
      <c r="C73" s="80" t="s">
        <v>187</v>
      </c>
      <c r="G73" s="49"/>
      <c r="H73" s="95">
        <f t="shared" ref="H73:M73" si="73">SUM(H67:H72)</f>
        <v>0</v>
      </c>
      <c r="I73" s="95">
        <f t="shared" si="73"/>
        <v>0</v>
      </c>
      <c r="J73" s="95">
        <f t="shared" si="73"/>
        <v>0</v>
      </c>
      <c r="K73" s="95">
        <f t="shared" si="73"/>
        <v>21.082730212437788</v>
      </c>
      <c r="L73" s="95">
        <f t="shared" si="73"/>
        <v>16.693463016949181</v>
      </c>
      <c r="M73" s="95">
        <f t="shared" si="73"/>
        <v>0</v>
      </c>
      <c r="N73" s="93"/>
      <c r="O73" s="37"/>
      <c r="T73" s="95">
        <f>SUM(T67:T72)</f>
        <v>16.166905698745204</v>
      </c>
      <c r="U73" s="95">
        <f>SUM(U67:U72)</f>
        <v>15.019248659093773</v>
      </c>
      <c r="V73" s="94"/>
      <c r="Z73" s="24"/>
      <c r="AA73" s="205">
        <f t="shared" si="6"/>
        <v>61</v>
      </c>
      <c r="AB73" s="92"/>
      <c r="AC73" s="80" t="s">
        <v>187</v>
      </c>
      <c r="AG73" s="49"/>
      <c r="AH73" s="95">
        <f t="shared" ref="AH73:AM73" si="74">SUM(AH67:AH72)</f>
        <v>0</v>
      </c>
      <c r="AI73" s="95">
        <f t="shared" si="74"/>
        <v>0</v>
      </c>
      <c r="AJ73" s="95">
        <f t="shared" si="74"/>
        <v>0</v>
      </c>
      <c r="AK73" s="95">
        <f t="shared" si="74"/>
        <v>20.85879290360036</v>
      </c>
      <c r="AL73" s="95">
        <f t="shared" si="74"/>
        <v>16.501704998334922</v>
      </c>
      <c r="AM73" s="95">
        <f t="shared" si="74"/>
        <v>0</v>
      </c>
      <c r="AN73" s="93"/>
      <c r="AO73" s="37"/>
      <c r="AT73" s="95">
        <f>SUM(AT67:AT72)</f>
        <v>16.055400025036384</v>
      </c>
      <c r="AU73" s="95">
        <f>SUM(AU67:AU72)</f>
        <v>14.851809412462135</v>
      </c>
      <c r="AZ73" s="24"/>
      <c r="BA73" s="205">
        <f t="shared" si="9"/>
        <v>61</v>
      </c>
      <c r="BB73" s="92"/>
      <c r="BC73" s="80" t="s">
        <v>187</v>
      </c>
      <c r="BG73" s="49"/>
      <c r="BH73" s="95">
        <f t="shared" ref="BH73:BM73" si="75">SUM(BH67:BH72)</f>
        <v>0</v>
      </c>
      <c r="BI73" s="95">
        <f t="shared" si="75"/>
        <v>0</v>
      </c>
      <c r="BJ73" s="95">
        <f t="shared" si="75"/>
        <v>0</v>
      </c>
      <c r="BK73" s="95">
        <f t="shared" si="75"/>
        <v>20.031659016694427</v>
      </c>
      <c r="BL73" s="95">
        <f t="shared" si="75"/>
        <v>15.852642945191002</v>
      </c>
      <c r="BM73" s="95">
        <f t="shared" si="75"/>
        <v>0</v>
      </c>
      <c r="BN73" s="93"/>
      <c r="BO73" s="37"/>
      <c r="BT73" s="95">
        <f>SUM(BT67:BT72)</f>
        <v>15.383619951652953</v>
      </c>
      <c r="BU73" s="95">
        <f>SUM(BU67:BU72)</f>
        <v>14.260225693045189</v>
      </c>
    </row>
    <row r="74" spans="1:73" x14ac:dyDescent="0.3">
      <c r="A74" s="205"/>
      <c r="B74" s="92"/>
      <c r="C74" s="80"/>
      <c r="G74" s="91"/>
      <c r="H74" s="91"/>
      <c r="I74" s="91"/>
      <c r="J74" s="91"/>
      <c r="K74" s="91"/>
      <c r="L74" s="91"/>
      <c r="M74" s="91"/>
      <c r="N74" s="93"/>
      <c r="O74" s="37"/>
      <c r="T74" s="94"/>
      <c r="U74" s="94"/>
      <c r="V74" s="94"/>
      <c r="Z74" s="24"/>
      <c r="AA74" s="205"/>
      <c r="AB74" s="92"/>
      <c r="AC74" s="80"/>
      <c r="AG74" s="91"/>
      <c r="AH74" s="91"/>
      <c r="AI74" s="91"/>
      <c r="AJ74" s="91"/>
      <c r="AK74" s="91"/>
      <c r="AL74" s="91"/>
      <c r="AM74" s="91"/>
      <c r="AN74" s="93"/>
      <c r="AO74" s="37"/>
      <c r="AT74" s="94"/>
      <c r="AU74" s="94"/>
      <c r="AZ74" s="24"/>
      <c r="BA74" s="205"/>
      <c r="BB74" s="92"/>
      <c r="BC74" s="80"/>
      <c r="BG74" s="91"/>
      <c r="BH74" s="91"/>
      <c r="BI74" s="91"/>
      <c r="BJ74" s="91"/>
      <c r="BK74" s="91"/>
      <c r="BL74" s="91"/>
      <c r="BM74" s="91"/>
      <c r="BN74" s="93"/>
      <c r="BO74" s="37"/>
      <c r="BT74" s="94"/>
      <c r="BU74" s="94"/>
    </row>
    <row r="75" spans="1:73" x14ac:dyDescent="0.3">
      <c r="A75" s="20" t="s">
        <v>128</v>
      </c>
      <c r="B75" s="21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0"/>
      <c r="N75" s="21" t="s">
        <v>129</v>
      </c>
      <c r="O75" s="22"/>
      <c r="P75" s="22"/>
      <c r="T75" s="23"/>
      <c r="U75" s="23"/>
      <c r="V75" s="99"/>
      <c r="Z75" s="24"/>
      <c r="AA75" s="20" t="s">
        <v>128</v>
      </c>
      <c r="AB75" s="21"/>
      <c r="AC75" s="22"/>
      <c r="AD75" s="23"/>
      <c r="AE75" s="23"/>
      <c r="AF75" s="23"/>
      <c r="AG75" s="23"/>
      <c r="AH75" s="23"/>
      <c r="AI75" s="23"/>
      <c r="AJ75" s="23"/>
      <c r="AK75" s="23"/>
      <c r="AL75" s="23"/>
      <c r="AM75" s="20"/>
      <c r="AN75" s="21" t="s">
        <v>129</v>
      </c>
      <c r="AO75" s="22"/>
      <c r="AP75" s="22"/>
      <c r="AT75" s="23"/>
      <c r="AU75" s="23"/>
      <c r="AZ75" s="24"/>
      <c r="BA75" s="20" t="s">
        <v>128</v>
      </c>
      <c r="BB75" s="21"/>
      <c r="BC75" s="22"/>
      <c r="BD75" s="23"/>
      <c r="BE75" s="23"/>
      <c r="BF75" s="23"/>
      <c r="BG75" s="23"/>
      <c r="BH75" s="23"/>
      <c r="BI75" s="23"/>
      <c r="BJ75" s="23"/>
      <c r="BK75" s="23"/>
      <c r="BL75" s="23"/>
      <c r="BM75" s="20"/>
      <c r="BN75" s="21" t="s">
        <v>129</v>
      </c>
      <c r="BO75" s="22"/>
      <c r="BP75" s="22"/>
      <c r="BT75" s="23"/>
      <c r="BU75" s="23"/>
    </row>
    <row r="76" spans="1:73" x14ac:dyDescent="0.3">
      <c r="A76" s="206"/>
      <c r="B76" s="37"/>
      <c r="C76" s="37"/>
      <c r="G76" s="37"/>
      <c r="H76" s="37"/>
      <c r="I76" s="37"/>
      <c r="J76" s="37"/>
      <c r="K76" s="37"/>
      <c r="L76" s="37"/>
      <c r="M76" s="37"/>
      <c r="N76" s="37"/>
      <c r="O76" s="37"/>
      <c r="T76" s="37"/>
      <c r="U76" s="37"/>
      <c r="V76" s="37"/>
      <c r="Z76" s="24"/>
      <c r="AA76" s="206"/>
      <c r="AB76" s="37"/>
      <c r="AC76" s="37"/>
      <c r="AG76" s="37"/>
      <c r="AH76" s="37"/>
      <c r="AI76" s="37"/>
      <c r="AJ76" s="37"/>
      <c r="AK76" s="37"/>
      <c r="AL76" s="37"/>
      <c r="AM76" s="37"/>
      <c r="AN76" s="37"/>
      <c r="AO76" s="37"/>
      <c r="AT76" s="37"/>
      <c r="AU76" s="37"/>
      <c r="AZ76" s="24"/>
      <c r="BA76" s="206"/>
      <c r="BB76" s="37"/>
      <c r="BC76" s="37"/>
      <c r="BG76" s="37"/>
      <c r="BH76" s="37"/>
      <c r="BI76" s="37"/>
      <c r="BJ76" s="37"/>
      <c r="BK76" s="37"/>
      <c r="BL76" s="37"/>
      <c r="BM76" s="37"/>
      <c r="BN76" s="37"/>
      <c r="BO76" s="37"/>
      <c r="BT76" s="37"/>
      <c r="BU76" s="37"/>
    </row>
    <row r="77" spans="1:73" ht="5.25" customHeight="1" x14ac:dyDescent="0.3">
      <c r="A77" s="206"/>
      <c r="B77" s="37"/>
      <c r="C77" s="37"/>
      <c r="G77" s="37"/>
      <c r="H77" s="37"/>
      <c r="I77" s="37"/>
      <c r="J77" s="37"/>
      <c r="K77" s="37"/>
      <c r="L77" s="37"/>
      <c r="M77" s="37"/>
      <c r="N77" s="37"/>
      <c r="O77" s="37"/>
      <c r="T77" s="37"/>
      <c r="U77" s="37"/>
      <c r="V77" s="37"/>
      <c r="Z77" s="24"/>
      <c r="AA77" s="206"/>
      <c r="AB77" s="37"/>
      <c r="AC77" s="37"/>
      <c r="AG77" s="37"/>
      <c r="AH77" s="37"/>
      <c r="AI77" s="37"/>
      <c r="AJ77" s="37"/>
      <c r="AK77" s="37"/>
      <c r="AL77" s="37"/>
      <c r="AM77" s="37"/>
      <c r="AN77" s="37"/>
      <c r="AO77" s="37"/>
      <c r="AT77" s="37"/>
      <c r="AU77" s="37"/>
      <c r="AZ77" s="24"/>
      <c r="BA77" s="206"/>
      <c r="BB77" s="37"/>
      <c r="BC77" s="37"/>
      <c r="BG77" s="37"/>
      <c r="BH77" s="37"/>
      <c r="BI77" s="37"/>
      <c r="BJ77" s="37"/>
      <c r="BK77" s="37"/>
      <c r="BL77" s="37"/>
      <c r="BM77" s="37"/>
      <c r="BN77" s="37"/>
      <c r="BO77" s="37"/>
      <c r="BT77" s="37"/>
      <c r="BU77" s="37"/>
    </row>
    <row r="78" spans="1:73" ht="5.25" customHeight="1" x14ac:dyDescent="0.3">
      <c r="A78" s="36"/>
      <c r="B78" s="33"/>
      <c r="C78" s="33"/>
      <c r="G78" s="100"/>
      <c r="H78" s="100"/>
      <c r="I78" s="100"/>
      <c r="J78" s="100"/>
      <c r="K78" s="100"/>
      <c r="L78" s="100"/>
      <c r="M78" s="100"/>
      <c r="N78" s="37"/>
      <c r="O78" s="37"/>
      <c r="T78" s="100"/>
      <c r="U78" s="100"/>
      <c r="V78" s="100"/>
      <c r="Z78" s="24"/>
      <c r="AA78" s="36"/>
      <c r="AB78" s="33"/>
      <c r="AC78" s="33"/>
      <c r="AG78" s="100"/>
      <c r="AH78" s="100"/>
      <c r="AI78" s="100"/>
      <c r="AJ78" s="100"/>
      <c r="AK78" s="100"/>
      <c r="AL78" s="100"/>
      <c r="AM78" s="100"/>
      <c r="AN78" s="37"/>
      <c r="AO78" s="37"/>
      <c r="AT78" s="100"/>
      <c r="AU78" s="100"/>
      <c r="AZ78" s="24"/>
      <c r="BA78" s="36"/>
      <c r="BB78" s="33"/>
      <c r="BC78" s="33"/>
      <c r="BG78" s="100"/>
      <c r="BH78" s="100"/>
      <c r="BI78" s="100"/>
      <c r="BJ78" s="100"/>
      <c r="BK78" s="100"/>
      <c r="BL78" s="100"/>
      <c r="BM78" s="100"/>
      <c r="BN78" s="37"/>
      <c r="BO78" s="37"/>
      <c r="BT78" s="100"/>
      <c r="BU78" s="100"/>
    </row>
    <row r="79" spans="1:73" ht="5.25" customHeight="1" x14ac:dyDescent="0.3">
      <c r="A79" s="85"/>
      <c r="B79" s="33"/>
      <c r="C79" s="33"/>
      <c r="G79" s="33"/>
      <c r="H79" s="33"/>
      <c r="I79" s="33"/>
      <c r="J79" s="33"/>
      <c r="K79" s="33"/>
      <c r="L79" s="33"/>
      <c r="M79" s="33"/>
      <c r="N79" s="37"/>
      <c r="O79" s="37"/>
      <c r="T79" s="33"/>
      <c r="U79" s="33"/>
      <c r="V79" s="33"/>
      <c r="Z79" s="24"/>
      <c r="AA79" s="85"/>
      <c r="AB79" s="33"/>
      <c r="AC79" s="33"/>
      <c r="AG79" s="33"/>
      <c r="AH79" s="33"/>
      <c r="AI79" s="33"/>
      <c r="AJ79" s="33"/>
      <c r="AK79" s="33"/>
      <c r="AL79" s="33"/>
      <c r="AM79" s="33"/>
      <c r="AN79" s="37"/>
      <c r="AO79" s="37"/>
      <c r="AT79" s="33"/>
      <c r="AU79" s="33"/>
      <c r="AZ79" s="24"/>
      <c r="BA79" s="85"/>
      <c r="BB79" s="33"/>
      <c r="BC79" s="33"/>
      <c r="BG79" s="33"/>
      <c r="BH79" s="33"/>
      <c r="BI79" s="33"/>
      <c r="BJ79" s="33"/>
      <c r="BK79" s="33"/>
      <c r="BL79" s="33"/>
      <c r="BM79" s="33"/>
      <c r="BN79" s="37"/>
      <c r="BO79" s="37"/>
      <c r="BT79" s="33"/>
      <c r="BU79" s="33"/>
    </row>
    <row r="80" spans="1:73" x14ac:dyDescent="0.3">
      <c r="A80" s="85"/>
      <c r="B80" s="33"/>
      <c r="C80" s="33"/>
      <c r="G80" s="33"/>
      <c r="H80" s="101"/>
      <c r="I80" s="102"/>
      <c r="J80" s="102"/>
      <c r="K80" s="102"/>
      <c r="L80" s="102"/>
      <c r="M80" s="103"/>
      <c r="N80" s="37"/>
      <c r="O80" s="37"/>
      <c r="T80" s="102"/>
      <c r="U80" s="102"/>
      <c r="V80" s="104"/>
      <c r="Z80" s="24"/>
      <c r="AA80" s="85"/>
      <c r="AB80" s="33"/>
      <c r="AC80" s="33"/>
      <c r="AG80" s="33"/>
      <c r="AH80" s="101"/>
      <c r="AI80" s="102"/>
      <c r="AJ80" s="102"/>
      <c r="AK80" s="102"/>
      <c r="AL80" s="102"/>
      <c r="AM80" s="103"/>
      <c r="AN80" s="37"/>
      <c r="AO80" s="37"/>
      <c r="AT80" s="94"/>
      <c r="AU80" s="94"/>
      <c r="AZ80" s="24"/>
      <c r="BA80" s="85"/>
      <c r="BB80" s="33"/>
      <c r="BC80" s="33"/>
      <c r="BG80" s="33"/>
      <c r="BH80" s="101"/>
      <c r="BI80" s="102"/>
      <c r="BJ80" s="102"/>
      <c r="BK80" s="102"/>
      <c r="BL80" s="102"/>
      <c r="BM80" s="103"/>
      <c r="BN80" s="37"/>
      <c r="BO80" s="37"/>
      <c r="BT80" s="102"/>
      <c r="BU80" s="102"/>
    </row>
    <row r="81" spans="1:73" x14ac:dyDescent="0.3">
      <c r="A81" s="85"/>
      <c r="B81" s="33"/>
      <c r="C81" s="33"/>
      <c r="G81" s="33"/>
      <c r="H81" s="81" t="s">
        <v>188</v>
      </c>
      <c r="I81" s="105" t="s">
        <v>189</v>
      </c>
      <c r="J81" s="105" t="s">
        <v>190</v>
      </c>
      <c r="K81" s="105" t="s">
        <v>191</v>
      </c>
      <c r="L81" s="105" t="s">
        <v>194</v>
      </c>
      <c r="M81" s="106" t="s">
        <v>193</v>
      </c>
      <c r="N81" s="37"/>
      <c r="O81" s="37"/>
      <c r="T81" s="105"/>
      <c r="U81" s="105"/>
      <c r="V81" s="104"/>
      <c r="Z81" s="24"/>
      <c r="AA81" s="85"/>
      <c r="AB81" s="33"/>
      <c r="AC81" s="33"/>
      <c r="AG81" s="33"/>
      <c r="AH81" s="81" t="s">
        <v>188</v>
      </c>
      <c r="AI81" s="105" t="s">
        <v>189</v>
      </c>
      <c r="AJ81" s="105" t="s">
        <v>190</v>
      </c>
      <c r="AK81" s="105" t="s">
        <v>191</v>
      </c>
      <c r="AL81" s="105" t="s">
        <v>194</v>
      </c>
      <c r="AM81" s="106" t="s">
        <v>193</v>
      </c>
      <c r="AN81" s="37"/>
      <c r="AO81" s="37"/>
      <c r="AT81" s="105"/>
      <c r="AU81" s="105"/>
      <c r="AZ81" s="24"/>
      <c r="BA81" s="85"/>
      <c r="BB81" s="33"/>
      <c r="BC81" s="33"/>
      <c r="BG81" s="33"/>
      <c r="BH81" s="81" t="s">
        <v>188</v>
      </c>
      <c r="BI81" s="105" t="s">
        <v>189</v>
      </c>
      <c r="BJ81" s="105" t="s">
        <v>190</v>
      </c>
      <c r="BK81" s="105" t="s">
        <v>191</v>
      </c>
      <c r="BL81" s="105" t="s">
        <v>194</v>
      </c>
      <c r="BM81" s="106" t="s">
        <v>193</v>
      </c>
      <c r="BN81" s="37"/>
      <c r="BO81" s="37"/>
      <c r="BT81" s="105"/>
      <c r="BU81" s="105"/>
    </row>
    <row r="82" spans="1:73" x14ac:dyDescent="0.3">
      <c r="A82" s="85"/>
      <c r="B82" s="33"/>
      <c r="C82" s="33"/>
      <c r="G82" s="33"/>
      <c r="H82" s="83"/>
      <c r="I82" s="104"/>
      <c r="J82" s="104"/>
      <c r="K82" s="104" t="s">
        <v>195</v>
      </c>
      <c r="L82" s="104" t="s">
        <v>192</v>
      </c>
      <c r="M82" s="107"/>
      <c r="N82" s="37"/>
      <c r="O82" s="37"/>
      <c r="T82" s="104"/>
      <c r="U82" s="104"/>
      <c r="V82" s="104"/>
      <c r="Z82" s="24"/>
      <c r="AA82" s="85"/>
      <c r="AB82" s="33"/>
      <c r="AC82" s="33"/>
      <c r="AG82" s="33"/>
      <c r="AH82" s="83"/>
      <c r="AI82" s="104"/>
      <c r="AJ82" s="104"/>
      <c r="AK82" s="104" t="s">
        <v>195</v>
      </c>
      <c r="AL82" s="104" t="s">
        <v>192</v>
      </c>
      <c r="AM82" s="107"/>
      <c r="AN82" s="37"/>
      <c r="AO82" s="37"/>
      <c r="AT82" s="104"/>
      <c r="AU82" s="104"/>
      <c r="AZ82" s="24"/>
      <c r="BA82" s="85"/>
      <c r="BB82" s="33"/>
      <c r="BC82" s="33"/>
      <c r="BG82" s="33"/>
      <c r="BH82" s="83"/>
      <c r="BI82" s="104"/>
      <c r="BJ82" s="104"/>
      <c r="BK82" s="104" t="s">
        <v>195</v>
      </c>
      <c r="BL82" s="104" t="s">
        <v>192</v>
      </c>
      <c r="BM82" s="107"/>
      <c r="BN82" s="37"/>
      <c r="BO82" s="37"/>
      <c r="BT82" s="104"/>
      <c r="BU82" s="104"/>
    </row>
    <row r="83" spans="1:73" x14ac:dyDescent="0.3">
      <c r="A83" s="206"/>
      <c r="B83" s="37"/>
      <c r="C83" s="37"/>
      <c r="G83" s="37"/>
      <c r="H83" s="83"/>
      <c r="I83" s="104"/>
      <c r="J83" s="104"/>
      <c r="K83" s="104"/>
      <c r="L83" s="104" t="s">
        <v>196</v>
      </c>
      <c r="M83" s="107"/>
      <c r="N83" s="37"/>
      <c r="O83" s="37"/>
      <c r="T83" s="104"/>
      <c r="U83" s="104"/>
      <c r="V83" s="104"/>
      <c r="Z83" s="24"/>
      <c r="AA83" s="206"/>
      <c r="AB83" s="37"/>
      <c r="AC83" s="37"/>
      <c r="AG83" s="37"/>
      <c r="AH83" s="83"/>
      <c r="AI83" s="104"/>
      <c r="AJ83" s="104"/>
      <c r="AK83" s="104"/>
      <c r="AL83" s="104" t="s">
        <v>196</v>
      </c>
      <c r="AM83" s="107"/>
      <c r="AN83" s="37"/>
      <c r="AO83" s="37"/>
      <c r="AT83" s="104"/>
      <c r="AU83" s="104"/>
      <c r="AZ83" s="24"/>
      <c r="BA83" s="206"/>
      <c r="BB83" s="37"/>
      <c r="BC83" s="37"/>
      <c r="BG83" s="37"/>
      <c r="BH83" s="83"/>
      <c r="BI83" s="104"/>
      <c r="BJ83" s="104"/>
      <c r="BK83" s="104"/>
      <c r="BL83" s="104" t="s">
        <v>196</v>
      </c>
      <c r="BM83" s="107"/>
      <c r="BN83" s="37"/>
      <c r="BO83" s="37"/>
      <c r="BT83" s="104"/>
      <c r="BU83" s="104"/>
    </row>
    <row r="84" spans="1:73" x14ac:dyDescent="0.3">
      <c r="A84" s="206"/>
      <c r="B84" s="37"/>
      <c r="C84" s="37"/>
      <c r="G84" s="37"/>
      <c r="H84" s="88"/>
      <c r="I84" s="108"/>
      <c r="J84" s="108"/>
      <c r="K84" s="108"/>
      <c r="L84" s="108" t="s">
        <v>197</v>
      </c>
      <c r="M84" s="109"/>
      <c r="N84" s="37"/>
      <c r="O84" s="37"/>
      <c r="T84" s="108"/>
      <c r="U84" s="108"/>
      <c r="V84" s="104"/>
      <c r="Z84" s="24"/>
      <c r="AA84" s="206"/>
      <c r="AB84" s="37"/>
      <c r="AC84" s="37"/>
      <c r="AG84" s="37"/>
      <c r="AH84" s="88"/>
      <c r="AI84" s="108"/>
      <c r="AJ84" s="108"/>
      <c r="AK84" s="108"/>
      <c r="AL84" s="108" t="s">
        <v>197</v>
      </c>
      <c r="AM84" s="109"/>
      <c r="AN84" s="37"/>
      <c r="AO84" s="37"/>
      <c r="AT84" s="108"/>
      <c r="AU84" s="108"/>
      <c r="AZ84" s="24"/>
      <c r="BA84" s="206"/>
      <c r="BB84" s="37"/>
      <c r="BC84" s="37"/>
      <c r="BG84" s="37"/>
      <c r="BH84" s="88"/>
      <c r="BI84" s="108"/>
      <c r="BJ84" s="108"/>
      <c r="BK84" s="108"/>
      <c r="BL84" s="108" t="s">
        <v>197</v>
      </c>
      <c r="BM84" s="109"/>
      <c r="BN84" s="37"/>
      <c r="BO84" s="37"/>
      <c r="BT84" s="108"/>
      <c r="BU84" s="108"/>
    </row>
    <row r="85" spans="1:73" x14ac:dyDescent="0.3">
      <c r="A85" s="206"/>
      <c r="B85" s="37"/>
      <c r="Z85" s="24"/>
      <c r="AA85" s="206"/>
      <c r="AB85" s="37"/>
      <c r="AZ85" s="24"/>
      <c r="BA85" s="206"/>
      <c r="BB85" s="37"/>
    </row>
    <row r="86" spans="1:73" x14ac:dyDescent="0.3">
      <c r="C86" s="110"/>
      <c r="D86" s="110"/>
      <c r="E86" s="110"/>
      <c r="F86" s="110"/>
      <c r="G86" s="110"/>
      <c r="H86" s="111"/>
      <c r="I86" s="110"/>
      <c r="J86" s="110"/>
      <c r="K86" s="110"/>
      <c r="L86" s="110"/>
      <c r="M86" s="110"/>
      <c r="N86" s="112"/>
      <c r="T86" s="110"/>
      <c r="U86" s="110"/>
      <c r="V86" s="110"/>
      <c r="Z86" s="24"/>
      <c r="AC86" s="110"/>
      <c r="AD86" s="110"/>
      <c r="AE86" s="110"/>
      <c r="AF86" s="110"/>
      <c r="AG86" s="110"/>
      <c r="AH86" s="111"/>
      <c r="AI86" s="110"/>
      <c r="AJ86" s="110"/>
      <c r="AK86" s="110"/>
      <c r="AL86" s="110"/>
      <c r="AM86" s="110"/>
      <c r="AN86" s="112"/>
      <c r="AT86" s="110"/>
      <c r="AU86" s="110"/>
      <c r="AZ86" s="24"/>
      <c r="BC86" s="110"/>
      <c r="BD86" s="110"/>
      <c r="BE86" s="110"/>
      <c r="BF86" s="110"/>
      <c r="BG86" s="110"/>
      <c r="BH86" s="111"/>
      <c r="BI86" s="110"/>
      <c r="BJ86" s="110"/>
      <c r="BK86" s="110"/>
      <c r="BL86" s="110"/>
      <c r="BM86" s="110"/>
      <c r="BN86" s="112"/>
      <c r="BT86" s="110"/>
      <c r="BU86" s="110"/>
    </row>
    <row r="87" spans="1:73" x14ac:dyDescent="0.3">
      <c r="C87" s="113"/>
      <c r="D87" s="110"/>
      <c r="E87" s="110"/>
      <c r="F87" s="110"/>
      <c r="G87" s="112"/>
      <c r="H87" s="111"/>
      <c r="I87" s="111"/>
      <c r="J87" s="111"/>
      <c r="K87" s="111"/>
      <c r="L87" s="111"/>
      <c r="M87" s="111"/>
      <c r="N87" s="111"/>
      <c r="T87" s="111"/>
      <c r="U87" s="111"/>
      <c r="V87" s="111"/>
      <c r="Z87" s="24"/>
      <c r="AC87" s="113"/>
      <c r="AD87" s="110"/>
      <c r="AE87" s="110"/>
      <c r="AF87" s="110"/>
      <c r="AG87" s="112"/>
      <c r="AH87" s="111"/>
      <c r="AI87" s="111"/>
      <c r="AJ87" s="111"/>
      <c r="AK87" s="111"/>
      <c r="AL87" s="111"/>
      <c r="AM87" s="111"/>
      <c r="AN87" s="111"/>
      <c r="AT87" s="111"/>
      <c r="AU87" s="111"/>
      <c r="AZ87" s="24"/>
      <c r="BC87" s="113"/>
      <c r="BD87" s="110"/>
      <c r="BE87" s="110"/>
      <c r="BF87" s="110"/>
      <c r="BG87" s="112"/>
      <c r="BH87" s="111"/>
      <c r="BI87" s="111"/>
      <c r="BJ87" s="111"/>
      <c r="BK87" s="111"/>
      <c r="BL87" s="111"/>
      <c r="BM87" s="111"/>
      <c r="BN87" s="111"/>
      <c r="BT87" s="111"/>
      <c r="BU87" s="111"/>
    </row>
    <row r="88" spans="1:73" x14ac:dyDescent="0.3">
      <c r="C88" s="113"/>
      <c r="D88" s="110"/>
      <c r="E88" s="110"/>
      <c r="F88" s="110"/>
      <c r="G88" s="112"/>
      <c r="H88" s="111"/>
      <c r="I88" s="111"/>
      <c r="J88" s="111"/>
      <c r="K88" s="111"/>
      <c r="L88" s="111"/>
      <c r="M88" s="111"/>
      <c r="N88" s="111"/>
      <c r="T88" s="111"/>
      <c r="U88" s="111"/>
      <c r="V88" s="111"/>
      <c r="Z88" s="24"/>
      <c r="AC88" s="113"/>
      <c r="AD88" s="110"/>
      <c r="AE88" s="110"/>
      <c r="AF88" s="110"/>
      <c r="AG88" s="112"/>
      <c r="AH88" s="111"/>
      <c r="AI88" s="111"/>
      <c r="AJ88" s="111"/>
      <c r="AK88" s="111"/>
      <c r="AL88" s="111"/>
      <c r="AM88" s="111"/>
      <c r="AN88" s="111"/>
      <c r="AT88" s="111"/>
      <c r="AU88" s="111"/>
      <c r="AZ88" s="24"/>
      <c r="BC88" s="113"/>
      <c r="BD88" s="110"/>
      <c r="BE88" s="110"/>
      <c r="BF88" s="110"/>
      <c r="BG88" s="112"/>
      <c r="BH88" s="111"/>
      <c r="BI88" s="111"/>
      <c r="BJ88" s="111"/>
      <c r="BK88" s="111"/>
      <c r="BL88" s="111"/>
      <c r="BM88" s="111"/>
      <c r="BN88" s="111"/>
      <c r="BT88" s="111"/>
      <c r="BU88" s="111"/>
    </row>
    <row r="89" spans="1:73" x14ac:dyDescent="0.3">
      <c r="C89" s="113"/>
      <c r="D89" s="110"/>
      <c r="E89" s="110"/>
      <c r="F89" s="110"/>
      <c r="G89" s="112"/>
      <c r="H89" s="111"/>
      <c r="I89" s="111"/>
      <c r="J89" s="111"/>
      <c r="K89" s="111"/>
      <c r="L89" s="111"/>
      <c r="M89" s="111"/>
      <c r="N89" s="111"/>
      <c r="T89" s="111"/>
      <c r="U89" s="111"/>
      <c r="V89" s="111"/>
      <c r="Z89" s="24"/>
      <c r="AC89" s="113"/>
      <c r="AD89" s="110"/>
      <c r="AE89" s="110"/>
      <c r="AF89" s="110"/>
      <c r="AG89" s="112"/>
      <c r="AH89" s="111"/>
      <c r="AI89" s="111"/>
      <c r="AJ89" s="111"/>
      <c r="AK89" s="111"/>
      <c r="AL89" s="111"/>
      <c r="AM89" s="111"/>
      <c r="AN89" s="111"/>
      <c r="AT89" s="111"/>
      <c r="AU89" s="111"/>
      <c r="AZ89" s="24"/>
      <c r="BC89" s="113"/>
      <c r="BD89" s="110"/>
      <c r="BE89" s="110"/>
      <c r="BF89" s="110"/>
      <c r="BG89" s="112"/>
      <c r="BH89" s="111"/>
      <c r="BI89" s="111"/>
      <c r="BJ89" s="111"/>
      <c r="BK89" s="111"/>
      <c r="BL89" s="111"/>
      <c r="BM89" s="111"/>
      <c r="BN89" s="111"/>
      <c r="BT89" s="111"/>
      <c r="BU89" s="111"/>
    </row>
    <row r="90" spans="1:73" x14ac:dyDescent="0.3">
      <c r="Z90" s="24"/>
      <c r="AZ90" s="24"/>
    </row>
    <row r="91" spans="1:73" x14ac:dyDescent="0.3">
      <c r="Z91" s="24"/>
      <c r="AZ91" s="24"/>
    </row>
    <row r="92" spans="1:73" x14ac:dyDescent="0.3">
      <c r="A92" s="208"/>
      <c r="Z92" s="24"/>
      <c r="AA92" s="208"/>
      <c r="AZ92" s="24"/>
      <c r="BA92" s="208"/>
    </row>
    <row r="93" spans="1:73" x14ac:dyDescent="0.3">
      <c r="A93" s="208"/>
      <c r="Z93" s="24"/>
      <c r="AA93" s="208"/>
      <c r="AZ93" s="24"/>
      <c r="BA93" s="208"/>
    </row>
    <row r="94" spans="1:73" x14ac:dyDescent="0.3">
      <c r="A94" s="208"/>
      <c r="Z94" s="24"/>
      <c r="AA94" s="208"/>
      <c r="AZ94" s="24"/>
      <c r="BA94" s="208"/>
    </row>
    <row r="95" spans="1:73" x14ac:dyDescent="0.3">
      <c r="A95" s="208"/>
      <c r="H95" s="114"/>
      <c r="Z95" s="24"/>
      <c r="AA95" s="208"/>
      <c r="AH95" s="114"/>
      <c r="AZ95" s="24"/>
      <c r="BA95" s="208"/>
      <c r="BH95" s="114"/>
    </row>
    <row r="96" spans="1:73" x14ac:dyDescent="0.3">
      <c r="A96" s="208"/>
      <c r="H96" s="114"/>
      <c r="Z96" s="24"/>
      <c r="AA96" s="208"/>
      <c r="AH96" s="114"/>
      <c r="AZ96" s="24"/>
      <c r="BA96" s="208"/>
      <c r="BH96" s="114"/>
    </row>
    <row r="97" spans="1:60" x14ac:dyDescent="0.3">
      <c r="A97" s="208"/>
      <c r="H97" s="114"/>
      <c r="Z97" s="24"/>
      <c r="AA97" s="208"/>
      <c r="AH97" s="114"/>
      <c r="AZ97" s="24"/>
      <c r="BA97" s="208"/>
      <c r="BH97" s="114"/>
    </row>
    <row r="98" spans="1:60" x14ac:dyDescent="0.3">
      <c r="A98" s="208"/>
      <c r="H98" s="114"/>
      <c r="Z98" s="24"/>
      <c r="AA98" s="208"/>
      <c r="AH98" s="114"/>
      <c r="AZ98" s="24"/>
      <c r="BA98" s="208"/>
      <c r="BH98" s="114"/>
    </row>
    <row r="99" spans="1:60" x14ac:dyDescent="0.3">
      <c r="A99" s="208"/>
      <c r="Z99" s="24"/>
      <c r="AA99" s="208"/>
      <c r="AZ99" s="24"/>
      <c r="BA99" s="208"/>
    </row>
    <row r="100" spans="1:60" x14ac:dyDescent="0.3">
      <c r="A100" s="208"/>
      <c r="Z100" s="24"/>
      <c r="AA100" s="208"/>
      <c r="AZ100" s="24"/>
      <c r="BA100" s="208"/>
    </row>
    <row r="101" spans="1:60" x14ac:dyDescent="0.3">
      <c r="A101" s="208"/>
      <c r="Z101" s="24"/>
      <c r="AA101" s="208"/>
      <c r="AZ101" s="24"/>
      <c r="BA101" s="208"/>
    </row>
    <row r="102" spans="1:60" x14ac:dyDescent="0.3">
      <c r="A102" s="208"/>
      <c r="Z102" s="24"/>
      <c r="AA102" s="208"/>
      <c r="AZ102" s="24"/>
      <c r="BA102" s="208"/>
    </row>
    <row r="103" spans="1:60" x14ac:dyDescent="0.3">
      <c r="A103" s="208"/>
      <c r="Z103" s="24"/>
      <c r="AA103" s="208"/>
      <c r="AZ103" s="24"/>
      <c r="BA103" s="208"/>
    </row>
    <row r="104" spans="1:60" x14ac:dyDescent="0.3">
      <c r="A104" s="208"/>
      <c r="Z104" s="24"/>
      <c r="AA104" s="208"/>
      <c r="AZ104" s="24"/>
      <c r="BA104" s="208"/>
    </row>
    <row r="105" spans="1:60" x14ac:dyDescent="0.3">
      <c r="A105" s="208"/>
      <c r="Z105" s="24"/>
      <c r="AA105" s="208"/>
      <c r="AZ105" s="24"/>
      <c r="BA105" s="208"/>
    </row>
    <row r="106" spans="1:60" x14ac:dyDescent="0.3">
      <c r="A106" s="208"/>
      <c r="Z106" s="24"/>
      <c r="AA106" s="208"/>
      <c r="AZ106" s="24"/>
      <c r="BA106" s="208"/>
    </row>
    <row r="107" spans="1:60" x14ac:dyDescent="0.3">
      <c r="A107" s="208"/>
      <c r="Z107" s="24"/>
      <c r="AA107" s="208"/>
      <c r="AZ107" s="24"/>
      <c r="BA107" s="208"/>
    </row>
    <row r="108" spans="1:60" x14ac:dyDescent="0.3">
      <c r="A108" s="208"/>
      <c r="Z108" s="24"/>
      <c r="AA108" s="208"/>
      <c r="AZ108" s="24"/>
      <c r="BA108" s="208"/>
    </row>
    <row r="109" spans="1:60" x14ac:dyDescent="0.3">
      <c r="A109" s="208"/>
      <c r="Z109" s="24"/>
      <c r="AA109" s="208"/>
      <c r="AZ109" s="24"/>
      <c r="BA109" s="208"/>
    </row>
    <row r="110" spans="1:60" x14ac:dyDescent="0.3">
      <c r="A110" s="208"/>
      <c r="Z110" s="24"/>
      <c r="AA110" s="208"/>
      <c r="AZ110" s="24"/>
      <c r="BA110" s="208"/>
    </row>
    <row r="111" spans="1:60" x14ac:dyDescent="0.3">
      <c r="A111" s="208"/>
      <c r="Z111" s="24"/>
      <c r="AA111" s="208"/>
      <c r="AZ111" s="24"/>
      <c r="BA111" s="208"/>
    </row>
    <row r="112" spans="1:60" x14ac:dyDescent="0.3">
      <c r="A112" s="208"/>
      <c r="Z112" s="24"/>
      <c r="AA112" s="208"/>
      <c r="AZ112" s="24"/>
      <c r="BA112" s="208"/>
    </row>
    <row r="113" spans="1:67" x14ac:dyDescent="0.3">
      <c r="A113" s="208"/>
      <c r="Z113" s="24"/>
      <c r="AA113" s="208"/>
      <c r="AZ113" s="24"/>
      <c r="BA113" s="208"/>
    </row>
    <row r="114" spans="1:67" x14ac:dyDescent="0.3">
      <c r="A114" s="208"/>
      <c r="Z114" s="24"/>
      <c r="AA114" s="208"/>
      <c r="AZ114" s="24"/>
      <c r="BA114" s="208"/>
    </row>
    <row r="115" spans="1:67" x14ac:dyDescent="0.3">
      <c r="A115" s="208"/>
      <c r="Z115" s="24"/>
      <c r="AA115" s="208"/>
      <c r="AZ115" s="24"/>
      <c r="BA115" s="208"/>
    </row>
    <row r="116" spans="1:67" x14ac:dyDescent="0.3">
      <c r="A116" s="208"/>
      <c r="Z116" s="24"/>
      <c r="AA116" s="208"/>
      <c r="AZ116" s="24"/>
      <c r="BA116" s="208"/>
    </row>
    <row r="117" spans="1:67" x14ac:dyDescent="0.3">
      <c r="A117" s="208"/>
      <c r="Z117" s="24"/>
      <c r="AA117" s="208"/>
      <c r="AZ117" s="24"/>
      <c r="BA117" s="208"/>
    </row>
    <row r="118" spans="1:67" x14ac:dyDescent="0.3">
      <c r="A118" s="208"/>
      <c r="C118" s="115"/>
      <c r="D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Z118" s="24"/>
      <c r="AA118" s="208"/>
      <c r="AC118" s="115"/>
      <c r="AD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Z118" s="24"/>
      <c r="BA118" s="208"/>
      <c r="BC118" s="115"/>
      <c r="BD118" s="209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</row>
    <row r="119" spans="1:67" x14ac:dyDescent="0.3">
      <c r="A119" s="208"/>
      <c r="Z119" s="24"/>
      <c r="AA119" s="208"/>
      <c r="AZ119" s="24"/>
      <c r="BA119" s="208"/>
    </row>
    <row r="120" spans="1:67" x14ac:dyDescent="0.3">
      <c r="A120" s="208"/>
      <c r="Z120" s="24"/>
      <c r="AA120" s="208"/>
      <c r="AZ120" s="24"/>
      <c r="BA120" s="208"/>
    </row>
    <row r="121" spans="1:67" x14ac:dyDescent="0.3">
      <c r="Z121" s="24"/>
      <c r="AZ121" s="24"/>
    </row>
    <row r="122" spans="1:67" x14ac:dyDescent="0.3">
      <c r="Z122" s="24"/>
      <c r="AZ122" s="24"/>
    </row>
    <row r="123" spans="1:67" x14ac:dyDescent="0.3">
      <c r="Z123" s="24"/>
      <c r="AZ123" s="24"/>
    </row>
    <row r="124" spans="1:67" x14ac:dyDescent="0.3">
      <c r="Z124" s="24"/>
      <c r="AZ124" s="24"/>
    </row>
    <row r="125" spans="1:67" x14ac:dyDescent="0.3">
      <c r="Z125" s="24"/>
      <c r="AZ125" s="24"/>
    </row>
    <row r="126" spans="1:67" x14ac:dyDescent="0.3">
      <c r="Z126" s="24"/>
      <c r="AZ126" s="24"/>
    </row>
    <row r="127" spans="1:67" x14ac:dyDescent="0.3">
      <c r="Z127" s="24"/>
      <c r="AZ127" s="24"/>
    </row>
    <row r="128" spans="1:67" x14ac:dyDescent="0.3">
      <c r="Z128" s="24"/>
      <c r="AZ128" s="24"/>
    </row>
    <row r="129" spans="26:52" x14ac:dyDescent="0.3">
      <c r="Z129" s="24"/>
      <c r="AZ129" s="24"/>
    </row>
    <row r="130" spans="26:52" x14ac:dyDescent="0.3">
      <c r="Z130" s="24"/>
      <c r="AZ130" s="24"/>
    </row>
    <row r="131" spans="26:52" x14ac:dyDescent="0.3">
      <c r="Z131" s="24"/>
      <c r="AZ131" s="24"/>
    </row>
    <row r="132" spans="26:52" x14ac:dyDescent="0.3">
      <c r="Z132" s="24"/>
      <c r="AZ132" s="24"/>
    </row>
    <row r="133" spans="26:52" x14ac:dyDescent="0.3">
      <c r="Z133" s="24"/>
      <c r="AZ133" s="24"/>
    </row>
    <row r="134" spans="26:52" x14ac:dyDescent="0.3">
      <c r="Z134" s="24"/>
      <c r="AZ134" s="24"/>
    </row>
    <row r="135" spans="26:52" x14ac:dyDescent="0.3">
      <c r="Z135" s="24"/>
      <c r="AZ135" s="24"/>
    </row>
    <row r="136" spans="26:52" x14ac:dyDescent="0.3">
      <c r="Z136" s="24"/>
      <c r="AZ136" s="24"/>
    </row>
    <row r="137" spans="26:52" x14ac:dyDescent="0.3">
      <c r="Z137" s="24"/>
      <c r="AZ137" s="24"/>
    </row>
    <row r="138" spans="26:52" x14ac:dyDescent="0.3">
      <c r="Z138" s="24"/>
      <c r="AZ138" s="24"/>
    </row>
    <row r="139" spans="26:52" x14ac:dyDescent="0.3">
      <c r="Z139" s="24"/>
      <c r="AZ139" s="24"/>
    </row>
    <row r="140" spans="26:52" x14ac:dyDescent="0.3">
      <c r="Z140" s="24"/>
      <c r="AZ140" s="24"/>
    </row>
    <row r="141" spans="26:52" x14ac:dyDescent="0.3">
      <c r="Z141" s="24"/>
      <c r="AZ141" s="24"/>
    </row>
    <row r="142" spans="26:52" x14ac:dyDescent="0.3">
      <c r="Z142" s="24"/>
      <c r="AZ142" s="24"/>
    </row>
    <row r="143" spans="26:52" x14ac:dyDescent="0.3">
      <c r="Z143" s="24"/>
      <c r="AZ143" s="24"/>
    </row>
    <row r="144" spans="26:52" x14ac:dyDescent="0.3">
      <c r="Z144" s="24"/>
      <c r="AZ144" s="24"/>
    </row>
    <row r="148" spans="9:9" x14ac:dyDescent="0.3">
      <c r="I148" s="3" t="s">
        <v>199</v>
      </c>
    </row>
  </sheetData>
  <pageMargins left="0.3" right="0.3" top="0.25" bottom="0.25" header="0.05" footer="0.05"/>
  <pageSetup paperSize="5" scale="80" orientation="landscape" r:id="rId1"/>
  <headerFooter>
    <oddHeader xml:space="preserve">&amp;RDEF’s Response to OPC POD 1 (1-26)
Q7
Page &amp;P of &amp;N
</oddHeader>
    <oddFooter>&amp;L20240025-OPCPOD1-00004289&amp;R&amp;9&amp;Z&amp;F "&amp;A"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  <SharedWithUsers xmlns="cb0cb807-e4cb-4197-a0a9-ff4221d065c9">
      <UserInfo>
        <DisplayName>Wateska, Karen A</DisplayName>
        <AccountId>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950CAD-4826-4946-8201-1E518D8B0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AA7075-E3E1-4EB3-A8DA-86C9368E3A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37ED45-F2A8-4EB1-AE54-267D6F560AC8}">
  <ds:schemaRefs>
    <ds:schemaRef ds:uri="http://purl.org/dc/dcmitype/"/>
    <ds:schemaRef ds:uri="http://schemas.microsoft.com/office/2006/metadata/properties"/>
    <ds:schemaRef ds:uri="http://purl.org/dc/elements/1.1/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b0cb807-e4cb-4197-a0a9-ff4221d065c9"/>
    <ds:schemaRef ds:uri="1f9b4577-d510-4d0a-9b77-58a7ce05057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Procedures &amp; Inputs</vt:lpstr>
      <vt:lpstr>E-6b (1)</vt:lpstr>
      <vt:lpstr>E-6b (2-4)_12CP &amp; 25</vt:lpstr>
      <vt:lpstr>E-6b (5-7)_12CP &amp; 1-13</vt:lpstr>
      <vt:lpstr>'E-6b (1)'!Print_Area</vt:lpstr>
      <vt:lpstr>'E-6b (2-4)_12CP &amp; 25'!Print_Area</vt:lpstr>
      <vt:lpstr>'E-6b (5-7)_12CP &amp; 1-13'!Print_Area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Yager, Kourtni M.</dc:creator>
  <cp:keywords/>
  <dc:description/>
  <cp:lastModifiedBy>Hampton, Monique</cp:lastModifiedBy>
  <cp:revision/>
  <cp:lastPrinted>2024-04-14T21:11:42Z</cp:lastPrinted>
  <dcterms:created xsi:type="dcterms:W3CDTF">2023-07-14T17:50:05Z</dcterms:created>
  <dcterms:modified xsi:type="dcterms:W3CDTF">2024-04-14T21:11:48Z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