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CSA\Documents\Projects\ROE Studies\CCW Projects\11662 - TECO - Electric\Workpapers\Confidential Workbooks\"/>
    </mc:Choice>
  </mc:AlternateContent>
  <bookViews>
    <workbookView xWindow="285" yWindow="60" windowWidth="16770" windowHeight="5580" tabRatio="852" firstSheet="10" activeTab="10"/>
  </bookViews>
  <sheets>
    <sheet name="__snloffice" sheetId="5" state="veryHidden" r:id="rId1"/>
    <sheet name="Water Data" sheetId="26" state="hidden" r:id="rId2"/>
    <sheet name="Return on Equity" sheetId="9" state="hidden" r:id="rId3"/>
    <sheet name="2016, 2017 Authorized ROE" sheetId="16" state="hidden" r:id="rId4"/>
    <sheet name="2016, 2017 VI ROE" sheetId="19" state="hidden" r:id="rId5"/>
    <sheet name="___snlofficequeries" sheetId="6" state="veryHidden" r:id="rId6"/>
    <sheet name="ROEs1" sheetId="21" state="hidden" r:id="rId7"/>
    <sheet name="ROEs2" sheetId="22" state="hidden" r:id="rId8"/>
    <sheet name="Return on Equity 2016-2018" sheetId="10" state="hidden" r:id="rId9"/>
    <sheet name="ROE VI Electric 2016 - 2018" sheetId="23" state="hidden" r:id="rId10"/>
    <sheet name="Figure 2 Utility CapEx" sheetId="99" r:id="rId11"/>
    <sheet name="Figure 2 RRA Table 1" sheetId="100" r:id="rId12"/>
    <sheet name="Figure 2 RRA Table 3" sheetId="101" r:id="rId13"/>
    <sheet name="Data 2" sheetId="25" state="hidden" r:id="rId14"/>
    <sheet name="Data for Rate Case ROE" sheetId="18" state="hidden" r:id="rId15"/>
    <sheet name="Quarterly Return on Equity" sheetId="14" state="hidden" r:id="rId16"/>
    <sheet name="2016- 2018 data" sheetId="20" state="hidden" r:id="rId17"/>
  </sheets>
  <externalReferences>
    <externalReference r:id="rId18"/>
    <externalReference r:id="rId19"/>
    <externalReference r:id="rId20"/>
    <externalReference r:id="rId21"/>
    <externalReference r:id="rId22"/>
  </externalReferences>
  <definedNames>
    <definedName name="_"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xlnm._FilterDatabase" localSheetId="16" hidden="1">'2016- 2018 data'!$A$5:$I$84</definedName>
    <definedName name="_xlnm._FilterDatabase" localSheetId="13" hidden="1">'Data 2'!$A$5:$L$357</definedName>
    <definedName name="_xlnm._FilterDatabase" localSheetId="14" hidden="1">'Data for Rate Case ROE'!$B$5:$I$80</definedName>
    <definedName name="_xlnm._FilterDatabase" localSheetId="10" hidden="1">'Figure 2 Utility CapEx'!$N$35:$AB$35</definedName>
    <definedName name="_xlnm._FilterDatabase" localSheetId="6" hidden="1">ROEs1!$E$94:$H$94</definedName>
    <definedName name="_xlnm._FilterDatabase" localSheetId="7" hidden="1">ROEs2!$E$67:$H$67</definedName>
    <definedName name="_Key1" hidden="1">#REF!</definedName>
    <definedName name="_Key2"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a" hidden="1">{"Print_Detail",#N/A,FALSE,"Redemption_Maturity Extract"}</definedName>
    <definedName name="AvgStockPrice">'[1]Stock Prices (WP)'!$F$2:$IU$2</definedName>
    <definedName name="CIQWBGuid" hidden="1">"d5478d2e-4960-4aa9-b51f-b57792b0e820"</definedName>
    <definedName name="CIQWBInfo" hidden="1">"{ ""CIQVersion"":""9.45.614.5792"" }"</definedName>
    <definedName name="clean_spreads">#REF!</definedName>
    <definedName name="CommercialExAIGMetrics">[2]Appendix!#REF!</definedName>
    <definedName name="CompanyList">OFFSET('[1]Company List'!$A$9:$B$9,0,0,'[1]Company List'!$A$2,2)</definedName>
    <definedName name="CR">#REF!</definedName>
    <definedName name="dd" hidden="1">{"Print_Detail",#N/A,FALSE,"Redemption_Maturity Extract"}</definedName>
    <definedName name="ddd" hidden="1">{"Full",#N/A,FALSE,"Sec MTN B Summary"}</definedName>
    <definedName name="dddd" hidden="1">{"RedPrem_InitRed View",#N/A,FALSE,"Sec MTN B Summary"}</definedName>
    <definedName name="dddddd" hidden="1">{"Pivot1",#N/A,FALSE,"Redemption_Maturity Extract"}</definedName>
    <definedName name="dddddddd" hidden="1">{"Pivot2",#N/A,FALSE,"Redemption_Maturity Extract"}</definedName>
    <definedName name="EV__LASTREFTIME__" hidden="1">39198.5712152778</definedName>
    <definedName name="Fig3_HTML_Control" hidden="1">{"'Sheet1'!$A$1:$O$40"}</definedName>
    <definedName name="Fig3_jhlkqFL" hidden="1">{"'Sheet1'!$A$1:$O$40"}</definedName>
    <definedName name="Fig3_Key1" hidden="1">#REF!</definedName>
    <definedName name="Fig3_Key2" hidden="1">#REF!</definedName>
    <definedName name="Fig3_Regression_Out" hidden="1">#REF!</definedName>
    <definedName name="Fig3_Regression_X" hidden="1">#REF!</definedName>
    <definedName name="Fig3_Regression_Y" hidden="1">#REF!</definedName>
    <definedName name="Fig3_Sort" hidden="1">#REF!</definedName>
    <definedName name="Fig3_xxx" hidden="1">{"'Sheet1'!$A$1:$O$40"}</definedName>
    <definedName name="Fig3_zzz" hidden="1">{"'Sheet1'!$A$1:$O$40"}</definedName>
    <definedName name="GDP_HTML_Control" hidden="1">{"'Sheet1'!$A$1:$O$40"}</definedName>
    <definedName name="GDP_jhlkqFL" hidden="1">{"'Sheet1'!$A$1:$O$40"}</definedName>
    <definedName name="GDP_Key1" hidden="1">#REF!</definedName>
    <definedName name="GDP_Key2" hidden="1">#REF!</definedName>
    <definedName name="GDP_Regression_Out" hidden="1">#REF!</definedName>
    <definedName name="GDP_Regression_X" hidden="1">#REF!</definedName>
    <definedName name="GDP_Regression_Y" hidden="1">#REF!</definedName>
    <definedName name="GDP_SPLookUp">OFFSET('[3]Current S&amp;P Ratings'!$A$3:$E$3,0,0,COUNTA('[3]Current S&amp;P Ratings'!$B:$B)-1)</definedName>
    <definedName name="GDP_xxx" hidden="1">{"'Sheet1'!$A$1:$O$40"}</definedName>
    <definedName name="GDP_zzz" hidden="1">{"'Sheet1'!$A$1:$O$40"}</definedName>
    <definedName name="GRLU">'[1]Growth Rate LU'!$B$6:$M$55</definedName>
    <definedName name="HTML_CodePage" hidden="1">1252</definedName>
    <definedName name="HTML_Control" hidden="1">{"'Sheet1'!$A$1:$O$40"}</definedName>
    <definedName name="HTML_Description" hidden="1">""</definedName>
    <definedName name="HTML_Email" hidden="1">""</definedName>
    <definedName name="HTML_Header" hidden="1">"Sheet1"</definedName>
    <definedName name="HTML_LastUpdate" hidden="1">"2/5/99"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HD:HomePageStuff:pc:datasets:implprem.html"</definedName>
    <definedName name="HTML_Title" hidden="1">"S&amp;P Implied Equity Premiums"</definedName>
    <definedName name="HTML1_1" hidden="1">"[RiskPremiumUS]Sheet1!$A$1:$M$38"</definedName>
    <definedName name="HTML1_10" hidden="1">""</definedName>
    <definedName name="HTML1_11" hidden="1">1</definedName>
    <definedName name="HTML1_12" hidden="1">"Zip 100:New_Home_Page:datafile:implpr.html"</definedName>
    <definedName name="HTML1_2" hidden="1">1</definedName>
    <definedName name="HTML1_3" hidden="1">"RiskPremiumUS"</definedName>
    <definedName name="HTML1_4" hidden="1">"Implied Risk Premiums for US"</definedName>
    <definedName name="HTML1_5" hidden="1">""</definedName>
    <definedName name="HTML1_6" hidden="1">-4146</definedName>
    <definedName name="HTML1_7" hidden="1">-4146</definedName>
    <definedName name="HTML1_8" hidden="1">"3/19/97"</definedName>
    <definedName name="HTML1_9" hidden="1">"Aswath Damodaran"</definedName>
    <definedName name="HTMLCount" hidden="1">1</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REUT" hidden="1">"c6800"</definedName>
    <definedName name="IQ_CAL_Y" hidden="1">"c102"</definedName>
    <definedName name="IQ_CAL_Y_EST" hidden="1">"c6797"</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REUT" hidden="1">"c6798"</definedName>
    <definedName name="IQ_FISCAL_Y" hidden="1">"c441"</definedName>
    <definedName name="IQ_FISCAL_Y_EST" hidden="1">"c6795"</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localSheetId="12" hidden="1">44326.6561805556</definedName>
    <definedName name="IQ_NAMES_REVISION_DATE_" hidden="1">43575.8190625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39623.4334259259</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hlkqFL" hidden="1">{"'Sheet1'!$A$1:$O$40"}</definedName>
    <definedName name="LAST_YEAR">#REF!</definedName>
    <definedName name="Notes_to_Table_3">#REF!</definedName>
    <definedName name="Pal_Workbook_GUID" hidden="1">"WM86NBRVE9KHQPNSDDJJY4J1"</definedName>
    <definedName name="_xlnm.Print_Area" localSheetId="3">'2016, 2017 Authorized ROE'!$C$1:$H$94</definedName>
    <definedName name="_xlnm.Print_Area" localSheetId="4">'2016, 2017 VI ROE'!$C$1:$H$67</definedName>
    <definedName name="_xlnm.Print_Area" localSheetId="11">'Figure 2 RRA Table 1'!$B$1:$T$72</definedName>
    <definedName name="_xlnm.Print_Area" localSheetId="10">'Figure 2 Utility CapEx'!$M$1:$AC$21</definedName>
    <definedName name="_xlnm.Print_Area" localSheetId="6">ROEs1!$C$1:$H$127</definedName>
    <definedName name="_xlnm.Print_Area" localSheetId="7">ROEs2!$C$1:$H$97</definedName>
    <definedName name="_xlnm.Print_Titles">#N/A</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hidden="1">_xll.RiskCellHasTokens(262144+512+524288)</definedName>
    <definedName name="RiskIsOutput" hidden="1">_xll.RiskCellHasTokens(1024)</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41</definedName>
    <definedName name="SAPBEXsysID" hidden="1">"PBW"</definedName>
    <definedName name="SAPBEXwbID" hidden="1">"3TD2FVG7ME7U056LVECBWI4A2"</definedName>
    <definedName name="snl__010F2DE7_9BAF_4CB4_B7CC_4C9D01EF890F_" localSheetId="13" hidden="1">'Data 2'!$A$1,'Data 2'!$C$6:$N$356</definedName>
    <definedName name="snl__1DE2BA57_6827_4ED0_8A9A_CE9F5EFE95D4_" localSheetId="13" hidden="1">'Data 2'!$A$1,'Data 2'!$C$6:$L$356</definedName>
    <definedName name="snl__24CD9C64_E3E9_4FF1_8206_46DED2B02111_" localSheetId="14" hidden="1">'Data for Rate Case ROE'!$A$1,'Data for Rate Case ROE'!$D$6:$I$80</definedName>
    <definedName name="snl__3EC61794_BA90_4CEB_93CC_C03D2B06E2E9_" localSheetId="13" hidden="1">'Data 2'!$A$1,'Data 2'!$C$6:$L$357</definedName>
    <definedName name="snl__59C221E7_9716_4D69_A956_A557B83DCAC0_" localSheetId="13" hidden="1">'Data 2'!$A$1,'Data 2'!$C$6:$L$357</definedName>
    <definedName name="snl__6EA9EDB4_75CD_479E_B121_5B923540A543_" localSheetId="16" hidden="1">'2016- 2018 data'!$A$1,'2016- 2018 data'!$C$6:$I$84</definedName>
    <definedName name="snl__A4E29630_DD20_4837_BCA1_735F61C1F719_" localSheetId="13" hidden="1">'Data 2'!$A$1,'Data 2'!$C$6:$L$357</definedName>
    <definedName name="snl__CB4AFE95_E497_4459_809D_488F2A92F816_" localSheetId="13" hidden="1">'Data 2'!$A$1,'Data 2'!$C$6:$L$357</definedName>
    <definedName name="SNLLU">'[1]SNL Data (WP)'!$A$6:$I$55</definedName>
    <definedName name="SPLookUp">OFFSET('[4]Current S&amp;P Ratings'!$A$3:$E$3,0,0,COUNTA('[4]Current S&amp;P Ratings'!$B:$B)-1)</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"U_x0001_VG27AE830F_x0001_"</definedName>
    <definedName name="STWBD_StatToolsBoxPlot_VarSelectorDefaultDataSet" hidden="1">"DG2C9ED946"</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1</definedName>
    <definedName name="STWBD_StatToolsHistogram_VariableList_1" hidden="1">"U_x0001_VG27AE830F_x0001_"</definedName>
    <definedName name="STWBD_StatToolsHistogram_VarSelectorDefaultDataSet" hidden="1">"DG2C9ED946"</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1</definedName>
    <definedName name="STWBD_StatToolsOneVarSummary_VariableList_1" hidden="1">"U_x0001_VG27AE830F_x0001_"</definedName>
    <definedName name="STWBD_StatToolsOneVarSummary_Variance" hidden="1">"TRUE"</definedName>
    <definedName name="STWBD_StatToolsOneVarSummary_VarSelectorDefaultDataSet" hidden="1">"DG2C9ED946"</definedName>
    <definedName name="Ticker">""</definedName>
    <definedName name="TickerLU">'[1]Proxy Group'!$A$7:$C$56</definedName>
    <definedName name="TRYEAR">#REF!</definedName>
    <definedName name="Utility">'[1]Proxy Group'!$B$1</definedName>
    <definedName name="VLLU">'[1]VL Data (WP)'!$B$12:$Z$61</definedName>
    <definedName name="wrn.All._.Sheets." hidden="1">{"IncSt",#N/A,FALSE,"IS";"BalSht",#N/A,FALSE,"BS";"IntCash",#N/A,FALSE,"Int. Cash";"Stats",#N/A,FALSE,"Stats"}</definedName>
    <definedName name="wrn.allocpb." hidden="1">{#N/A,#N/A,FALSE,"Alloc"}</definedName>
    <definedName name="wrn.Detail." hidden="1">{"Print_Detail",#N/A,FALSE,"Redemption_Maturity Extract"}</definedName>
    <definedName name="wrn.Diane._.s._.Version." hidden="1">{"Full",#N/A,FALSE,"Sec MTN B Summary"}</definedName>
    <definedName name="wrn.Distribution._.Version." hidden="1">{"RedPrem_InitRed View",#N/A,FALSE,"Sec MTN B Summary"}</definedName>
    <definedName name="wrn.Pivot1." hidden="1">{"Pivot1",#N/A,FALSE,"Redemption_Maturity Extract"}</definedName>
    <definedName name="wrn.Pivot2." hidden="1">{"Pivot2",#N/A,FALSE,"Redemption_Maturity Extract"}</definedName>
    <definedName name="wrn.Print._.All." hidden="1">{#N/A,#N/A,FALSE,"Summary";#N/A,#N/A,FALSE,"City Gate";#N/A,#N/A,FALSE,"Ind Trans";#N/A,#N/A,FALSE,"Electric Gen"}</definedName>
    <definedName name="wrn.Schedule._.J." hidden="1">{"Schedule J-1",#N/A,FALSE,"Schedule J-1";"WP/J-1.1",#N/A,FALSE,"Schedule J-1";"Schedule J-2",#N/A,FALSE,"Schedule J-1";"WP/J-2.1",#N/A,FALSE,"Schedule J-1";"Schedule J-3",#N/A,FALSE,"Schedule J-1";"Schedule J-4",#N/A,FALSE,"Schedule J-1";"Schedule J-5",#N/A,FALSE,"Schedule J-1";"Schedule J-6",#N/A,FALSE,"Schedule J-1"}</definedName>
    <definedName name="xxx" hidden="1">{"'Sheet1'!$A$1:$O$40"}</definedName>
    <definedName name="yikes" hidden="1">{#N/A,#N/A,FALSE,"Summary";#N/A,#N/A,FALSE,"City Gate";#N/A,#N/A,FALSE,"Ind Trans";#N/A,#N/A,FALSE,"Electric Gen"}</definedName>
    <definedName name="yikes1" hidden="1">{"Schedule J-1",#N/A,FALSE,"Schedule J-1";"WP/J-1.1",#N/A,FALSE,"Schedule J-1";"Schedule J-2",#N/A,FALSE,"Schedule J-1";"WP/J-2.1",#N/A,FALSE,"Schedule J-1";"Schedule J-3",#N/A,FALSE,"Schedule J-1";"Schedule J-4",#N/A,FALSE,"Schedule J-1";"Schedule J-5",#N/A,FALSE,"Schedule J-1";"Schedule J-6",#N/A,FALSE,"Schedule J-1"}</definedName>
    <definedName name="zzz" hidden="1">{"'Sheet1'!$A$1:$O$40"}</definedName>
  </definedNames>
  <calcPr calcId="162913"/>
</workbook>
</file>

<file path=xl/calcChain.xml><?xml version="1.0" encoding="utf-8"?>
<calcChain xmlns="http://schemas.openxmlformats.org/spreadsheetml/2006/main">
  <c r="AA32" i="99" l="1"/>
  <c r="AA34" i="99" s="1"/>
  <c r="AA31" i="99"/>
  <c r="Z31" i="99"/>
  <c r="Y31" i="99"/>
  <c r="AA30" i="99"/>
  <c r="Z30" i="99"/>
  <c r="Y30" i="99"/>
  <c r="AA29" i="99"/>
  <c r="Z29" i="99"/>
  <c r="Y29" i="99"/>
  <c r="AA28" i="99"/>
  <c r="Z28" i="99"/>
  <c r="Y28" i="99"/>
  <c r="AA27" i="99"/>
  <c r="Z27" i="99"/>
  <c r="Y27" i="99"/>
  <c r="AA26" i="99"/>
  <c r="Z26" i="99"/>
  <c r="Y26" i="99"/>
  <c r="AA25" i="99"/>
  <c r="Z25" i="99"/>
  <c r="Y25" i="99"/>
  <c r="Y24" i="99"/>
  <c r="Z24" i="99" s="1"/>
  <c r="AA24" i="99" s="1"/>
  <c r="X24" i="99"/>
  <c r="W24" i="99"/>
  <c r="V24" i="99"/>
  <c r="U24" i="99"/>
  <c r="T24" i="99"/>
  <c r="S24" i="99"/>
  <c r="R24" i="99"/>
  <c r="Q24" i="99"/>
  <c r="P24" i="99"/>
  <c r="O24" i="99"/>
  <c r="N24" i="99"/>
  <c r="R16" i="99"/>
  <c r="Q16" i="99"/>
  <c r="P16" i="99"/>
  <c r="O16" i="99"/>
  <c r="N16" i="99"/>
  <c r="R15" i="99"/>
  <c r="Z32" i="99" s="1"/>
  <c r="Z34" i="99" s="1"/>
  <c r="Q15" i="99"/>
  <c r="P15" i="99"/>
  <c r="O15" i="99"/>
  <c r="N15" i="99"/>
  <c r="R14" i="99"/>
  <c r="Y32" i="99" s="1"/>
  <c r="Y34" i="99" s="1"/>
  <c r="Q14" i="99"/>
  <c r="P14" i="99"/>
  <c r="O14" i="99"/>
  <c r="N14" i="99"/>
  <c r="M14" i="99"/>
  <c r="M15" i="99" s="1"/>
  <c r="S13" i="99"/>
  <c r="R13" i="99"/>
  <c r="S12" i="99"/>
  <c r="R12" i="99"/>
  <c r="S11" i="99"/>
  <c r="R11" i="99"/>
  <c r="S10" i="99"/>
  <c r="R10" i="99"/>
  <c r="S9" i="99"/>
  <c r="R9" i="99"/>
  <c r="S8" i="99"/>
  <c r="R8" i="99"/>
  <c r="S7" i="99"/>
  <c r="R7" i="99"/>
  <c r="S6" i="99"/>
  <c r="R6" i="99"/>
  <c r="S5" i="99"/>
  <c r="R5" i="99"/>
  <c r="S4" i="99"/>
  <c r="R4" i="99"/>
  <c r="S3" i="99"/>
  <c r="R3" i="99"/>
  <c r="N33" i="99" s="1" a="1"/>
  <c r="Q13" i="99"/>
  <c r="Q12" i="99"/>
  <c r="Q11" i="99"/>
  <c r="Q10" i="99"/>
  <c r="Q9" i="99"/>
  <c r="Q8" i="99"/>
  <c r="Q7" i="99"/>
  <c r="Q6" i="99"/>
  <c r="Q5" i="99"/>
  <c r="Q4" i="99"/>
  <c r="Q3" i="99"/>
  <c r="Q3" i="99" a="1"/>
  <c r="P13" i="99"/>
  <c r="P12" i="99"/>
  <c r="P11" i="99"/>
  <c r="P10" i="99"/>
  <c r="P9" i="99"/>
  <c r="P8" i="99"/>
  <c r="P7" i="99"/>
  <c r="P6" i="99"/>
  <c r="P5" i="99"/>
  <c r="P4" i="99"/>
  <c r="P3" i="99"/>
  <c r="P3" i="99" a="1"/>
  <c r="O13" i="99"/>
  <c r="O12" i="99"/>
  <c r="O11" i="99"/>
  <c r="O10" i="99"/>
  <c r="O9" i="99"/>
  <c r="O8" i="99"/>
  <c r="O7" i="99"/>
  <c r="O6" i="99"/>
  <c r="O5" i="99"/>
  <c r="O4" i="99"/>
  <c r="O3" i="99"/>
  <c r="O3" i="99" a="1"/>
  <c r="N13" i="99"/>
  <c r="N12" i="99"/>
  <c r="N11" i="99"/>
  <c r="N10" i="99"/>
  <c r="N9" i="99"/>
  <c r="N8" i="99"/>
  <c r="N7" i="99"/>
  <c r="N6" i="99"/>
  <c r="N5" i="99"/>
  <c r="N4" i="99"/>
  <c r="N3" i="99"/>
  <c r="N3" i="99" a="1"/>
  <c r="M13" i="99"/>
  <c r="M12" i="99"/>
  <c r="M11" i="99"/>
  <c r="M10" i="99"/>
  <c r="M9" i="99"/>
  <c r="M8" i="99"/>
  <c r="M7" i="99"/>
  <c r="M6" i="99"/>
  <c r="M5" i="99"/>
  <c r="M4" i="99"/>
  <c r="M3" i="99"/>
  <c r="M3" i="99" a="1"/>
  <c r="S33" i="99" l="1"/>
  <c r="R33" i="99"/>
  <c r="Q33" i="99"/>
  <c r="X33" i="99"/>
  <c r="P33" i="99"/>
  <c r="W33" i="99"/>
  <c r="O33" i="99"/>
  <c r="T33" i="99"/>
  <c r="V33" i="99"/>
  <c r="N33" i="99"/>
  <c r="U33" i="99"/>
  <c r="M16" i="99"/>
  <c r="S16" i="99" s="1"/>
  <c r="S15" i="99"/>
  <c r="S14" i="99"/>
  <c r="A3" i="26" l="1"/>
  <c r="A4" i="26"/>
  <c r="A5" i="26"/>
  <c r="A6" i="26"/>
  <c r="A7" i="26"/>
  <c r="A8" i="26"/>
  <c r="A9" i="26"/>
  <c r="A10" i="26"/>
  <c r="A11" i="26"/>
  <c r="A12" i="26"/>
  <c r="A13" i="26"/>
  <c r="A14" i="26"/>
  <c r="A15" i="26"/>
  <c r="A16" i="26"/>
  <c r="A17" i="26"/>
  <c r="A18" i="26"/>
  <c r="A19" i="26"/>
  <c r="A20" i="26"/>
  <c r="A21" i="26"/>
  <c r="A22" i="26"/>
  <c r="A23" i="26"/>
  <c r="A24" i="26"/>
  <c r="A25" i="26"/>
  <c r="A26" i="26"/>
  <c r="A27" i="26"/>
  <c r="A28" i="26"/>
  <c r="A29" i="26"/>
  <c r="A30" i="26"/>
  <c r="A31" i="26"/>
  <c r="A32" i="26"/>
  <c r="A33" i="26"/>
  <c r="A34" i="26"/>
  <c r="A35" i="26"/>
  <c r="A36" i="26"/>
  <c r="A37" i="26"/>
  <c r="A38" i="26"/>
  <c r="A39" i="26"/>
  <c r="A40" i="26"/>
  <c r="A41" i="26"/>
  <c r="A42" i="26"/>
  <c r="A43" i="26"/>
  <c r="A44" i="26"/>
  <c r="A45" i="26"/>
  <c r="A46" i="26"/>
  <c r="A47" i="26"/>
  <c r="A48" i="26"/>
  <c r="A49" i="26"/>
  <c r="A50" i="26"/>
  <c r="A51" i="26"/>
  <c r="A52" i="26"/>
  <c r="A53" i="26"/>
  <c r="A54" i="26"/>
  <c r="A55" i="26"/>
  <c r="A56" i="26"/>
  <c r="A57" i="26"/>
  <c r="A58" i="26"/>
  <c r="A2" i="26"/>
  <c r="H80" i="22" l="1"/>
  <c r="H79" i="22"/>
  <c r="H109" i="21"/>
  <c r="H108" i="21"/>
  <c r="J96" i="21"/>
  <c r="J97" i="21"/>
  <c r="J98" i="21"/>
  <c r="J99" i="21"/>
  <c r="J100" i="21"/>
  <c r="J101" i="21"/>
  <c r="J102" i="21"/>
  <c r="J103" i="21"/>
  <c r="J104" i="21"/>
  <c r="J105" i="21"/>
  <c r="J106" i="21"/>
  <c r="J95" i="21"/>
  <c r="I68" i="22"/>
  <c r="I69" i="22"/>
  <c r="I70" i="22"/>
  <c r="I71" i="22"/>
  <c r="I72" i="22"/>
  <c r="I73" i="22"/>
  <c r="I74" i="22"/>
  <c r="I75" i="22"/>
  <c r="I76" i="22"/>
  <c r="I77" i="22"/>
  <c r="D6" i="20" l="1"/>
  <c r="D7" i="20"/>
  <c r="D8" i="20"/>
  <c r="D9" i="20"/>
  <c r="D10" i="20"/>
  <c r="D11"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H91" i="21" l="1"/>
  <c r="H90" i="21"/>
  <c r="H41" i="21"/>
  <c r="H42" i="21"/>
  <c r="H30" i="22"/>
  <c r="H64" i="22"/>
  <c r="H63" i="22"/>
  <c r="H29" i="22"/>
  <c r="I20" i="10" l="1"/>
  <c r="I20" i="23"/>
  <c r="I18" i="23"/>
  <c r="I16" i="23"/>
  <c r="G20" i="23"/>
  <c r="G18" i="23"/>
  <c r="G16" i="23"/>
  <c r="G20" i="10"/>
  <c r="G18" i="10"/>
  <c r="G16" i="10"/>
  <c r="I18" i="10"/>
  <c r="I16" i="10"/>
  <c r="I35" i="22" l="1"/>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34" i="22"/>
  <c r="I9" i="22"/>
  <c r="I10" i="22"/>
  <c r="I11" i="22"/>
  <c r="I12" i="22"/>
  <c r="I13" i="22"/>
  <c r="I14" i="22"/>
  <c r="I15" i="22"/>
  <c r="I16" i="22"/>
  <c r="I17" i="22"/>
  <c r="I18" i="22"/>
  <c r="I19" i="22"/>
  <c r="I20" i="22"/>
  <c r="I21" i="22"/>
  <c r="I22" i="22"/>
  <c r="I23" i="22"/>
  <c r="I24" i="22"/>
  <c r="I25" i="22"/>
  <c r="I26" i="22"/>
  <c r="I27" i="22"/>
  <c r="I8" i="22"/>
  <c r="J9" i="21" l="1"/>
  <c r="J10" i="21"/>
  <c r="J11" i="21"/>
  <c r="J12" i="21"/>
  <c r="J13" i="21"/>
  <c r="J14" i="21"/>
  <c r="J15" i="21"/>
  <c r="J16" i="21"/>
  <c r="J17" i="21"/>
  <c r="J18" i="21"/>
  <c r="J19" i="21"/>
  <c r="J20" i="21"/>
  <c r="J21" i="21"/>
  <c r="J22" i="21"/>
  <c r="J23" i="21"/>
  <c r="J24" i="21"/>
  <c r="J25" i="21"/>
  <c r="J26" i="21"/>
  <c r="J27" i="21"/>
  <c r="J28" i="21"/>
  <c r="J29" i="21"/>
  <c r="J30" i="21"/>
  <c r="J31" i="21"/>
  <c r="J32" i="21"/>
  <c r="J33" i="21"/>
  <c r="J34" i="21"/>
  <c r="J35" i="21"/>
  <c r="J36" i="21"/>
  <c r="J37" i="21"/>
  <c r="J38" i="21"/>
  <c r="J39" i="21"/>
  <c r="J8" i="21"/>
  <c r="J47" i="21"/>
  <c r="J48" i="21"/>
  <c r="J49" i="21"/>
  <c r="J50" i="21"/>
  <c r="J51" i="21"/>
  <c r="J52" i="21"/>
  <c r="J53" i="21"/>
  <c r="J54" i="21"/>
  <c r="J55" i="21"/>
  <c r="J56" i="21"/>
  <c r="J57" i="21"/>
  <c r="J58" i="21"/>
  <c r="J59" i="21"/>
  <c r="J60" i="21"/>
  <c r="J61" i="21"/>
  <c r="J62" i="21"/>
  <c r="J63" i="21"/>
  <c r="J64" i="21"/>
  <c r="J65" i="21"/>
  <c r="J66" i="21"/>
  <c r="J67" i="21"/>
  <c r="J68" i="21"/>
  <c r="J69" i="21"/>
  <c r="J70" i="21"/>
  <c r="J71" i="21"/>
  <c r="J72" i="21"/>
  <c r="J73" i="21"/>
  <c r="J74" i="21"/>
  <c r="J75" i="21"/>
  <c r="J76" i="21"/>
  <c r="J77" i="21"/>
  <c r="J78" i="21"/>
  <c r="J79" i="21"/>
  <c r="J80" i="21"/>
  <c r="J81" i="21"/>
  <c r="J82" i="21"/>
  <c r="J83" i="21"/>
  <c r="J84" i="21"/>
  <c r="J85" i="21"/>
  <c r="J86" i="21"/>
  <c r="J87" i="21"/>
  <c r="J88" i="21"/>
  <c r="J46" i="21"/>
  <c r="H84" i="22" l="1"/>
  <c r="H83" i="22"/>
  <c r="C83" i="22"/>
  <c r="C84" i="22" s="1"/>
  <c r="C86" i="22" s="1"/>
  <c r="C87" i="22" s="1"/>
  <c r="C89" i="22" s="1"/>
  <c r="C90" i="22" s="1"/>
  <c r="C92" i="22" s="1"/>
  <c r="C93" i="22" s="1"/>
  <c r="H93" i="22"/>
  <c r="H92" i="22"/>
  <c r="H90" i="22"/>
  <c r="H89" i="22"/>
  <c r="H87" i="22"/>
  <c r="H86" i="22"/>
  <c r="A61" i="22"/>
  <c r="A60" i="22"/>
  <c r="A59" i="22"/>
  <c r="A58" i="22"/>
  <c r="A57" i="22"/>
  <c r="A56" i="22"/>
  <c r="A55" i="22"/>
  <c r="A54" i="22"/>
  <c r="A53" i="22"/>
  <c r="A52" i="22"/>
  <c r="A51" i="22"/>
  <c r="A50" i="22"/>
  <c r="A49" i="22"/>
  <c r="A48" i="22"/>
  <c r="A47" i="22"/>
  <c r="A46" i="22"/>
  <c r="A45" i="22"/>
  <c r="A44" i="22"/>
  <c r="A43" i="22"/>
  <c r="A42" i="22"/>
  <c r="A41" i="22"/>
  <c r="A40" i="22"/>
  <c r="A39" i="22"/>
  <c r="A38" i="22"/>
  <c r="A37" i="22"/>
  <c r="A36" i="22"/>
  <c r="A35" i="22"/>
  <c r="A34" i="22"/>
  <c r="A27" i="22"/>
  <c r="A26" i="22"/>
  <c r="A25" i="22"/>
  <c r="A24" i="22"/>
  <c r="A23" i="22"/>
  <c r="A22" i="22"/>
  <c r="A21" i="22"/>
  <c r="A20" i="22"/>
  <c r="A19" i="22"/>
  <c r="A18" i="22"/>
  <c r="A17" i="22"/>
  <c r="A16" i="22"/>
  <c r="A15" i="22"/>
  <c r="A14" i="22"/>
  <c r="A13" i="22"/>
  <c r="A12" i="22"/>
  <c r="A11" i="22"/>
  <c r="A10" i="22"/>
  <c r="A9" i="22"/>
  <c r="A8" i="22"/>
  <c r="H123" i="21"/>
  <c r="H122" i="21"/>
  <c r="H120" i="21"/>
  <c r="H119" i="21"/>
  <c r="H117" i="21"/>
  <c r="H116" i="21"/>
  <c r="H114" i="21"/>
  <c r="H113" i="21"/>
  <c r="A88" i="21"/>
  <c r="A87" i="21"/>
  <c r="A86" i="21"/>
  <c r="A85" i="21"/>
  <c r="A84" i="21"/>
  <c r="A83" i="21"/>
  <c r="A82" i="21"/>
  <c r="A81" i="21"/>
  <c r="A80" i="21"/>
  <c r="A79" i="21"/>
  <c r="A78" i="21"/>
  <c r="A77" i="21"/>
  <c r="A76" i="21"/>
  <c r="A75" i="21"/>
  <c r="A74" i="21"/>
  <c r="A73" i="21"/>
  <c r="A72" i="21"/>
  <c r="A71" i="21"/>
  <c r="A70" i="21"/>
  <c r="A69" i="21"/>
  <c r="A68" i="21"/>
  <c r="A67" i="21"/>
  <c r="A66" i="21"/>
  <c r="A65" i="21"/>
  <c r="A64" i="21"/>
  <c r="A63" i="21"/>
  <c r="A62" i="21"/>
  <c r="A61" i="21"/>
  <c r="A60" i="21"/>
  <c r="A59" i="21"/>
  <c r="A58" i="21"/>
  <c r="A57" i="21"/>
  <c r="A56" i="21"/>
  <c r="A55" i="21"/>
  <c r="A54" i="21"/>
  <c r="A53" i="21"/>
  <c r="A52" i="21"/>
  <c r="A51" i="21"/>
  <c r="A50" i="21"/>
  <c r="A49" i="21"/>
  <c r="A48" i="21"/>
  <c r="A47" i="21"/>
  <c r="A46" i="21"/>
  <c r="A39" i="21"/>
  <c r="A38" i="21"/>
  <c r="A37" i="21"/>
  <c r="A36" i="21"/>
  <c r="A35" i="21"/>
  <c r="A34" i="21"/>
  <c r="A33" i="21"/>
  <c r="A32" i="21"/>
  <c r="A31" i="21"/>
  <c r="A30" i="21"/>
  <c r="A29" i="21"/>
  <c r="A28" i="21"/>
  <c r="A27" i="21"/>
  <c r="A26" i="21"/>
  <c r="A25" i="21"/>
  <c r="A24" i="21"/>
  <c r="A23" i="21"/>
  <c r="A22" i="21"/>
  <c r="A21" i="21"/>
  <c r="A20" i="21"/>
  <c r="A19" i="21"/>
  <c r="A18" i="21"/>
  <c r="A17" i="21"/>
  <c r="A16" i="21"/>
  <c r="A15" i="21"/>
  <c r="A14" i="21"/>
  <c r="A13" i="21"/>
  <c r="A12" i="21"/>
  <c r="A11" i="21"/>
  <c r="A10" i="21"/>
  <c r="A9" i="21"/>
  <c r="A8" i="21"/>
  <c r="I63" i="19"/>
  <c r="I64" i="19"/>
  <c r="I66" i="19"/>
  <c r="I67" i="19"/>
  <c r="C60" i="19"/>
  <c r="C61" i="19" s="1"/>
  <c r="C63" i="19" s="1"/>
  <c r="C64" i="19" s="1"/>
  <c r="C66" i="19" s="1"/>
  <c r="C67" i="19" s="1"/>
  <c r="H61" i="19" l="1"/>
  <c r="H60" i="19"/>
  <c r="A57" i="19"/>
  <c r="A56" i="19"/>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7" i="19"/>
  <c r="A26" i="19"/>
  <c r="A25" i="19"/>
  <c r="A24" i="19"/>
  <c r="A23" i="19"/>
  <c r="A22" i="19"/>
  <c r="A21" i="19"/>
  <c r="A20" i="19"/>
  <c r="A19" i="19"/>
  <c r="A18" i="19"/>
  <c r="A17" i="19"/>
  <c r="A16" i="19"/>
  <c r="A15" i="19"/>
  <c r="A14" i="19"/>
  <c r="A13" i="19"/>
  <c r="A12" i="19"/>
  <c r="A11" i="19"/>
  <c r="A10" i="19"/>
  <c r="A9" i="19"/>
  <c r="A8" i="19"/>
  <c r="C87" i="16" l="1"/>
  <c r="C88" i="16" s="1"/>
  <c r="H88" i="16"/>
  <c r="H87" i="16"/>
  <c r="A84" i="16"/>
  <c r="A62" i="16"/>
  <c r="A63" i="16"/>
  <c r="A64" i="16"/>
  <c r="A65" i="16"/>
  <c r="A66" i="16"/>
  <c r="A67" i="16"/>
  <c r="A68" i="16"/>
  <c r="A69" i="16"/>
  <c r="A70" i="16"/>
  <c r="A71" i="16"/>
  <c r="A72" i="16"/>
  <c r="A73" i="16"/>
  <c r="A74" i="16"/>
  <c r="A75" i="16"/>
  <c r="A76" i="16"/>
  <c r="A77" i="16"/>
  <c r="A78" i="16"/>
  <c r="A79" i="16"/>
  <c r="A80" i="16"/>
  <c r="A81" i="16"/>
  <c r="A82" i="16"/>
  <c r="A83" i="16"/>
  <c r="C90" i="16" l="1"/>
  <c r="C10" i="18"/>
  <c r="C43" i="18"/>
  <c r="C39" i="18"/>
  <c r="C41" i="18"/>
  <c r="C30" i="18"/>
  <c r="C23" i="18"/>
  <c r="C33" i="18"/>
  <c r="C34" i="18"/>
  <c r="C62" i="18"/>
  <c r="C78" i="18"/>
  <c r="C77" i="18"/>
  <c r="C53" i="18"/>
  <c r="C54" i="18"/>
  <c r="C19" i="18"/>
  <c r="C24" i="18"/>
  <c r="C58" i="18"/>
  <c r="C68" i="18"/>
  <c r="C14" i="18"/>
  <c r="C11" i="18"/>
  <c r="C28" i="18"/>
  <c r="C63" i="18"/>
  <c r="C29" i="18"/>
  <c r="C65" i="18"/>
  <c r="C55" i="18"/>
  <c r="C8" i="18"/>
  <c r="C45" i="18"/>
  <c r="C44" i="18"/>
  <c r="C18" i="18"/>
  <c r="C15" i="18"/>
  <c r="C6" i="18"/>
  <c r="C40" i="18"/>
  <c r="C36" i="18"/>
  <c r="C37" i="18"/>
  <c r="C66" i="18"/>
  <c r="C22" i="18"/>
  <c r="C32" i="18"/>
  <c r="C52" i="18"/>
  <c r="C31" i="18"/>
  <c r="C79" i="18"/>
  <c r="C80" i="18"/>
  <c r="C75" i="18"/>
  <c r="C72" i="18"/>
  <c r="C35" i="18"/>
  <c r="C7" i="18"/>
  <c r="C42" i="18"/>
  <c r="C17" i="18"/>
  <c r="C50" i="18"/>
  <c r="C57" i="18"/>
  <c r="C61" i="18"/>
  <c r="C56" i="18"/>
  <c r="C49" i="18"/>
  <c r="C9" i="18"/>
  <c r="C71" i="18"/>
  <c r="C74" i="18"/>
  <c r="C64" i="18"/>
  <c r="C76" i="18"/>
  <c r="C46" i="18"/>
  <c r="C73" i="18"/>
  <c r="C51" i="18"/>
  <c r="C26" i="18"/>
  <c r="C13" i="18"/>
  <c r="C20" i="18"/>
  <c r="C21" i="18"/>
  <c r="C59" i="18"/>
  <c r="C60" i="18"/>
  <c r="C16" i="18"/>
  <c r="C47" i="18"/>
  <c r="C48" i="18"/>
  <c r="C12" i="18"/>
  <c r="C38" i="18"/>
  <c r="C25" i="18"/>
  <c r="C27" i="18"/>
  <c r="C69" i="18"/>
  <c r="C70" i="18"/>
  <c r="C67" i="18"/>
  <c r="A61" i="16"/>
  <c r="A60" i="16"/>
  <c r="A59" i="16"/>
  <c r="A58" i="16"/>
  <c r="A57" i="16"/>
  <c r="A56" i="16"/>
  <c r="A55" i="16"/>
  <c r="A54" i="16"/>
  <c r="A53" i="16"/>
  <c r="A52" i="16"/>
  <c r="A51" i="16"/>
  <c r="A50" i="16"/>
  <c r="A49" i="16"/>
  <c r="A48" i="16"/>
  <c r="A47" i="16"/>
  <c r="A46" i="16"/>
  <c r="A45" i="16"/>
  <c r="A44" i="16"/>
  <c r="A43" i="16"/>
  <c r="A42"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1" i="16"/>
  <c r="A10" i="16"/>
  <c r="A12" i="16"/>
  <c r="A9" i="16"/>
  <c r="A8" i="16"/>
  <c r="C91" i="16" l="1"/>
  <c r="C93" i="16" s="1"/>
  <c r="C94" i="16" l="1"/>
  <c r="L17" i="14"/>
  <c r="L21" i="14"/>
  <c r="L23" i="14"/>
  <c r="L19" i="14"/>
  <c r="G18" i="14"/>
  <c r="G23" i="14"/>
  <c r="G19" i="14"/>
  <c r="L18" i="14"/>
  <c r="L22" i="14"/>
  <c r="G22" i="14"/>
  <c r="G17" i="14"/>
  <c r="G21" i="14"/>
  <c r="L16" i="14"/>
  <c r="L20" i="14"/>
  <c r="G16" i="14"/>
  <c r="G20" i="14"/>
  <c r="I87" i="22" l="1" a="1"/>
  <c r="I87" i="22" s="1"/>
  <c r="I86" i="22"/>
  <c r="H90" i="16" a="1"/>
  <c r="H90" i="16" s="1"/>
  <c r="H67" i="19" a="1"/>
  <c r="H67" i="19" s="1"/>
  <c r="I90" i="22" a="1"/>
  <c r="I90" i="22" s="1"/>
  <c r="H93" i="16" a="1"/>
  <c r="H93" i="16" s="1"/>
  <c r="I89" i="22"/>
  <c r="H66" i="19"/>
  <c r="H63" i="19"/>
  <c r="H64" i="19" a="1"/>
  <c r="H64" i="19" s="1"/>
  <c r="M23" i="9"/>
  <c r="H94" i="16" a="1"/>
  <c r="H94" i="16" s="1"/>
  <c r="J20" i="14" a="1"/>
  <c r="J20" i="14" s="1"/>
  <c r="O20" i="14" a="1"/>
  <c r="O20" i="14" s="1"/>
  <c r="J16" i="14" a="1"/>
  <c r="J16" i="14" s="1"/>
  <c r="J21" i="14" a="1"/>
  <c r="J21" i="14" s="1"/>
  <c r="J19" i="14" a="1"/>
  <c r="J19" i="14" s="1"/>
  <c r="O19" i="14" a="1"/>
  <c r="O19" i="14" s="1"/>
  <c r="J17" i="14" a="1"/>
  <c r="J17" i="14" s="1"/>
  <c r="O21" i="14" a="1"/>
  <c r="O21" i="14" s="1"/>
  <c r="J18" i="14" a="1"/>
  <c r="J18" i="14" s="1"/>
  <c r="O18" i="14" a="1"/>
  <c r="O18" i="14" s="1"/>
  <c r="O17" i="14" a="1"/>
  <c r="O17" i="14" s="1"/>
  <c r="O16" i="14" a="1"/>
  <c r="O16" i="14" s="1"/>
  <c r="J23" i="14" a="1"/>
  <c r="J23" i="14" s="1"/>
  <c r="O23" i="14" a="1"/>
  <c r="O23" i="14" s="1"/>
  <c r="J22" i="14" a="1"/>
  <c r="J22" i="14" s="1"/>
  <c r="O22" i="14" a="1"/>
  <c r="O22" i="14" s="1"/>
  <c r="H91" i="16" a="1"/>
  <c r="H91" i="16" s="1"/>
  <c r="L16" i="9"/>
  <c r="L20" i="9"/>
  <c r="M21" i="9"/>
  <c r="H20" i="9"/>
  <c r="G19" i="9"/>
  <c r="M17" i="9"/>
  <c r="G23" i="9"/>
  <c r="G22" i="9"/>
  <c r="M18" i="9"/>
  <c r="H18" i="9"/>
  <c r="G20" i="9"/>
  <c r="M19" i="9"/>
  <c r="H17" i="9"/>
  <c r="M17" i="14"/>
  <c r="G21" i="9"/>
  <c r="H23" i="14"/>
  <c r="H20" i="14"/>
  <c r="G18" i="9"/>
  <c r="M20" i="9"/>
  <c r="L19" i="9"/>
  <c r="L17" i="9"/>
  <c r="H17" i="14"/>
  <c r="H16" i="9"/>
  <c r="L21" i="9"/>
  <c r="L18" i="9"/>
  <c r="H22" i="9"/>
  <c r="M23" i="14"/>
  <c r="O22" i="9" a="1"/>
  <c r="O22" i="9" s="1"/>
  <c r="G17" i="9"/>
  <c r="H22" i="14"/>
  <c r="J18" i="9" a="1"/>
  <c r="J18" i="9" s="1"/>
  <c r="H21" i="14"/>
  <c r="H21" i="9"/>
  <c r="M22" i="9"/>
  <c r="M20" i="14"/>
  <c r="H23" i="9"/>
  <c r="H19" i="14"/>
  <c r="J23" i="9" a="1"/>
  <c r="J23" i="9" s="1"/>
  <c r="O16" i="9" a="1"/>
  <c r="O16" i="9" s="1"/>
  <c r="O21" i="9" a="1"/>
  <c r="O21" i="9" s="1"/>
  <c r="J19" i="9" a="1"/>
  <c r="J19" i="9" s="1"/>
  <c r="M16" i="9"/>
  <c r="J22" i="9" a="1"/>
  <c r="J22" i="9" s="1"/>
  <c r="O23" i="9" a="1"/>
  <c r="O23" i="9" s="1"/>
  <c r="O19" i="9" a="1"/>
  <c r="O19" i="9" s="1"/>
  <c r="J17" i="9" a="1"/>
  <c r="J17" i="9" s="1"/>
  <c r="M18" i="14"/>
  <c r="M16" i="14"/>
  <c r="O17" i="9" a="1"/>
  <c r="O17" i="9" s="1"/>
  <c r="O20" i="9" a="1"/>
  <c r="O20" i="9" s="1"/>
  <c r="H16" i="14"/>
  <c r="G16" i="9"/>
  <c r="M22" i="14"/>
  <c r="H19" i="9"/>
  <c r="J16" i="9" a="1"/>
  <c r="J16" i="9" s="1"/>
  <c r="M19" i="14"/>
  <c r="H18" i="14"/>
  <c r="J21" i="9" a="1"/>
  <c r="J21" i="9" s="1"/>
  <c r="M21" i="14"/>
  <c r="O18" i="9" a="1"/>
  <c r="O18" i="9" s="1"/>
  <c r="J20" i="9" a="1"/>
  <c r="J20" i="9" s="1"/>
  <c r="L22" i="9"/>
  <c r="L23" i="9"/>
  <c r="O28" i="14" l="1"/>
  <c r="O27" i="14"/>
  <c r="O25" i="14"/>
  <c r="H28" i="9"/>
  <c r="H25" i="9"/>
  <c r="J27" i="14"/>
  <c r="J25" i="14"/>
  <c r="J28" i="14"/>
  <c r="M27" i="14"/>
  <c r="M25" i="14"/>
  <c r="M28" i="14"/>
  <c r="H28" i="14"/>
  <c r="H25" i="14"/>
  <c r="H27" i="14"/>
  <c r="H27" i="9"/>
  <c r="M25" i="9"/>
  <c r="M28" i="9"/>
  <c r="J28" i="9"/>
  <c r="O27" i="9"/>
  <c r="M27" i="9"/>
  <c r="J27" i="9"/>
  <c r="J25" i="9"/>
  <c r="O25" i="9"/>
  <c r="O28" i="9"/>
  <c r="O29" i="14" l="1"/>
  <c r="H29" i="9"/>
  <c r="J29" i="14"/>
  <c r="H29" i="14"/>
  <c r="M29" i="14"/>
  <c r="M29" i="9"/>
  <c r="J29" i="9"/>
  <c r="O29" i="9"/>
</calcChain>
</file>

<file path=xl/sharedStrings.xml><?xml version="1.0" encoding="utf-8"?>
<sst xmlns="http://schemas.openxmlformats.org/spreadsheetml/2006/main" count="4793" uniqueCount="916">
  <si>
    <t>A-09-11-015</t>
  </si>
  <si>
    <t>A-12-12-024 (SoCal)</t>
  </si>
  <si>
    <t>A-15-05-008</t>
  </si>
  <si>
    <t>A-15-09-001 (Gas)</t>
  </si>
  <si>
    <t>C-11-00042-UT</t>
  </si>
  <si>
    <t>C-11-0351-EL-AIR</t>
  </si>
  <si>
    <t>C-11-0352-EL-AIR</t>
  </si>
  <si>
    <t>C-12-1682-EL-AIR</t>
  </si>
  <si>
    <t>C-12-1685-GA-AIR</t>
  </si>
  <si>
    <t>C-14-E-0318</t>
  </si>
  <si>
    <t>C-14-E-0493</t>
  </si>
  <si>
    <t>C-14-G-0319</t>
  </si>
  <si>
    <t>C-14-G-0494</t>
  </si>
  <si>
    <t>C-15-0003-G-42T</t>
  </si>
  <si>
    <t>C-15-00127-UT</t>
  </si>
  <si>
    <t>C-15-00261-UT</t>
  </si>
  <si>
    <t>C-15-E-0283</t>
  </si>
  <si>
    <t>C-15-E-0285</t>
  </si>
  <si>
    <t>C-15-G-0284</t>
  </si>
  <si>
    <t>C-15-G-0286</t>
  </si>
  <si>
    <t>C-16-00269-UT</t>
  </si>
  <si>
    <t>C-16-0239-E-ENEC</t>
  </si>
  <si>
    <t>C-16-1121-E-ENEC</t>
  </si>
  <si>
    <t>C-16-E-0060</t>
  </si>
  <si>
    <t>C-16-G-0058</t>
  </si>
  <si>
    <t>C-16-G-0059</t>
  </si>
  <si>
    <t>C-16-G-0061</t>
  </si>
  <si>
    <t>C-16-G-0257</t>
  </si>
  <si>
    <t>C-2016-00370</t>
  </si>
  <si>
    <t>C-2016-00371 (elec.)</t>
  </si>
  <si>
    <t>C-2016-00371 (gas)</t>
  </si>
  <si>
    <t>C-2017-00111 (PRP)</t>
  </si>
  <si>
    <t>C-9335 (STRIDE Rider)</t>
  </si>
  <si>
    <t>C-9406 (elec)</t>
  </si>
  <si>
    <t>C-9418</t>
  </si>
  <si>
    <t>C-9424</t>
  </si>
  <si>
    <t>Ca-44075</t>
  </si>
  <si>
    <t>Ca-44576</t>
  </si>
  <si>
    <t>Ca-44688</t>
  </si>
  <si>
    <t>Ca-44893</t>
  </si>
  <si>
    <t>Ca-PUD201500208</t>
  </si>
  <si>
    <t>Ca-PUD201500273</t>
  </si>
  <si>
    <t>C-AVU-E-16-03</t>
  </si>
  <si>
    <t>C-ER-2012-0175 (L&amp;P)</t>
  </si>
  <si>
    <t>C-ER-2016-0023</t>
  </si>
  <si>
    <t>C-ER-2016-0156 (MPS/L&amp;P)</t>
  </si>
  <si>
    <t>C-ER-2016-0179</t>
  </si>
  <si>
    <t>C-ER-2016-0285</t>
  </si>
  <si>
    <t>C-GO-2014-0015 (ISRS)</t>
  </si>
  <si>
    <t>C-GO-2016-0206 (ISRS)</t>
  </si>
  <si>
    <t>C-GR-2009-0434</t>
  </si>
  <si>
    <t>C-GR-2014-0086</t>
  </si>
  <si>
    <t>C-INT-G-16-2</t>
  </si>
  <si>
    <t>C-IPC-E-16-24</t>
  </si>
  <si>
    <t>C-PAC-E-15-09</t>
  </si>
  <si>
    <t>C-PU-12-813</t>
  </si>
  <si>
    <t>C-PU-13-803</t>
  </si>
  <si>
    <t>C-PU-15-703</t>
  </si>
  <si>
    <t>C-PU-16-666</t>
  </si>
  <si>
    <t>C-PUE-2015-00063</t>
  </si>
  <si>
    <t>C-U-16169</t>
  </si>
  <si>
    <t>C-U-16830</t>
  </si>
  <si>
    <t>C-U-17669</t>
  </si>
  <si>
    <t>C-U-17880</t>
  </si>
  <si>
    <t>C-U-17895</t>
  </si>
  <si>
    <t>C-U-17990</t>
  </si>
  <si>
    <t>C-U-17999</t>
  </si>
  <si>
    <t>C-U-18014</t>
  </si>
  <si>
    <t>C-U-18124</t>
  </si>
  <si>
    <t>D.P.U. 10-55 (BG)</t>
  </si>
  <si>
    <t>D.P.U. 10-55 (CG)</t>
  </si>
  <si>
    <t>D-09-00183</t>
  </si>
  <si>
    <t>D-09-0312</t>
  </si>
  <si>
    <t>D-09-057-16</t>
  </si>
  <si>
    <t>D-09-WSEE-925-RTS (KG&amp;E)</t>
  </si>
  <si>
    <t>D-10-12-02</t>
  </si>
  <si>
    <t>D-10AL-455G</t>
  </si>
  <si>
    <t>D-11-00144</t>
  </si>
  <si>
    <t>D-12-04005 (Southern)</t>
  </si>
  <si>
    <t>D-13-035-184</t>
  </si>
  <si>
    <t>D-13-06-08</t>
  </si>
  <si>
    <t>D-13-078-U</t>
  </si>
  <si>
    <t>D-13AL-0496G</t>
  </si>
  <si>
    <t>D-14-00146</t>
  </si>
  <si>
    <t>D-140025-EI</t>
  </si>
  <si>
    <t>D-14-0066</t>
  </si>
  <si>
    <t>D-14-0224</t>
  </si>
  <si>
    <t>D-14-0225</t>
  </si>
  <si>
    <t>D-15-011-U</t>
  </si>
  <si>
    <t>D-15-0142</t>
  </si>
  <si>
    <t>D-15-015-U</t>
  </si>
  <si>
    <t>D-15-1734</t>
  </si>
  <si>
    <t>D-15AL-0135G</t>
  </si>
  <si>
    <t>D-16-00001</t>
  </si>
  <si>
    <t>D-160021-EI</t>
  </si>
  <si>
    <t>D-160186-EI</t>
  </si>
  <si>
    <t>D-16-0259</t>
  </si>
  <si>
    <t>D-16-0262</t>
  </si>
  <si>
    <t>D-16-052-U</t>
  </si>
  <si>
    <t>D-16-057-03</t>
  </si>
  <si>
    <t>D-16-06006</t>
  </si>
  <si>
    <t>D-16-06007</t>
  </si>
  <si>
    <t>D-16-06-04</t>
  </si>
  <si>
    <t>D-16-0649</t>
  </si>
  <si>
    <t>D-16-0650</t>
  </si>
  <si>
    <t>D-16AL-0326E</t>
  </si>
  <si>
    <t>D-17-BHCG-389-TAR (GSRS)</t>
  </si>
  <si>
    <t>D-17-EPDE-101-RTS</t>
  </si>
  <si>
    <t>D-17-KCPE-201-RTS</t>
  </si>
  <si>
    <t>D-17-WSEE-147-RTS</t>
  </si>
  <si>
    <t>D-20000-469-ER-15</t>
  </si>
  <si>
    <t>D-20003-132-ER-13</t>
  </si>
  <si>
    <t>D-2012-0099</t>
  </si>
  <si>
    <t>D-2013-00168</t>
  </si>
  <si>
    <t>D-2013-0373</t>
  </si>
  <si>
    <t>D-2013-59-E</t>
  </si>
  <si>
    <t>D-2014-UN-0132</t>
  </si>
  <si>
    <t>D-2015-00005</t>
  </si>
  <si>
    <t>D-2015-00360</t>
  </si>
  <si>
    <t>D-2016-224-E</t>
  </si>
  <si>
    <t>D-2016-227-E</t>
  </si>
  <si>
    <t>D-30005-182-GR-13</t>
  </si>
  <si>
    <t>D-30022-192-GI-12</t>
  </si>
  <si>
    <t>D-30442</t>
  </si>
  <si>
    <t>D-3270-UR-121 (Elec)</t>
  </si>
  <si>
    <t>D-3270-UR-121 (Gas)</t>
  </si>
  <si>
    <t>D-38339</t>
  </si>
  <si>
    <t>D-38480</t>
  </si>
  <si>
    <t>D-40606</t>
  </si>
  <si>
    <t>D-40828</t>
  </si>
  <si>
    <t>D-4220-UR-119 (Gas)</t>
  </si>
  <si>
    <t>D-4220-UR-120 (Elec)</t>
  </si>
  <si>
    <t>D-42469</t>
  </si>
  <si>
    <t>D-4323 (electric)</t>
  </si>
  <si>
    <t>D-4323 (gas)</t>
  </si>
  <si>
    <t>D-44704</t>
  </si>
  <si>
    <t>D-45524</t>
  </si>
  <si>
    <t>D-45636-ETT</t>
  </si>
  <si>
    <t>D-5-UR-108 (WEP-Elec)</t>
  </si>
  <si>
    <t>D-5-UR-108 (WEP-Gas)</t>
  </si>
  <si>
    <t>D-5-UR-108 (WG)</t>
  </si>
  <si>
    <t>D-6680-UR-120 (Elec)</t>
  </si>
  <si>
    <t>D-6680-UR-120 (Gas)</t>
  </si>
  <si>
    <t>D-6690-UR-125 (Elec)</t>
  </si>
  <si>
    <t>D-6690-UR-125 (Gas)</t>
  </si>
  <si>
    <t>D-D2013.12.85</t>
  </si>
  <si>
    <t>D-D2015.6.51</t>
  </si>
  <si>
    <t>D-D2016.9.68</t>
  </si>
  <si>
    <t>D-DE-09-035</t>
  </si>
  <si>
    <t>D-DE-16-383</t>
  </si>
  <si>
    <t>D-DE-16-384</t>
  </si>
  <si>
    <t>D-DG-13-086</t>
  </si>
  <si>
    <t>D-DG-14-180</t>
  </si>
  <si>
    <t>D-E-001/GR-10-276</t>
  </si>
  <si>
    <t>D-E-002/GR-15-826</t>
  </si>
  <si>
    <t>D-E-01345A-16-0036</t>
  </si>
  <si>
    <t>D-E-017/GR-15-1033</t>
  </si>
  <si>
    <t>D-E-01933A-15-0322</t>
  </si>
  <si>
    <t>D-E-04204A-15-0142</t>
  </si>
  <si>
    <t>D-E-22, Sub 532</t>
  </si>
  <si>
    <t>D-E-7, Sub 1026</t>
  </si>
  <si>
    <t>D-EL14-026</t>
  </si>
  <si>
    <t>D-EL14-058</t>
  </si>
  <si>
    <t>D-EL14-106</t>
  </si>
  <si>
    <t>D-ER-16030252</t>
  </si>
  <si>
    <t>D-ER-16040383</t>
  </si>
  <si>
    <t>D-ER-16050428</t>
  </si>
  <si>
    <t>D-G-002/M-14-336 (GUIC Rider)</t>
  </si>
  <si>
    <t>D-G-008/GR-15-424</t>
  </si>
  <si>
    <t>D-G-011/GR-13-617</t>
  </si>
  <si>
    <t>D-G-011/GR-15-736</t>
  </si>
  <si>
    <t>D-G-01551A-16-0107</t>
  </si>
  <si>
    <t>D-G-04204A-11-0158</t>
  </si>
  <si>
    <t>D-G-5, Sub 565</t>
  </si>
  <si>
    <t>D-G-9, Sub 631, 642 (IMR)</t>
  </si>
  <si>
    <t>D-GR09050422 (EL)</t>
  </si>
  <si>
    <t>D-GR09050422 (G)</t>
  </si>
  <si>
    <t>D-GR-15111304</t>
  </si>
  <si>
    <t>D-GR-16090826</t>
  </si>
  <si>
    <t>D-GUD 10174 (West Texas)</t>
  </si>
  <si>
    <t>D-GUD-10359 (Mid-Tex Division)</t>
  </si>
  <si>
    <t>D-GUD-10526</t>
  </si>
  <si>
    <t>D-GUD-10567</t>
  </si>
  <si>
    <t>D-NG-0061</t>
  </si>
  <si>
    <t>D-NG-0067</t>
  </si>
  <si>
    <t>DPU 14-150</t>
  </si>
  <si>
    <t>DPU 15-50</t>
  </si>
  <si>
    <t>DPU 15-75</t>
  </si>
  <si>
    <t>DPU 15-80</t>
  </si>
  <si>
    <t>DPU 15-81</t>
  </si>
  <si>
    <t>DPU-15-155</t>
  </si>
  <si>
    <t>D-R-2010-2161592</t>
  </si>
  <si>
    <t>D-R-2010-2214415</t>
  </si>
  <si>
    <t>D-R-2012-2285985</t>
  </si>
  <si>
    <t>D-R-2013-2355886</t>
  </si>
  <si>
    <t>D-R-2013-2372129</t>
  </si>
  <si>
    <t>D-R-2015-2468981</t>
  </si>
  <si>
    <t>D-R-2015-2469275</t>
  </si>
  <si>
    <t>D-R-2015-2518438</t>
  </si>
  <si>
    <t>D-R-2016-2529660</t>
  </si>
  <si>
    <t>D-R-2016-2537349</t>
  </si>
  <si>
    <t>D-R-2016-2537352</t>
  </si>
  <si>
    <t>D-R-2016-2537355</t>
  </si>
  <si>
    <t>D-R-2016-2537359</t>
  </si>
  <si>
    <t>D-RPU-2010-0002</t>
  </si>
  <si>
    <t>D-RPU-2012-0002</t>
  </si>
  <si>
    <t>D-RPU-2013-0004</t>
  </si>
  <si>
    <t>D-U-32220</t>
  </si>
  <si>
    <t>D-U-32707</t>
  </si>
  <si>
    <t>D-U-32708</t>
  </si>
  <si>
    <t>D-UD-13-01</t>
  </si>
  <si>
    <t>D-UE-150204</t>
  </si>
  <si>
    <t>D-UE-152253</t>
  </si>
  <si>
    <t>D-UE-248</t>
  </si>
  <si>
    <t>D-UE-263</t>
  </si>
  <si>
    <t>D-UG-152286</t>
  </si>
  <si>
    <t>D-UG-221</t>
  </si>
  <si>
    <t>FC-1137</t>
  </si>
  <si>
    <t>FC-1139</t>
  </si>
  <si>
    <t>CA</t>
  </si>
  <si>
    <t>Electric</t>
  </si>
  <si>
    <t>Vertically Integrated</t>
  </si>
  <si>
    <t>Settled</t>
  </si>
  <si>
    <t>Natural Gas</t>
  </si>
  <si>
    <t>Distribution</t>
  </si>
  <si>
    <t>Fully Litigated</t>
  </si>
  <si>
    <t>Transmission</t>
  </si>
  <si>
    <t>WV</t>
  </si>
  <si>
    <t>NY</t>
  </si>
  <si>
    <t>NM</t>
  </si>
  <si>
    <t>OH</t>
  </si>
  <si>
    <t>Limited-Issue Rider</t>
  </si>
  <si>
    <t>KY</t>
  </si>
  <si>
    <t>MD</t>
  </si>
  <si>
    <t>IN</t>
  </si>
  <si>
    <t>OK</t>
  </si>
  <si>
    <t>ID</t>
  </si>
  <si>
    <t>MO</t>
  </si>
  <si>
    <t>ND</t>
  </si>
  <si>
    <t>VA</t>
  </si>
  <si>
    <t>PA</t>
  </si>
  <si>
    <t>MI</t>
  </si>
  <si>
    <t>MA</t>
  </si>
  <si>
    <t>WI</t>
  </si>
  <si>
    <t>FL</t>
  </si>
  <si>
    <t>TN</t>
  </si>
  <si>
    <t>IL</t>
  </si>
  <si>
    <t>UT</t>
  </si>
  <si>
    <t>AR</t>
  </si>
  <si>
    <t>CT</t>
  </si>
  <si>
    <t>DE</t>
  </si>
  <si>
    <t>KS</t>
  </si>
  <si>
    <t>NV</t>
  </si>
  <si>
    <t>CO</t>
  </si>
  <si>
    <t>WY</t>
  </si>
  <si>
    <t>HI</t>
  </si>
  <si>
    <t>SC</t>
  </si>
  <si>
    <t>ME</t>
  </si>
  <si>
    <t>MS</t>
  </si>
  <si>
    <t>GA</t>
  </si>
  <si>
    <t>TX</t>
  </si>
  <si>
    <t>RI</t>
  </si>
  <si>
    <t>VT</t>
  </si>
  <si>
    <t>MT</t>
  </si>
  <si>
    <t>NH</t>
  </si>
  <si>
    <t>MN</t>
  </si>
  <si>
    <t>AZ</t>
  </si>
  <si>
    <t>NC</t>
  </si>
  <si>
    <t>SD</t>
  </si>
  <si>
    <t>NJ</t>
  </si>
  <si>
    <t>NE</t>
  </si>
  <si>
    <t>IA</t>
  </si>
  <si>
    <t>AK</t>
  </si>
  <si>
    <t>LA</t>
  </si>
  <si>
    <t>OR</t>
  </si>
  <si>
    <t>WA</t>
  </si>
  <si>
    <t>DC</t>
  </si>
  <si>
    <t>Year</t>
  </si>
  <si>
    <t>PacifiCorp</t>
  </si>
  <si>
    <t>Liberty Utilities (CalPeco Electric) LLC</t>
  </si>
  <si>
    <t>Southwest Gas Corporation</t>
  </si>
  <si>
    <t>Southern California Edison Company</t>
  </si>
  <si>
    <t>Pacific Gas and Electric Company</t>
  </si>
  <si>
    <t>San Diego Gas &amp; Electric Co.</t>
  </si>
  <si>
    <t>Southern California Gas Company</t>
  </si>
  <si>
    <t>Mountaineer Gas Company</t>
  </si>
  <si>
    <t>Monongahela Power Company</t>
  </si>
  <si>
    <t>Consolidated Edison Company of New York, Inc.</t>
  </si>
  <si>
    <t>Central Hudson Gas &amp; Electric Corporation</t>
  </si>
  <si>
    <t>New York State Electric &amp; Gas Corporation</t>
  </si>
  <si>
    <t>Rochester Gas and Electric Corporation</t>
  </si>
  <si>
    <t>Public Service Company of New Mexico</t>
  </si>
  <si>
    <t>Southwestern Public Service Company</t>
  </si>
  <si>
    <t>Appalachian Power Company</t>
  </si>
  <si>
    <t>Niagara Mohawk Power Corporation</t>
  </si>
  <si>
    <t>Orange and Rockland Utilities, Inc.</t>
  </si>
  <si>
    <t>New Mexico Gas Company, Inc.</t>
  </si>
  <si>
    <t>Columbus Southern Power Company</t>
  </si>
  <si>
    <t>Ohio Power Company</t>
  </si>
  <si>
    <t>Duke Energy Ohio, Inc.</t>
  </si>
  <si>
    <t>Brooklyn Union Gas Company</t>
  </si>
  <si>
    <t>National Fuel Gas Distribution Corporation</t>
  </si>
  <si>
    <t>El Paso Electric Company</t>
  </si>
  <si>
    <t>KeySpan Gas East Corporation</t>
  </si>
  <si>
    <t>Atmos Energy Corporation</t>
  </si>
  <si>
    <t>Kentucky Power Company</t>
  </si>
  <si>
    <t>Kentucky Utilities Company</t>
  </si>
  <si>
    <t>Louisville Gas and Electric Company</t>
  </si>
  <si>
    <t>Delta Natural Gas Company, Inc.</t>
  </si>
  <si>
    <t>Columbia Gas of Kentucky, Incorporated</t>
  </si>
  <si>
    <t>Potomac Electric Power Company</t>
  </si>
  <si>
    <t>Baltimore Gas and Electric Company</t>
  </si>
  <si>
    <t>Delmarva Power &amp; Light Company</t>
  </si>
  <si>
    <t>Washington Gas Light Company</t>
  </si>
  <si>
    <t>Columbia Gas of Maryland, Incorporated</t>
  </si>
  <si>
    <t>Northern Indiana Public Service Company</t>
  </si>
  <si>
    <t>Southern Indiana Gas and Electric Company, Inc.</t>
  </si>
  <si>
    <t>Indiana Michigan Power Company</t>
  </si>
  <si>
    <t>Indiana Gas Company, Inc.</t>
  </si>
  <si>
    <t>Indianapolis Power &amp; Light Company</t>
  </si>
  <si>
    <t>Public Service Company of Oklahoma</t>
  </si>
  <si>
    <t>Oklahoma Gas and Electric Company</t>
  </si>
  <si>
    <t>Oklahoma Natural Gas Company</t>
  </si>
  <si>
    <t>CenterPoint Energy Resources Corp.</t>
  </si>
  <si>
    <t>Avista Corporation</t>
  </si>
  <si>
    <t>Union Electric Company</t>
  </si>
  <si>
    <t>Empire District Electric Company</t>
  </si>
  <si>
    <t>Kansas City Power &amp; Light Company</t>
  </si>
  <si>
    <t>KCP&amp;L Greater Missouri Operations Company</t>
  </si>
  <si>
    <t>Missouri Gas Energy</t>
  </si>
  <si>
    <t>Liberty Utilities (Midstates Natural Gas) Corp</t>
  </si>
  <si>
    <t>Empire District Gas Company</t>
  </si>
  <si>
    <t>Summit Natural Gas of Missouri, Inc.</t>
  </si>
  <si>
    <t>Intermountain Gas Company</t>
  </si>
  <si>
    <t>Idaho Power Co.</t>
  </si>
  <si>
    <t>MDU Resources Group, Inc.</t>
  </si>
  <si>
    <t>Northern States Power Company - MN</t>
  </si>
  <si>
    <t>Virginia Electric and Power Company</t>
  </si>
  <si>
    <t>Columbia Gas of Virginia, Incorporated</t>
  </si>
  <si>
    <t>Virginia Natural Gas, Inc.</t>
  </si>
  <si>
    <t>Columbia Gas of Pennsylvania, Inc.</t>
  </si>
  <si>
    <t>DTE Electric Company</t>
  </si>
  <si>
    <t>Wisconsin Electric Power Company</t>
  </si>
  <si>
    <t>DTE Gas Company</t>
  </si>
  <si>
    <t>Consumers Energy Company</t>
  </si>
  <si>
    <t>Upper Peninsula Power Company</t>
  </si>
  <si>
    <t>SEMCO Energy, Inc.</t>
  </si>
  <si>
    <t>Michigan Gas Utilities Corporation</t>
  </si>
  <si>
    <t>Wisconsin Public Service Corporation</t>
  </si>
  <si>
    <t>Boston Gas Company</t>
  </si>
  <si>
    <t>Colonial Gas Company</t>
  </si>
  <si>
    <t>Wisconsin Gas LLC</t>
  </si>
  <si>
    <t>Florida Power &amp; Light Company</t>
  </si>
  <si>
    <t>Chattanooga Gas Company</t>
  </si>
  <si>
    <t>Duke Energy Florida, LLC</t>
  </si>
  <si>
    <t>North Shore Gas Company</t>
  </si>
  <si>
    <t>Peoples Gas Light and Coke Company</t>
  </si>
  <si>
    <t>Ameren Illinois Company</t>
  </si>
  <si>
    <t>MidAmerican Energy Company</t>
  </si>
  <si>
    <t>Questar Gas Company</t>
  </si>
  <si>
    <t>Entergy Arkansas, Inc.</t>
  </si>
  <si>
    <t>Connecticut Light and Power Company</t>
  </si>
  <si>
    <t>Kansas Gas and Electric Company</t>
  </si>
  <si>
    <t>Westar Energy, Inc.</t>
  </si>
  <si>
    <t>Commonwealth Edison Company</t>
  </si>
  <si>
    <t>Sierra Pacific Power Company</t>
  </si>
  <si>
    <t>Yankee Gas Services Company</t>
  </si>
  <si>
    <t>Black Hills Colorado Electric Utility Company, LP</t>
  </si>
  <si>
    <t>Black Hills Gas Distribution LLC</t>
  </si>
  <si>
    <t>Public Service Company of Colorado</t>
  </si>
  <si>
    <t>Piedmont Natural Gas Company, Inc.</t>
  </si>
  <si>
    <t>Gulf Power Company</t>
  </si>
  <si>
    <t>Nevada Power Company</t>
  </si>
  <si>
    <t>Kansas Gas Service Company</t>
  </si>
  <si>
    <t>Tampa Electric Company</t>
  </si>
  <si>
    <t>United Illuminating Company</t>
  </si>
  <si>
    <t>Connecticut Natural Gas Corporation</t>
  </si>
  <si>
    <t>Arkansas Oklahoma Gas Corp.</t>
  </si>
  <si>
    <t>Black Hills Energy Arkansas, Inc.</t>
  </si>
  <si>
    <t>Black Hills Kansas Gas Utility Company, LLC</t>
  </si>
  <si>
    <t>Florida Public Utilities Company</t>
  </si>
  <si>
    <t>Kingsport Power Company</t>
  </si>
  <si>
    <t>Chesapeake Utilities Corporation</t>
  </si>
  <si>
    <t>Cheyenne Light, Fuel and Power Company</t>
  </si>
  <si>
    <t>Hawaii Electric Light Company, Inc.</t>
  </si>
  <si>
    <t>Hawaiian Electric Company, Inc.</t>
  </si>
  <si>
    <t>Maui Electric Company, Limited</t>
  </si>
  <si>
    <t>Duke Energy Carolinas, LLC</t>
  </si>
  <si>
    <t>South Carolina Electric &amp; Gas Co.</t>
  </si>
  <si>
    <t>Northern Utilities, Inc.</t>
  </si>
  <si>
    <t>Mississippi Power Company</t>
  </si>
  <si>
    <t>Central Maine Power Company</t>
  </si>
  <si>
    <t>Emera Maine</t>
  </si>
  <si>
    <t>Entergy Mississippi, Inc.</t>
  </si>
  <si>
    <t>Maine Natural Gas</t>
  </si>
  <si>
    <t>Duke Energy Progress, LLC</t>
  </si>
  <si>
    <t>Atlanta Gas Light Company</t>
  </si>
  <si>
    <t>Georgia Power Company</t>
  </si>
  <si>
    <t>Madison Gas and Electric Company</t>
  </si>
  <si>
    <t>Southwestern Electric Power Company</t>
  </si>
  <si>
    <t>Entergy Texas, Inc.</t>
  </si>
  <si>
    <t>CenterPoint Energy Houston Electric, LLC</t>
  </si>
  <si>
    <t>Texas-New Mexico Power Company</t>
  </si>
  <si>
    <t>Oncor Electric Delivery Company LLC</t>
  </si>
  <si>
    <t>Lone Star Transmission, LLC</t>
  </si>
  <si>
    <t>Cross Texas Transmission, LLC</t>
  </si>
  <si>
    <t>Wind Energy Transmission Texas, LLC</t>
  </si>
  <si>
    <t>Narragansett Electric Company</t>
  </si>
  <si>
    <t>Northern States Power Company - WI</t>
  </si>
  <si>
    <t>Electric Transmission Texas, LLC</t>
  </si>
  <si>
    <t>Wisconsin Power and Light Company</t>
  </si>
  <si>
    <t>Green Mountain Power Corporation</t>
  </si>
  <si>
    <t>NorthWestern Corporation</t>
  </si>
  <si>
    <t>Unitil Energy Systems, Inc.</t>
  </si>
  <si>
    <t>Public Service Company of New Hampshire</t>
  </si>
  <si>
    <t>Liberty Utilities (Granite State Electric) Corp.</t>
  </si>
  <si>
    <t>Liberty Utilities (EnergyNorth Natural Gas) Corp.</t>
  </si>
  <si>
    <t>Interstate Power and Light Company</t>
  </si>
  <si>
    <t>Arizona Public Service Company</t>
  </si>
  <si>
    <t>ALLETE (Minnesota Power)</t>
  </si>
  <si>
    <t>Otter Tail Power Company</t>
  </si>
  <si>
    <t>Tucson Electric Power Company</t>
  </si>
  <si>
    <t>UNS Electric, Inc.</t>
  </si>
  <si>
    <t>Black Hills Power, Inc.</t>
  </si>
  <si>
    <t>Atlantic City Electric Company</t>
  </si>
  <si>
    <t>Rockland Electric Company</t>
  </si>
  <si>
    <t>Jersey Central Power &amp; Light Company</t>
  </si>
  <si>
    <t>Minnesota Energy Resources Corporation</t>
  </si>
  <si>
    <t>UNS Gas, Inc.</t>
  </si>
  <si>
    <t>Public Service Company of North Carolina, Incorporated</t>
  </si>
  <si>
    <t>Public Service Electric and Gas Company</t>
  </si>
  <si>
    <t>South Jersey Gas Company</t>
  </si>
  <si>
    <t>New Jersey Natural Gas Company</t>
  </si>
  <si>
    <t>Pivotal Utility Holdings, Inc.</t>
  </si>
  <si>
    <t>Texas Gas Service Company</t>
  </si>
  <si>
    <t>Black Hills Nebraska Gas Utility Company LLC</t>
  </si>
  <si>
    <t>Liberty Utilities (New England Natural Gas Company) Corp.</t>
  </si>
  <si>
    <t>Western Massachusetts Electric Company</t>
  </si>
  <si>
    <t>Fitchburg Gas and Electric Light Company</t>
  </si>
  <si>
    <t>Bay State Gas Company</t>
  </si>
  <si>
    <t>NSTAR Gas Company</t>
  </si>
  <si>
    <t>Massachusetts Electric Company</t>
  </si>
  <si>
    <t>PECO Energy Company</t>
  </si>
  <si>
    <t>PPL Electric Utilities Corporation</t>
  </si>
  <si>
    <t>Duquesne Light Company</t>
  </si>
  <si>
    <t>Peoples Natural Gas Company LLC</t>
  </si>
  <si>
    <t>UGI Central Penn Gas, Inc.</t>
  </si>
  <si>
    <t>Peoples TWP LLC</t>
  </si>
  <si>
    <t>West Penn Power Company</t>
  </si>
  <si>
    <t>Pennsylvania Electric Company</t>
  </si>
  <si>
    <t>Pennsylvania Power Company</t>
  </si>
  <si>
    <t>Metropolitan Edison Company</t>
  </si>
  <si>
    <t>UGI Utilities, Inc.</t>
  </si>
  <si>
    <t>Black Hills Iowa Gas Utility Company, LLC</t>
  </si>
  <si>
    <t>ENSTAR Natural Gas Company</t>
  </si>
  <si>
    <t>Alaska Electric Light and Power Company</t>
  </si>
  <si>
    <t>Entergy Gulf States Louisiana, L.L.C.</t>
  </si>
  <si>
    <t>Entergy Louisiana, LLC</t>
  </si>
  <si>
    <t>Portland General Electric Company</t>
  </si>
  <si>
    <t>Puget Sound Energy, Inc.</t>
  </si>
  <si>
    <t>Cascade Natural Gas Corporation</t>
  </si>
  <si>
    <t>Northwest Natural Gas Company</t>
  </si>
  <si>
    <t>Line</t>
  </si>
  <si>
    <t>Average</t>
  </si>
  <si>
    <t>Median</t>
  </si>
  <si>
    <t>Min</t>
  </si>
  <si>
    <t>Max</t>
  </si>
  <si>
    <t>Midpoint</t>
  </si>
  <si>
    <t>Source and Notes:</t>
  </si>
  <si>
    <t>(Industry)</t>
  </si>
  <si>
    <t>Ca-PUD201700079</t>
  </si>
  <si>
    <t>2010 on completed Gas and Elec</t>
  </si>
  <si>
    <t>{"conversionInformation":null,"clientContext":null,"functionRequests":[{"functionId":0,"perspective":"238101","keys":null,"fields":null,"query":{"name":"2010 on completed Gas and Elec","queryLineGroups":[{"groupName":"QueryLines","queryLines":[]}],"keyPerspective":"238101","dateCreated":"2017-08-29T07:01:02.753-04:00","version":null,"queryFilters":[{"filterGroupId":"3051","filterGroupIdReplace":"","caption":"Available Rate Case Types","groupType":1,"optionType":1,"formOrder":1,"minimumVersion":"","maximumVersion":"","onlineServicesEnabled":false,"column":1,"columnFormOrder":10,"criteriaIdName":"","required":false,"dateDefaultType":"","criteriaItemList":[{"keyOptionId":"3052","caption":"Natural Gas","isDefault":true,"maskCriteriaOnly":false,"definition":"","keyProductQueryItem":"238141","comparisonOperation":0,"comparisonValue":"1","minimumVersion":"","maximumVersion":"","formOrder":0,"lowerBound":null,"enabled":true,"mask":"","maskKey":"","keyItemMaskOfField":null,"keyOptionIdReplace":"","relatedOptionIds":[],"onlineServices":[],"childCriteriaItemList":[],"clientContextJson":""},{"keyOptionId":"3053","caption":"Electric","isDefault":true,"maskCriteriaOnly":false,"definition":"","keyProductQueryItem":"238141","comparisonOperation":0,"comparisonValue":"0","minimumVersion":"","maximumVersion":"","formOrder":0,"lowerBound":null,"enabled":true,"mask":"","maskKey":"","keyItemMaskOfField":null,"keyOptionIdReplace":"","relatedOptionIds":[],"onlineServices":[],"childCriteriaItemList":[],"clientContextJson":""},{"keyOptionId":"3054","caption":"Steam","isDefault":false,"maskCriteriaOnly":false,"definition":"","keyProductQueryItem":"238141","comparisonOperation":0,"comparisonValue":"4","minimumVersion":"","maximumVersion":"","formOrder":0,"lowerBound":null,"enabled":true,"mask":"","maskKey":"","keyItemMaskOfField":null,"keyOptionIdReplace":"","relatedOptionIds":[],"onlineServices":[],"childCriteriaItemList":[],"clientContextJson":""}]},{"filterGroupId":"3055","filterGroupIdReplace":"","caption":"Rate Case Status","groupType":2,"optionType":1,"formOrder":2,"minimumVersion":"","maximumVersion":"","onlineServicesEnabled":false,"column":1,"columnFormOrder":20,"criteriaIdName":"","required":false,"dateDefaultType":"","criteriaItemList":[{"keyOptionId":"3056","caption":"Pending","isDefault":false,"maskCriteriaOnly":false,"definition":"","keyProductQueryItem":"238147","comparisonOperation":0,"comparisonValue":"0","minimumVersion":"","maximumVersion":"","formOrder":0,"lowerBound":null,"enabled":true,"mask":"","maskKey":"","keyItemMaskOfField":null,"keyOptionIdReplace":"","relatedOptionIds":[],"onlineServices":[],"childCriteriaItemList":[],"clientContextJson":""},{"keyOptionId":"3057","caption":"Completed","isDefault":true,"maskCriteriaOnly":false,"definition":"","keyProductQueryItem":"238147","comparisonOperation":0,"comparisonValue":"1","minimumVersion":"","maximumVersion":"","formOrder":0,"lowerBound":null,"enabled":true,"mask":"","maskKey":"","keyItemMaskOfField":null,"keyOptionIdReplace":"","relatedOptionIds":[],"onlineServices":[],"childCriteriaItemList":[],"clientContextJson":""}]},{"filterGroupId":"3058","filterGroupIdReplace":"","caption":"Jurisdiction","groupType":2,"optionType":1,"formOrder":3,"minimumVersion":"","maximumVersion":"","onlineServicesEnabled":false,"column":1,"columnFormOrder":30,"criteriaIdName":"","required":false,"dateDefaultType":"","criteriaItemList":[{"keyOptionId":"3059","caption":"All Jurisdictions","isDefault":false,"maskCriteriaOnly":true,"definition":"","keyProductQueryItem":"","comparisonOperation":null,"comparisonValue":"","minimumVersion":"","maximumVersion":"","formOrder":0,"lowerBound":null,"enabled":true,"mask":"","maskKey":"","keyItemMaskOfField":null,"keyOptionIdReplace":"","relatedOptionIds":[],"onlineServices":[],"childCriteriaItemList":[{"keyOptionId":"3060","caption":"United States","isDefault":false,"maskCriteriaOnly":true,"definition":"","keyProductQueryItem":"","comparisonOperation":null,"comparisonValue":"","minimumVersion":"","maximumVersion":"","formOrder":0,"lowerBound":null,"enabled":true,"mask":"","maskKey":"","keyItemMaskOfField":null,"keyOptionIdReplace":"","relatedOptionIds":[],"onlineServices":[],"childCriteriaItemList":[{"keyOptionId":"3061","caption":"Mid Atlantic","isDefault":false,"maskCriteriaOnly":true,"definition":"","keyProductQueryItem":"","comparisonOperation":null,"comparisonValue":"","minimumVersion":"","maximumVersion":"","formOrder":0,"lowerBound":null,"enabled":true,"mask":"","maskKey":"","keyItemMaskOfField":null,"keyOptionIdReplace":"","relatedOptionIds":[],"onlineServices":[],"childCriteriaItemList":[{"keyOptionId":"3067","caption":"Delaware PSC","isDefault":true,"maskCriteriaOnly":false,"definition":"","keyProductQueryItem":"238140","comparisonOperation":0,"comparisonValue":"4081613","minimumVersion":"","maximumVersion":"","formOrder":0,"lowerBound":null,"enabled":true,"mask":"","maskKey":"","keyItemMaskOfField":null,"keyOptionIdReplace":"","relatedOptionIds":[],"onlineServices":[],"childCriteriaItemList":[],"clientContextJson":""},{"keyOptionId":"3068","caption":"District of Columbia PSC","isDefault":true,"maskCriteriaOnly":false,"definition":"","keyProductQueryItem":"238140","comparisonOperation":0,"comparisonValue":"4081616","minimumVersion":"","maximumVersion":"","formOrder":0,"lowerBound":null,"enabled":true,"mask":"","maskKey":"","keyItemMaskOfField":null,"keyOptionIdReplace":"","relatedOptionIds":[],"onlineServices":[],"childCriteriaItemList":[],"clientContextJson":""},{"keyOptionId":"3069","caption":"Maryland PSC","isDefault":true,"maskCriteriaOnly":false,"definition":"","keyProductQueryItem":"238140","comparisonOperation":0,"comparisonValue":"4081615","minimumVersion":"","maximumVersion":"","formOrder":0,"lowerBound":null,"enabled":true,"mask":"","maskKey":"","keyItemMaskOfField":null,"keyOptionIdReplace":"","relatedOptionIds":[],"onlineServices":[],"childCriteriaItemList":[],"clientContextJson":""},{"keyOptionId":"3070","caption":"New Jersey BPU","isDefault":true,"maskCriteriaOnly":false,"definition":"","keyProductQueryItem":"238140","comparisonOperation":0,"comparisonValue":"4081611","minimumVersion":"","maximumVersion":"","formOrder":0,"lowerBound":null,"enabled":true,"mask":"","maskKey":"","keyItemMaskOfField":null,"keyOptionIdReplace":"","relatedOptionIds":[],"onlineServices":[],"childCriteriaItemList":[],"clientContextJson":""},{"keyOptionId":"3071","caption":"New York PSC","isDefault":true,"maskCriteriaOnly":false,"definition":"","keyProductQueryItem":"238140","comparisonOperation":0,"comparisonValue":"4081607","minimumVersion":"","maximumVersion":"","formOrder":0,"lowerBound":null,"enabled":true,"mask":"","maskKey":"","keyItemMaskOfField":null,"keyOptionIdReplace":"","relatedOptionIds":[],"onlineServices":[],"childCriteriaItemList":[],"clientContextJson":""},{"keyOptionId":"3072","caption":"Pennsylvania PUC","isDefault":true,"maskCriteriaOnly":false,"definition":"","keyProductQueryItem":"238140","comparisonOperation":0,"comparisonValue":"4081610","minimumVersion":"","maximumVersion":"","formOrder":0,"lowerBound":null,"enabled":true,"mask":"","maskKey":"","keyItemMaskOfField":null,"keyOptionIdReplace":"","relatedOptionIds":[],"onlineServices":[],"childCriteriaItemList":[],"clientContextJson":""}],"clientContextJson":""},{"keyOptionId":"3062","caption":"Midwest","isDefault":false,"maskCriteriaOnly":true,"definition":"","keyProductQueryItem":"","comparisonOperation":null,"comparisonValue":"","minimumVersion":"","maximumVersion":"","formOrder":0,"lowerBound":null,"enabled":true,"mask":"","maskKey":"","keyItemMaskOfField":null,"keyOptionIdReplace":"","relatedOptionIds"</t>
  </si>
  <si>
    <t>:[],"onlineServices":[],"childCriteriaItemList":[{"keyOptionId":"3073","caption":"Illinois CC","isDefault":true,"maskCriteriaOnly":false,"definition":"","keyProductQueryItem":"238140","comparisonOperation":0,"comparisonValue":"4081571","minimumVersion":"","maximumVersion":"","formOrder":0,"lowerBound":null,"enabled":true,"mask":"","maskKey":"","keyItemMaskOfField":null,"keyOptionIdReplace":"","relatedOptionIds":[],"onlineServices":[],"childCriteriaItemList":[],"clientContextJson":""},{"keyOptionId":"3074","caption":"Indiana URC","isDefault":true,"maskCriteriaOnly":false,"definition":"","keyProductQueryItem":"238140","comparisonOperation":0,"comparisonValue":"4081575","minimumVersion":"","maximumVersion":"","formOrder":0,"lowerBound":null,"enabled":true,"mask":"","maskKey":"","keyItemMaskOfField":null,"keyOptionIdReplace":"","relatedOptionIds":[],"onlineServices":[],"childCriteriaItemList":[],"clientContextJson":""},{"keyOptionId":"3075","caption":"Iowa Utilities Board","isDefault":true,"maskCriteriaOnly":false,"definition":"","keyProductQueryItem":"238140","comparisonOperation":0,"comparisonValue":"4081563","minimumVersion":"","maximumVersion":"","formOrder":0,"lowerBound":null,"enabled":true,"mask":"","maskKey":"","keyItemMaskOfField":null,"keyOptionIdReplace":"","relatedOptionIds":[],"onlineServices":[],"childCriteriaItemList":[],"clientContextJson":""},{"keyOptionId":"3076","caption":"Kansas CC","isDefault":true,"maskCriteriaOnly":false,"definition":"","keyProductQueryItem":"238140","comparisonOperation":0,"comparisonValue":"4081558","minimumVersion":"","maximumVersion":"","formOrder":0,"lowerBound":null,"enabled":true,"mask":"","maskKey":"","keyItemMaskOfField":null,"keyOptionIdReplace":"","relatedOptionIds":[],"onlineServices":[],"childCriteriaItemList":[],"clientContextJson":""},{"keyOptionId":"3077","caption":"Kentucky PSC","isDefault":true,"maskCriteriaOnly":false,"definition":"","keyProductQueryItem":"238140","comparisonOperation":0,"comparisonValue":"4081576","minimumVersion":"","maximumVersion":"","formOrder":0,"lowerBound":null,"enabled":true,"mask":"","maskKey":"","keyItemMaskOfField":null,"keyOptionIdReplace":"","relatedOptionIds":[],"onlineServices":[],"childCriteriaItemList":[],"clientContextJson":""},{"keyOptionId":"3078","caption":"Michigan PSC","isDefault":true,"maskCriteriaOnly":false,"definition":"","keyProductQueryItem":"238140","comparisonOperation":0,"comparisonValue":"4081574","minimumVersion":"","maximumVersion":"","formOrder":0,"lowerBound":null,"enabled":true,"mask":"","maskKey":"","keyItemMaskOfField":null,"keyOptionIdReplace":"","relatedOptionIds":[],"onlineServices":[],"childCriteriaItemList":[],"clientContextJson":""},{"keyOptionId":"3079","caption":"Minnesota PUC","isDefault":true,"maskCriteriaOnly":false,"definition":"","keyProductQueryItem":"238140","comparisonOperation":0,"comparisonValue":"4081562","minimumVersion":"","maximumVersion":"","formOrder":0,"lowerBound":null,"enabled":true,"mask":"","maskKey":"","keyItemMaskOfField":null,"keyOptionIdReplace":"","relatedOptionIds":[],"onlineServices":[],"childCriteriaItemList":[],"clientContextJson":""},{"keyOptionId":"3080","caption":"Missouri PSC","isDefault":true,"maskCriteriaOnly":false,"definition":"","keyProductQueryItem":"238140","comparisonOperation":0,"comparisonValue":"4081566","minimumVersion":"","maximumVersion":"","formOrder":0,"lowerBound":null,"enabled":true,"mask":"","maskKey":"","keyItemMaskOfField":null,"keyOptionIdReplace":"","relatedOptionIds":[],"onlineServices":[],"childCriteriaItemList":[],"clientContextJson":""},{"keyOptionId":"3081","caption":"Nebraska PSC","isDefault":true,"maskCriteriaOnly":false,"definition":"","keyProductQueryItem":"238140","comparisonOperation":0,"comparisonValue":"4081556","minimumVersion":"","maximumVersion":"","formOrder":0,"lowerBound":null,"enabled":true,"mask":"","maskKey":"","keyItemMaskOfField":null,"keyOptionIdReplace":"","relatedOptionIds":[],"onlineServices":[],"childCriteriaItemList":[],"clientContextJson":""},{"keyOptionId":"3082","caption":"North Dakota PSC","isDefault":true,"maskCriteriaOnly":false,"definition":"","keyProductQueryItem":"238140","comparisonOperation":0,"comparisonValue":"4081554","minimumVersion":"","maximumVersion":"","formOrder":0,"lowerBound":null,"enabled":true,"mask":"","maskKey":"","keyItemMaskOfField":null,"keyOptionIdReplace":"","relatedOptionIds":[],"onlineServices":[],"childCriteriaItemList":[],"clientContextJson":""},{"keyOptionId":"3083","caption":"Ohio PUC","isDefault":true,"maskCriteriaOnly":false,"definition":"","keyProductQueryItem":"238140","comparisonOperation":0,"comparisonValue":"4081580","minimumVersion":"","maximumVersion":"","formOrder":0,"lowerBound":null,"enabled":true,"mask":"","maskKey":"","keyItemMaskOfField":null,"keyOptionIdReplace":"","relatedOptionIds":[],"onlineServices":[],"childCriteriaItemList":[],"clientContextJson":""},{"keyOptionId":"3084","caption":"South Dakota PUC","isDefault":true,"maskCriteriaOnly":false,"definition":"","keyProductQueryItem":"238140","comparisonOperation":0,"comparisonValue":"4081555","minimumVersion":"","maximumVersion":"","formOrder":0,"lowerBound":null,"enabled":true,"mask":"","maskKey":"","keyItemMaskOfField":null,"keyOptionIdReplace":"","relatedOptionIds":[],"onlineServices":[],"childCriteriaItemList":[],"clientContextJson":""},{"keyOptionId":"3085","caption":"Wisconsin PSC","isDefault":true,"maskCriteriaOnly":false,"definition":"","keyProductQueryItem":"238140","comparisonOperation":0,"comparisonValue":"4081570","minimumVersion":"","maximumVersion":"","formOrder":0,"lowerBound":null,"enabled":true,"mask":"","maskKey":"","keyItemMaskOfField":null,"keyOptionIdReplace":"","relatedOptionIds":[],"onlineServices":[],"childCriteriaItemList":[],"clientContextJson":""}],"clientContextJson":""},{"keyOptionId":"3063","caption":"Northea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3086","caption":"Connecticut PURA","isDefault":true,"maskCriteriaOnly":false,"definition":"","keyProductQueryItem":"238140","comparisonOperation":0,"comparisonValue":"4081608","minimumVersion":"","maximumVersion":"","formOrder":0,"lowerBound":null,"enabled":true,"mask":"","maskKey":"","keyItemMaskOfField":null,"keyOptionIdReplace":"","relatedOptionIds":[],"onlineServices":[],"childCriteriaItemList":[],"clientContextJson":""},{"keyOptionId":"3087","caption":"Maine PUC","isDefault":true,"maskCriteriaOnly":false,"definition":"","keyProductQueryItem":"238140","comparisonOperation":0,"comparisonValue":"4081599","minimumVersion":"","maximumVersion":"","formOrder":0,"lowerBound":null,"enabled":true,"mask":"","maskKey":"","keyItemMaskOfField":null,"keyOptionIdReplace":"","relatedOptionIds":[],"onlineServices":[],"childCriteriaItemList":[],"clientContextJson":""},{"keyOptionId":"3088","caption":"Massachusetts DPU","isDefault":true,"maskCriteriaOnly":false,"definition":"","keyProductQueryItem":"238140","comparisonOperation":0,"comparisonValue":"4081605","minimumVersion":"","maximumVersion":"","formOrder":0,"lowerBound":null,"enabled":true,"mask":"","maskKey":"","keyItemMaskOfField":null,"keyOptionIdReplace":"","relatedOptionIds":[],"onlineServices":[],"childCriteriaItemList":[],"clientContextJson":""},{"keyOptionId":"3089","caption":"New Hampshire PUC","isDefault":true,"maskCriteriaOnly":false,"definition":"","keyProductQueryItem":"2381</t>
  </si>
  <si>
    <t>40","comparisonOperation":0,"comparisonValue":"4081601","minimumVersion":"","maximumVersion":"","formOrder":0,"lowerBound":null,"enabled":true,"mask":"","maskKey":"","keyItemMaskOfField":null,"keyOptionIdReplace":"","relatedOptionIds":[],"onlineServices":[],"childCriteriaItemList":[],"clientContextJson":""},{"keyOptionId":"3090","caption":"Rhode Island PUC","isDefault":true,"maskCriteriaOnly":false,"definition":"","keyProductQueryItem":"238140","comparisonOperation":0,"comparisonValue":"4081609","minimumVersion":"","maximumVersion":"","formOrder":0,"lowerBound":null,"enabled":true,"mask":"","maskKey":"","keyItemMaskOfField":null,"keyOptionIdReplace":"","relatedOptionIds":[],"onlineServices":[],"childCriteriaItemList":[],"clientContextJson":""},{"keyOptionId":"3091","caption":"Vermont PSB","isDefault":true,"maskCriteriaOnly":false,"definition":"","keyProductQueryItem":"238140","comparisonOperation":0,"comparisonValue":"4081602","minimumVersion":"","maximumVersion":"","formOrder":0,"lowerBound":null,"enabled":true,"mask":"","maskKey":"","keyItemMaskOfField":null,"keyOptionIdReplace":"","relatedOptionIds":[],"onlineServices":[],"childCriteriaItemList":[],"clientContextJson":""}],"clientContextJson":""},{"keyOptionId":"3064","caption":"Southea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3092","caption":"Alabama PSC","isDefault":true,"maskCriteriaOnly":false,"definition":"","keyProductQueryItem":"238140","comparisonOperation":0,"comparisonValue":"4081578","minimumVersion":"","maximumVersion":"","formOrder":0,"lowerBound":null,"enabled":true,"mask":"","maskKey":"","keyItemMaskOfField":null,"keyOptionIdReplace":"","relatedOptionIds":[],"onlineServices":[],"childCriteriaItemList":[],"clientContextJson":""},{"keyOptionId":"3093","caption":"Arkansas PSC","isDefault":true,"maskCriteriaOnly":false,"definition":"","keyProductQueryItem":"238140","comparisonOperation":0,"comparisonValue":"4081567","minimumVersion":"","maximumVersion":"","formOrder":0,"lowerBound":null,"enabled":true,"mask":"","maskKey":"","keyItemMaskOfField":null,"keyOptionIdReplace":"","relatedOptionIds":[],"onlineServices":[],"childCriteriaItemList":[],"clientContextJson":""},{"keyOptionId":"3094","caption":"Florida PSC","isDefault":true,"maskCriteriaOnly":false,"definition":"","keyProductQueryItem":"238140","comparisonOperation":0,"comparisonValue":"4081598","minimumVersion":"","maximumVersion":"","formOrder":0,"lowerBound":null,"enabled":true,"mask":"","maskKey":"","keyItemMaskOfField":null,"keyOptionIdReplace":"","relatedOptionIds":[],"onlineServices":[],"childCriteriaItemList":[],"clientContextJson":""},{"keyOptionId":"3095","caption":"Georgia PSC","isDefault":true,"maskCriteriaOnly":false,"definition":"","keyProductQueryItem":"238140","comparisonOperation":0,"comparisonValue":"4081595","minimumVersion":"","maximumVersion":"","formOrder":0,"lowerBound":null,"enabled":true,"mask":"","maskKey":"","keyItemMaskOfField":null,"keyOptionIdReplace":"","relatedOptionIds":[],"onlineServices":[],"childCriteriaItemList":[],"clientContextJson":""},{"keyOptionId":"3096","caption":"Mississippi PSC","isDefault":true,"maskCriteriaOnly":false,"definition":"","keyProductQueryItem":"238140","comparisonOperation":0,"comparisonValue":"4081573","minimumVersion":"","maximumVersion":"","formOrder":0,"lowerBound":null,"enabled":true,"mask":"","maskKey":"","keyItemMaskOfField":null,"keyOptionIdReplace":"","relatedOptionIds":[],"onlineServices":[],"childCriteriaItemList":[],"clientContextJson":""},{"keyOptionId":"3097","caption":"North Carolina UC","isDefault":true,"maskCriteriaOnly":false,"definition":"","keyProductQueryItem":"238140","comparisonOperation":0,"comparisonValue":"4081590","minimumVersion":"","maximumVersion":"","formOrder":0,"lowerBound":null,"enabled":true,"mask":"","maskKey":"","keyItemMaskOfField":null,"keyOptionIdReplace":"","relatedOptionIds":[],"onlineServices":[],"childCriteriaItemList":[],"clientContextJson":""},{"keyOptionId":"3098","caption":"South Carolina PSC","isDefault":true,"maskCriteriaOnly":false,"definition":"","keyProductQueryItem":"238140","comparisonOperation":0,"comparisonValue":"4081594","minimumVersion":"","maximumVersion":"","formOrder":0,"lowerBound":null,"enabled":true,"mask":"","maskKey":"","keyItemMaskOfField":null,"keyOptionIdReplace":"","relatedOptionIds":[],"onlineServices":[],"childCriteriaItemList":[],"clientContextJson":""},{"keyOptionId":"3099","caption":"Tennessee RA","isDefault":true,"maskCriteriaOnly":false,"definition":"","keyProductQueryItem":"238140","comparisonOperation":0,"comparisonValue":"4081577","minimumVersion":"","maximumVersion":"","formOrder":0,"lowerBound":null,"enabled":true,"mask":"","maskKey":"","keyItemMaskOfField":null,"keyOptionIdReplace":"","relatedOptionIds":[],"onlineServices":[],"childCriteriaItemList":[],"clientContextJson":""},{"keyOptionId":"3100","caption":"Virginia SCC","isDefault":true,"maskCriteriaOnly":false,"definition":"","keyProductQueryItem":"238140","comparisonOperation":0,"comparisonValue":"4081583","minimumVersion":"","maximumVersion":"","formOrder":0,"lowerBound":null,"enabled":true,"mask":"","maskKey":"","keyItemMaskOfField":null,"keyOptionIdReplace":"","relatedOptionIds":[],"onlineServices":[],"childCriteriaItemList":[],"clientContextJson":""},{"keyOptionId":"3101","caption":"West Virginia PSC","isDefault":true,"maskCriteriaOnly":false,"definition":"","keyProductQueryItem":"238140","comparisonOperation":0,"comparisonValue":"4081581","minimumVersion":"","maximumVersion":"","formOrder":0,"lowerBound":null,"enabled":true,"mask":"","maskKey":"","keyItemMaskOfField":null,"keyOptionIdReplace":"","relatedOptionIds":[],"onlineServices":[],"childCriteriaItemList":[],"clientContextJson":""}],"clientContextJson":""},{"keyOptionId":"3065","caption":"Southwe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3102","caption":"Colorado PUC","isDefault":true,"maskCriteriaOnly":false,"definition":"","keyProductQueryItem":"238140","comparisonOperation":0,"comparisonValue":"4081552","minimumVersion":"","maximumVersion":"","formOrder":0,"lowerBound":null,"enabled":true,"mask":"","maskKey":"","keyItemMaskOfField":null,"keyOptionIdReplace":"","relatedOptionIds":[],"onlineServices":[],"childCriteriaItemList":[],"clientContextJson":""},{"keyOptionId":"3103","caption":"Louisiana PSC","isDefault":true,"maskCriteriaOnly":false,"definition":"","keyProductQueryItem":"238140","comparisonOperation":0,"comparisonValue":"4081569","minimumVersion":"","maximumVersion":"","formOrder":0,"lowerBound":null,"enabled":true,"mask":"","maskKey":"","keyItemMaskOfField":null,"keyOptionIdReplace":"","relatedOptionIds":[],"onlineServices":[],"childCriteriaItemList":[],"clientContextJson":""},{"keyOptionId":"3104","caption":"Louisiana NOCC","isDefault":true,"maskCriteriaOnly":false,"definition":"","keyProductQueryItem":"238140","comparisonOperation":0,"comparisonValue":"4315460","minimumVersion":"","maximumVersion":"","formOrder":0,"lowerBound":null,"enabled":true,"mask":"","maskKey":"","keyItemMaskOfField":null,"</t>
  </si>
  <si>
    <t>keyOptionIdReplace":"","relatedOptionIds":[],"onlineServices":[],"childCriteriaItemList":[],"clientContextJson":""},{"keyOptionId":"3105","caption":"New Mexico PRC","isDefault":true,"maskCriteriaOnly":false,"definition":"","keyProductQueryItem":"238140","comparisonOperation":0,"comparisonValue":"4081553","minimumVersion":"","maximumVersion":"","formOrder":0,"lowerBound":null,"enabled":true,"mask":"","maskKey":"","keyItemMaskOfField":null,"keyOptionIdReplace":"","relatedOptionIds":[],"onlineServices":[],"childCriteriaItemList":[],"clientContextJson":""},{"keyOptionId":"3106","caption":"Oklahoma CC","isDefault":true,"maskCriteriaOnly":false,"definition":"","keyProductQueryItem":"238140","comparisonOperation":0,"comparisonValue":"4081559","minimumVersion":"","maximumVersion":"","formOrder":0,"lowerBound":null,"enabled":true,"mask":"","maskKey":"","keyItemMaskOfField":null,"keyOptionIdReplace":"","relatedOptionIds":[],"onlineServices":[],"childCriteriaItemList":[],"clientContextJson":""},{"keyOptionId":"3107","caption":"Texas PUC","isDefault":true,"maskCriteriaOnly":false,"definition":"","keyProductQueryItem":"238140","comparisonOperation":0,"comparisonValue":"4081560","minimumVersion":"","maximumVersion":"","formOrder":0,"lowerBound":null,"enabled":true,"mask":"","maskKey":"","keyItemMaskOfField":null,"keyOptionIdReplace":"","relatedOptionIds":[],"onlineServices":[],"childCriteriaItemList":[],"clientContextJson":""},{"keyOptionId":"3108","caption":"Texas RRC","isDefault":true,"maskCriteriaOnly":false,"definition":"","keyProductQueryItem":"238140","comparisonOperation":0,"comparisonValue":"4081952","minimumVersion":"","maximumVersion":"","formOrder":0,"lowerBound":null,"enabled":true,"mask":"","maskKey":"","keyItemMaskOfField":null,"keyOptionIdReplace":"","relatedOptionIds":[],"onlineServices":[],"childCriteriaItemList":[],"clientContextJson":""},{"keyOptionId":"3109","caption":"Utah PSC","isDefault":true,"maskCriteriaOnly":false,"definition":"","keyProductQueryItem":"238140","comparisonOperation":0,"comparisonValue":"4081520","minimumVersion":"","maximumVersion":"","formOrder":0,"lowerBound":null,"enabled":true,"mask":"","maskKey":"","keyItemMaskOfField":null,"keyOptionIdReplace":"","relatedOptionIds":[],"onlineServices":[],"childCriteriaItemList":[],"clientContextJson":""}],"clientContextJson":""},{"keyOptionId":"3066","caption":"We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3110","caption":"Alaska RC","isDefault":true,"maskCriteriaOnly":false,"definition":"","keyProductQueryItem":"238140","comparisonOperation":0,"comparisonValue":"4081617","minimumVersion":"","maximumVersion":"","formOrder":0,"lowerBound":null,"enabled":true,"mask":"","maskKey":"","keyItemMaskOfField":null,"keyOptionIdReplace":"","relatedOptionIds":[],"onlineServices":[],"childCriteriaItemList":[],"clientContextJson":""},{"keyOptionId":"3111","caption":"Arizona CC","isDefault":true,"maskCriteriaOnly":false,"definition":"","keyProductQueryItem":"238140","comparisonOperation":0,"comparisonValue":"4081521","minimumVersion":"","maximumVersion":"","formOrder":0,"lowerBound":null,"enabled":true,"mask":"","maskKey":"","keyItemMaskOfField":null,"keyOptionIdReplace":"","relatedOptionIds":[],"onlineServices":[],"childCriteriaItemList":[],"clientContextJson":""},{"keyOptionId":"3112","caption":"California PUC","isDefault":true,"maskCriteriaOnly":false,"definition":"","keyProductQueryItem":"238140","comparisonOperation":0,"comparisonValue":"4081517","minimumVersion":"","maximumVersion":"","formOrder":0,"lowerBound":null,"enabled":true,"mask":"","maskKey":"","keyItemMaskOfField":null,"keyOptionIdReplace":"","relatedOptionIds":[],"onlineServices":[],"childCriteriaItemList":[],"clientContextJson":""},{"keyOptionId":"3113","caption":"Hawaii PUC","isDefault":true,"maskCriteriaOnly":false,"definition":"","keyProductQueryItem":"238140","comparisonOperation":0,"comparisonValue":"4136041","minimumVersion":"","maximumVersion":"","formOrder":0,"lowerBound":null,"enabled":true,"mask":"","maskKey":"","keyItemMaskOfField":null,"keyOptionIdReplace":"","relatedOptionIds":[],"onlineServices":[],"childCriteriaItemList":[],"clientContextJson":""},{"keyOptionId":"3114","caption":"Idaho PUC","isDefault":true,"maskCriteriaOnly":false,"definition":"","keyProductQueryItem":"238140","comparisonOperation":0,"comparisonValue":"4081519","minimumVersion":"","maximumVersion":"","formOrder":0,"lowerBound":null,"enabled":true,"mask":"","maskKey":"","keyItemMaskOfField":null,"keyOptionIdReplace":"","relatedOptionIds":[],"onlineServices":[],"childCriteriaItemList":[],"clientContextJson":""},{"keyOptionId":"3115","caption":"Montana PSC","isDefault":true,"maskCriteriaOnly":false,"definition":"","keyProductQueryItem":"238140","comparisonOperation":0,"comparisonValue":"4081522","minimumVersion":"","maximumVersion":"","formOrder":0,"lowerBound":null,"enabled":true,"mask":"","maskKey":"","keyItemMaskOfField":null,"keyOptionIdReplace":"","relatedOptionIds":[],"onlineServices":[],"childCriteriaItemList":[],"clientContextJson":""},{"keyOptionId":"3116","caption":"Nevada PUC","isDefault":true,"maskCriteriaOnly":false,"definition":"","keyProductQueryItem":"238140","comparisonOperation":0,"comparisonValue":"4081518","minimumVersion":"","maximumVersion":"","formOrder":0,"lowerBound":null,"enabled":true,"mask":"","maskKey":"","keyItemMaskOfField":null,"keyOptionIdReplace":"","relatedOptionIds":[],"onlineServices":[],"childCriteriaItemList":[],"clientContextJson":""},{"keyOptionId":"3117","caption":"Oregon PUC","isDefault":true,"maskCriteriaOnly":false,"definition":"","keyProductQueryItem":"238140","comparisonOperation":0,"comparisonValue":"4081516","minimumVersion":"","maximumVersion":"","formOrder":0,"lowerBound":null,"enabled":true,"mask":"","maskKey":"","keyItemMaskOfField":null,"keyOptionIdReplace":"","relatedOptionIds":[],"onlineServices":[],"childCriteriaItemList":[],"clientContextJson":""},{"keyOptionId":"3118","caption":"Washington UTC","isDefault":true,"maskCriteriaOnly":false,"definition":"","keyProductQueryItem":"238140","comparisonOperation":0,"comparisonValue":"4081515","minimumVersion":"","maximumVersion":"","formOrder":0,"lowerBound":null,"enabled":true,"mask":"","maskKey":"","keyItemMaskOfField":null,"keyOptionIdReplace":"","relatedOptionIds":[],"onlineServices":[],"childCriteriaItemList":[],"clientContextJson":""},{"keyOptionId":"3119","caption":"Wyoming PSC","isDefault":true,"maskCriteriaOnly":false,"definition":"","keyProductQueryItem":"238140","comparisonOperation":0,"comparisonValue":"4081538","minimumVersion":"","maximumVersion":"","formOrder":0,"lowerBound":null,"enabled":true,"mask":"","maskKey":"","keyItemMaskOfField":null,"keyOptionIdReplace":"","relatedOptionIds":[],"onlineServices":[],"childCriteriaItemList":[],"clientContextJson":""}],"clientContextJson":""}],"clientContextJson":""}],"clientContextJson":""}]},{"filterGroupId":"5471","filterGroupIdReplace":"","caption":"Rate Case Period","groupType":2,"optionType":0,"formOrder":400,"minimumVersion":"","maximumVersion":"","onlineServicesEnabled":false,"column":1,"columnFormOrder":40,"criteriaIdName":"RateCase-Period","required":false,"dateDefaultType":"","criteriaItemList":[{"keyOptionId":"5472","caption":"Most Recent Completed Cases Only","isDefault":false,"maskCriteriaOnly":false,"definition":"","keyProductQueryItem":"238139"</t>
  </si>
  <si>
    <t>,"comparisonOperation":0,"comparisonValue":"1","minimumVersion":"","maximumVersion":"","formOrder":0,"lowerBound":null,"enabled":true,"mask":"","maskKey":"","keyItemMaskOfField":null,"keyOptionIdReplace":"","relatedOptionIds":[],"onlineServices":[],"childCriteriaItemList":[],"clientContextJson":""},{"keyOptionId":"5473","caption":"Date Range","isDefault":true,"maskCriteriaOnly":true,"definition":"","keyProductQueryItem":"238115","comparisonOperation":20,"comparisonValue":"","minimumVersion":"","maximumVersion":"","formOrder":0,"lowerBound":null,"enabled":true,"mask":"","maskKey":"","keyItemMaskOfField":null,"keyOptionIdReplace":"","relatedOptionIds":[],"onlineServices":[],"childCriteriaItemList":[],"clientContextJson":""}]},{"filterGroupId":"5477","filterGroupIdReplace":"","caption":"Decision Date Range","groupType":2,"optionType":4,"formOrder":600,"minimumVersion":"","maximumVersion":"","onlineServicesEnabled":false,"column":1,"columnFormOrder":60,"criteriaIdName":"RateCase-DecisionDate","required":false,"dateDefaultType":"","criteriaItemList":[{"keyOptionId":"5478","caption":"From","isDefault":true,"maskCriteriaOnly":true,"definition":"","keyProductQueryItem":"238119","comparisonOperation":6,"comparisonValue":"01/01/2010","minimumVersion":"","maximumVersion":"","formOrder":0,"lowerBound":null,"enabled":true,"mask":"","maskKey":"","keyItemMaskOfField":null,"keyOptionIdReplace":null,"relatedOptionIds":[],"onlineServices":[],"childCriteriaItemList":[],"clientContextJson":""},{"keyOptionId":"5479","caption":"To","isDefault":true,"maskCriteriaOnly":true,"definition":"","keyProductQueryItem":"238119","comparisonOperation":5,"comparisonValue":"12/31/2017","minimumVersion":"","maximumVersion":"","formOrder":0,"lowerBound":null,"enabled":true,"mask":"","maskKey":"","keyItemMaskOfField":null,"keyOptionIdReplace":null,"relatedOptionIds":[],"onlineServices":[],"childCriteriaItemList":[],"clientContextJson":""}]},{"filterGroupId":"5480","filterGroupIdReplace":"","caption":"Company Name","groupType":2,"optionType":2,"formOrder":100,"minimumVersion":"","maximumVersion":"","onlineServicesEnabled":false,"column":0,"columnFormOrder":10,"criteriaIdName":"","required":false,"dateDefaultType":"","criteriaItemList":[{"keyOptionId":"5481","caption":"","isDefault":false,"maskCriteriaOnly":true,"definition":"","keyProductQueryItem":"238108","comparisonOperation":4,"comparisonValue":"","minimumVersion":"","maximumVersion":"","formOrder":0,"lowerBound":null,"enabled":true,"mask":"","maskKey":"","keyItemMaskOfField":null,"keyOptionIdReplace":"","relatedOptionIds":[],"onlineServices":[],"childCriteriaItemList":[],"clientContextJson":""}]},{"filterGroupId":"5467","filterGroupIdReplace":"","caption":"Ultimate Parent","groupType":2,"optionType":2,"formOrder":200,"minimumVersion":"","maximumVersion":"","onlineServicesEnabled":false,"column":0,"columnFormOrder":20,"criteriaIdName":"","required":false,"dateDefaultType":"","criteriaItemList":[{"keyOptionId":"5468","caption":"","isDefault":false,"maskCriteriaOnly":true,"definition":"","keyProductQueryItem":"238111","comparisonOperation":4,"comparisonValue":"","minimumVersion":"","maximumVersion":"","formOrder":0,"lowerBound":null,"enabled":true,"mask":"","maskKey":"","keyItemMaskOfField":null,"keyOptionIdReplace":"","relatedOptionIds":[],"onlineServices":[],"childCriteriaItemList":[],"clientContextJson":""}]},{"filterGroupId":"5469","filterGroupIdReplace":"","caption":"Ultimate Parent Ticker","groupType":2,"optionType":2,"formOrder":300,"minimumVersion":"","maximumVersion":"","onlineServicesEnabled":false,"column":0,"columnFormOrder":30,"criteriaIdName":"","required":false,"dateDefaultType":"","criteriaItemList":[{"keyOptionId":"5470","caption":"","isDefault":false,"maskCriteriaOnly":true,"definition":"","keyProductQueryItem":"249949","comparisonOperation":0,"comparisonValue":"","minimumVersion":"","maximumVersion":"","formOrder":0,"lowerBound":null,"enabled":true,"mask":"","maskKey":"","keyItemMaskOfField":null,"keyOptionIdReplace":"","relatedOptionIds":[],"onlineServices":[],"childCriteriaItemList":[],"clientContextJson":""}]},{"filterGroupId":"5474","filterGroupIdReplace":"","caption":"Filing Date Range","groupType":2,"optionType":4,"formOrder":500,"minimumVersion":"","maximumVersion":"","onlineServicesEnabled":false,"column":1,"columnFormOrder":50,"criteriaIdName":"RateCase-FilingDate","required":false,"dateDefaultType":"","criteriaItemList":[{"keyOptionId":"5475","caption":"From","isDefault":false,"maskCriteriaOnly":true,"definition":"","keyProductQueryItem":"238118","comparisonOperation":6,"comparisonValue":"","minimumVersion":"","maximumVersion":"","formOrder":0,"lowerBound":null,"enabled":true,"mask":"","maskKey":"","keyItemMaskOfField":null,"keyOptionIdReplace":"","relatedOptionIds":[],"onlineServices":[],"childCriteriaItemList":[],"clientContextJson":""},{"keyOptionId":"5476","caption":"To","isDefault":false,"maskCriteriaOnly":true,"definition":"","keyProductQueryItem":"238118","comparisonOperation":5,"comparisonValue":"","minimumVersion":"","maximumVersion":"","formOrder":0,"lowerBound":null,"enabled":true,"mask":"","maskKey":"","keyItemMaskOfField":null,"keyOptionIdReplace":"","relatedOptionIds":[],"onlineServices":[],"childCriteriaItemList":[],"clientContextJson":""}]}],"conversionInformation":{"keyCurrency":"USD","measurementStandard":0,"conversionMode":0,"magnitudeOverride":null,"keyForeignLanguage":null,"keyForeignLanguageSecondary":null,"dataLanguage":"en-US","culture":null,"requestCulture":null,"nullValue":"N/A","headerCurrency":null},"countsQuery":false,"saveQueryType":0},"conversionInfo":null,"operationType":22,"showProductMagnitude":false,"enableSourceTagging":false,"timeoutOverride":0,"ignoreCache":false}],"saveQueryType":0,"extensionPropertiesJson":null}</t>
  </si>
  <si>
    <t>--END QUERY--</t>
  </si>
  <si>
    <t>Excludes Limited Issue Rider Cases.</t>
  </si>
  <si>
    <t>Trends in State Authorized Return on Equity</t>
  </si>
  <si>
    <t xml:space="preserve">State </t>
  </si>
  <si>
    <t>Company</t>
  </si>
  <si>
    <r>
      <t xml:space="preserve">Rate Case </t>
    </r>
    <r>
      <rPr>
        <b/>
        <u/>
        <sz val="11"/>
        <color theme="1"/>
        <rFont val="Arial"/>
        <family val="2"/>
      </rPr>
      <t>Completion Date</t>
    </r>
  </si>
  <si>
    <r>
      <t xml:space="preserve">Authorized
</t>
    </r>
    <r>
      <rPr>
        <b/>
        <u/>
        <sz val="11"/>
        <color theme="1"/>
        <rFont val="Arial"/>
        <family val="2"/>
      </rPr>
      <t>Return on Equity</t>
    </r>
  </si>
  <si>
    <t>2016 Average</t>
  </si>
  <si>
    <t>2016 Median</t>
  </si>
  <si>
    <t>Total 2016, 2017 Average</t>
  </si>
  <si>
    <t>Total 2016, 2017 Median</t>
  </si>
  <si>
    <t>NA</t>
  </si>
  <si>
    <t>Advice No. 2611-G</t>
  </si>
  <si>
    <t>Advice No. 3120-E</t>
  </si>
  <si>
    <t>Advice No. 3665-E</t>
  </si>
  <si>
    <t>Advice No. 5192</t>
  </si>
  <si>
    <t>Advise No. 3887-G/5148-E</t>
  </si>
  <si>
    <t>C-16-00276-UT</t>
  </si>
  <si>
    <t>C-17-3112-INV</t>
  </si>
  <si>
    <t>C-2017-00308 (PRP)</t>
  </si>
  <si>
    <t>C-2017-00413 (AMRP)</t>
  </si>
  <si>
    <t>C-9331 (STRIDE update)</t>
  </si>
  <si>
    <t>C-9443</t>
  </si>
  <si>
    <t>C-9447</t>
  </si>
  <si>
    <t>Ca-44403-TDSIC-7</t>
  </si>
  <si>
    <t>Ca-44733-TDSIC-2</t>
  </si>
  <si>
    <t>Ca-44910-TDSIC-1</t>
  </si>
  <si>
    <t>Ca-PUD201700078</t>
  </si>
  <si>
    <t>C-AVU-G-17-01</t>
  </si>
  <si>
    <t>Spire Missouri Inc.</t>
  </si>
  <si>
    <t>C-PUE-2016-00143</t>
  </si>
  <si>
    <t>C-PUR-2017-00095 (SAVE)</t>
  </si>
  <si>
    <t>C-PUR-2017-00102 (SAVE)</t>
  </si>
  <si>
    <t>D-16-036-FR (2017 Review)</t>
  </si>
  <si>
    <t>D-17-010-FR</t>
  </si>
  <si>
    <t>D-17-0196</t>
  </si>
  <si>
    <t>D-17-0197</t>
  </si>
  <si>
    <t>D-17-05-42</t>
  </si>
  <si>
    <t>Southern Connecticut Gas Company</t>
  </si>
  <si>
    <t>D-17-06003</t>
  </si>
  <si>
    <t>D-18-KGSG-093-TAR (GSRS)</t>
  </si>
  <si>
    <t>D-20004-117-ER-16</t>
  </si>
  <si>
    <t>D-2014-0318</t>
  </si>
  <si>
    <t>D-20170183-EI</t>
  </si>
  <si>
    <t>D-20170210-EI</t>
  </si>
  <si>
    <t>D-2017-6-G</t>
  </si>
  <si>
    <t>D-2017-7-G</t>
  </si>
  <si>
    <t>D-4220-UR-123 (Elec)</t>
  </si>
  <si>
    <t>D-4220-UR-123 (Gas)</t>
  </si>
  <si>
    <t>D-45414</t>
  </si>
  <si>
    <t>Sharyland Utilities, L.P.</t>
  </si>
  <si>
    <t>D-46449</t>
  </si>
  <si>
    <t>D-46831</t>
  </si>
  <si>
    <t>D-46957</t>
  </si>
  <si>
    <t>D-AVU-E-17-01</t>
  </si>
  <si>
    <t>D-ER-17030308</t>
  </si>
  <si>
    <t>D-GR-17010071</t>
  </si>
  <si>
    <t>DPU 17-05 (NSTAR)</t>
  </si>
  <si>
    <t>NSTAR Electric Company</t>
  </si>
  <si>
    <t>DPU 17-05 (WMECO)</t>
  </si>
  <si>
    <t>D-R-2016-2580030</t>
  </si>
  <si>
    <t>UGI Penn Natural Gas, Inc.</t>
  </si>
  <si>
    <t>D-U-16-066</t>
  </si>
  <si>
    <t>D-U-16-086</t>
  </si>
  <si>
    <t>D-UE-170033</t>
  </si>
  <si>
    <t>D-UE-319</t>
  </si>
  <si>
    <t>D-UG 325</t>
  </si>
  <si>
    <t>D-UG-170034</t>
  </si>
  <si>
    <t>Data through December 2017</t>
  </si>
  <si>
    <t>S&amp;P Market Intelligence, downloaded 2/1/2018</t>
  </si>
  <si>
    <t>2016 Q1</t>
  </si>
  <si>
    <t>2016 Q2</t>
  </si>
  <si>
    <t>2016 Q3</t>
  </si>
  <si>
    <t>2016 Q4</t>
  </si>
  <si>
    <t>2017 Q1</t>
  </si>
  <si>
    <t>2017 Q2</t>
  </si>
  <si>
    <t>2017 Q3</t>
  </si>
  <si>
    <t>2017 Q4</t>
  </si>
  <si>
    <t>TABLE ?</t>
  </si>
  <si>
    <t>2017 Average</t>
  </si>
  <si>
    <t>2017 Median</t>
  </si>
  <si>
    <t>Excludes Limited Issue Rider Cases</t>
  </si>
  <si>
    <t>Checks</t>
  </si>
  <si>
    <t>Authorized ROE for Electric Utilities during 2016 and 2017</t>
  </si>
  <si>
    <t>Authorized ROE for Vertically Integrated Electric Cases during 2016 and 2017</t>
  </si>
  <si>
    <t>C-2017-00179</t>
  </si>
  <si>
    <t>C-9455</t>
  </si>
  <si>
    <t>Ca-PUD201700151</t>
  </si>
  <si>
    <t>D-RPU-2017-0001</t>
  </si>
  <si>
    <t>Total 2016 - 2018 Average</t>
  </si>
  <si>
    <t>Total 2016 - 2018 Median</t>
  </si>
  <si>
    <t>2018 Average</t>
  </si>
  <si>
    <t>2018 Median</t>
  </si>
  <si>
    <t>Authorized ROE for Electric Utilities from 2016 to 2018</t>
  </si>
  <si>
    <t>Authorized ROE for Vertically Integrated Electric Cases from 2016 to 2018</t>
  </si>
  <si>
    <t>Source and Note:</t>
  </si>
  <si>
    <t>S&amp;P Global Market Intelligence.</t>
  </si>
  <si>
    <t xml:space="preserve"> </t>
  </si>
  <si>
    <t>Bottom 75%</t>
  </si>
  <si>
    <t xml:space="preserve">TABLE </t>
  </si>
  <si>
    <t>Jan 2018 - Feb 2018</t>
  </si>
  <si>
    <t>Top 25%</t>
  </si>
  <si>
    <t>(Electric Utilities)</t>
  </si>
  <si>
    <t>(Vertically Integrated Electric Utilities)</t>
  </si>
  <si>
    <t>C-17-E-0238</t>
  </si>
  <si>
    <t>C-17-G-0239</t>
  </si>
  <si>
    <t>D-E-015/GR-16-664</t>
  </si>
  <si>
    <t>D-2017-00065</t>
  </si>
  <si>
    <t>18-ATMG-218-TAR (GSRS)</t>
  </si>
  <si>
    <t>C-PUR-2017-00070 (Rider B)</t>
  </si>
  <si>
    <t>D-E-2, Sub 1142</t>
  </si>
  <si>
    <t>C-GR-2017-0215</t>
  </si>
  <si>
    <t>C-GR-2017-0216</t>
  </si>
  <si>
    <t>D-2017-AD-0112</t>
  </si>
  <si>
    <t>D-17-0124</t>
  </si>
  <si>
    <t>Northern Illinois Gas Company</t>
  </si>
  <si>
    <t>Ca-44429-TDSIC-7</t>
  </si>
  <si>
    <t>Ca-44430-TDSIC-7</t>
  </si>
  <si>
    <t>Ca-44720-TDSIC-2</t>
  </si>
  <si>
    <t>Duke Energy Indiana, LLC</t>
  </si>
  <si>
    <t>C-2009-00202</t>
  </si>
  <si>
    <t>Duke Energy Kentucky, Inc.</t>
  </si>
  <si>
    <t>D-080366-GU</t>
  </si>
  <si>
    <t>C-PU-08-862</t>
  </si>
  <si>
    <t>D-09-008-U</t>
  </si>
  <si>
    <t>C-08-1783-G-42T</t>
  </si>
  <si>
    <t>Hope Gas, Inc.</t>
  </si>
  <si>
    <t>AP-08-08-004</t>
  </si>
  <si>
    <t>D-U-30689</t>
  </si>
  <si>
    <t>Cleco Power LLC</t>
  </si>
  <si>
    <t>D-080318-GU</t>
  </si>
  <si>
    <t>Peoples Gas System</t>
  </si>
  <si>
    <t>D-UD-08-03 (elec.)</t>
  </si>
  <si>
    <t>Entergy New Orleans, LLC</t>
  </si>
  <si>
    <t>D-UD-08-03 (gas)</t>
  </si>
  <si>
    <t>C-R-2008-2029325</t>
  </si>
  <si>
    <t>Equitable Gas Company, LLC</t>
  </si>
  <si>
    <t>C-07-0551-EL-AIR (CEI)</t>
  </si>
  <si>
    <t>Cleveland Electric Illuminating Company</t>
  </si>
  <si>
    <t>C-07-0551-EL-AIR (OE)</t>
  </si>
  <si>
    <t>Ohio Edison Company</t>
  </si>
  <si>
    <t>C-07-0551-EL-AIR (TE)</t>
  </si>
  <si>
    <t>Toledo Edison Company</t>
  </si>
  <si>
    <t>C-07-1080-GA-AIR</t>
  </si>
  <si>
    <t>Vectren Energy Delivery of Ohio, Inc.</t>
  </si>
  <si>
    <t>D-UG-08-0546</t>
  </si>
  <si>
    <t>C-08-0072-GA-AIR</t>
  </si>
  <si>
    <t>Columbia Gas of Ohio, Incorporated</t>
  </si>
  <si>
    <t>C-07-0829-GA-AIR</t>
  </si>
  <si>
    <t>East Ohio Gas Company</t>
  </si>
  <si>
    <t>D-7321</t>
  </si>
  <si>
    <t>Central Vermont Public Service Corporation</t>
  </si>
  <si>
    <t>D-NG-0048</t>
  </si>
  <si>
    <t>D-NG07-013</t>
  </si>
  <si>
    <t>D-33309</t>
  </si>
  <si>
    <t>AEP Texas Central Company</t>
  </si>
  <si>
    <t>C-06-00210-UT</t>
  </si>
  <si>
    <t>C-PU-06-525</t>
  </si>
  <si>
    <t>D-33310</t>
  </si>
  <si>
    <t>AEP Texas North Company</t>
  </si>
  <si>
    <t>C-R-00061493</t>
  </si>
  <si>
    <t>C-9062</t>
  </si>
  <si>
    <t>D-2006-024</t>
  </si>
  <si>
    <t>Maine Public Service Company</t>
  </si>
  <si>
    <t>D-28813</t>
  </si>
  <si>
    <t>Cap Rock Energy Corporation</t>
  </si>
  <si>
    <t>D-U-28035</t>
  </si>
  <si>
    <t>D-19758-U</t>
  </si>
  <si>
    <t>Savannah Electric and Power Company</t>
  </si>
  <si>
    <t>D-U-27676 (ARKLA)</t>
  </si>
  <si>
    <t>D-G-21,SUB442</t>
  </si>
  <si>
    <t>North Carolina Natural Gas Corp.</t>
  </si>
  <si>
    <t>D-RPU-02-2</t>
  </si>
  <si>
    <t>D-6596</t>
  </si>
  <si>
    <t>Frontier Communications Corporation</t>
  </si>
  <si>
    <t>C-3643</t>
  </si>
  <si>
    <t>D-6630-UR-109 (gas)</t>
  </si>
  <si>
    <t>Wisconsin Natural Gas Company</t>
  </si>
  <si>
    <t>D-E-13,SUB171</t>
  </si>
  <si>
    <t>Nantahala Power &amp; Light Company</t>
  </si>
  <si>
    <t>C-R-954534</t>
  </si>
  <si>
    <t>D-U-21484 (LGS)</t>
  </si>
  <si>
    <t>D-24794</t>
  </si>
  <si>
    <t>AL</t>
  </si>
  <si>
    <t>C-93-E-1123</t>
  </si>
  <si>
    <t>Long Island Lighting Company</t>
  </si>
  <si>
    <t>C-PUE-940045</t>
  </si>
  <si>
    <t>Potomac Edison Company</t>
  </si>
  <si>
    <t>C-940027-E-42T</t>
  </si>
  <si>
    <t>C-8652</t>
  </si>
  <si>
    <t>C-93-G-0002</t>
  </si>
  <si>
    <t>DPU-92-250</t>
  </si>
  <si>
    <t>Cambridge Electric Light Company</t>
  </si>
  <si>
    <t>DPU-92-148</t>
  </si>
  <si>
    <t>Eastern Edison Company</t>
  </si>
  <si>
    <t>C-91-415-GA-AIR</t>
  </si>
  <si>
    <t>Dayton Power and Light Company</t>
  </si>
  <si>
    <t>C-91-414-EL-AIR</t>
  </si>
  <si>
    <t>DPU-90-31</t>
  </si>
  <si>
    <t>Commonwealth Electric Company</t>
  </si>
  <si>
    <t>DPU-89-112</t>
  </si>
  <si>
    <t>Berkshire Gas Company</t>
  </si>
  <si>
    <t>D-88-05-25-G</t>
  </si>
  <si>
    <t>D-1849</t>
  </si>
  <si>
    <t>Blackstone Valley Electric</t>
  </si>
  <si>
    <t>D-85.7.30</t>
  </si>
  <si>
    <t>C-U-4728</t>
  </si>
  <si>
    <t>D-84.7.38</t>
  </si>
  <si>
    <t>D-U-16092 (elec.)</t>
  </si>
  <si>
    <t>D-U-1345 De-54056</t>
  </si>
  <si>
    <t>D-U-15516 (gas)</t>
  </si>
  <si>
    <t>C-82-334-E-42T</t>
  </si>
  <si>
    <t>Wheeling Power Company</t>
  </si>
  <si>
    <t>D-18416</t>
  </si>
  <si>
    <t>Alabama Power Company</t>
  </si>
  <si>
    <t>D-4286</t>
  </si>
  <si>
    <t>Gas Company, LLC</t>
  </si>
  <si>
    <t>D-18328</t>
  </si>
  <si>
    <t>Spire Alabama Inc.</t>
  </si>
  <si>
    <t>Data through March 19, 2018</t>
  </si>
  <si>
    <t>Jan 2018 - March 2018</t>
  </si>
  <si>
    <t>S&amp;P Market Intelligence, downloaded 3/19/2018</t>
  </si>
  <si>
    <t>Utilities with an Approved ROE &gt; 9.70%</t>
  </si>
  <si>
    <t>Utilities with an Approved ROE ≤ 9.70%</t>
  </si>
  <si>
    <t>ROE Range of Utilities with an Approved ROE ≤ 9.70%</t>
  </si>
  <si>
    <t>9.37% - 9.60%</t>
  </si>
  <si>
    <t>9.10% - 9.70%</t>
  </si>
  <si>
    <t>9.25% - 9.70%</t>
  </si>
  <si>
    <t>8.64% - 9.60%</t>
  </si>
  <si>
    <t>20170179-GU</t>
  </si>
  <si>
    <t>C-PUR-2017-00031 (Rider G)</t>
  </si>
  <si>
    <t>C-U-18322</t>
  </si>
  <si>
    <t>D-32539 (2018 Update)</t>
  </si>
  <si>
    <t>Spire Gulf Inc.</t>
  </si>
  <si>
    <t>C-2017-00321</t>
  </si>
  <si>
    <t>C-U-18255</t>
  </si>
  <si>
    <t>C-U-18370</t>
  </si>
  <si>
    <t>D-17-10-46</t>
  </si>
  <si>
    <t>D-17AL-0649E</t>
  </si>
  <si>
    <t>D-46481</t>
  </si>
  <si>
    <t>D-46817</t>
  </si>
  <si>
    <t>D-DG-17-048</t>
  </si>
  <si>
    <t>D-UE-170485</t>
  </si>
  <si>
    <t>D-UG-170486</t>
  </si>
  <si>
    <t>9.00% - 9.70%</t>
  </si>
  <si>
    <t>2018 data through May 2, 2018.</t>
  </si>
  <si>
    <t>8.40% - 9.70%</t>
  </si>
  <si>
    <t>The York Water Co.</t>
  </si>
  <si>
    <t>Aqua Virginia Utilities, Inc.</t>
  </si>
  <si>
    <t>Iowa American Water Co.</t>
  </si>
  <si>
    <t>Carolina Water Service of North Carolina</t>
  </si>
  <si>
    <t>Carolina Water Services, Inc.</t>
  </si>
  <si>
    <t>Golden States Water</t>
  </si>
  <si>
    <t>Aqua North Carolina</t>
  </si>
  <si>
    <t>Waikoloa Utilities</t>
  </si>
  <si>
    <t>Middlesex Water Co.</t>
  </si>
  <si>
    <t>SUEZ Water New York Inc.</t>
  </si>
  <si>
    <t>SUEZ Water Westchester</t>
  </si>
  <si>
    <t>San Jose Water</t>
  </si>
  <si>
    <t>California Water</t>
  </si>
  <si>
    <t>Tidewater Utilities, Inc.</t>
  </si>
  <si>
    <t>Aqua New Jersey</t>
  </si>
  <si>
    <t>Aqua Ohio Water Co.</t>
  </si>
  <si>
    <t>SUEZ Water New Rochelle, Inc.</t>
  </si>
  <si>
    <t>Suburban Water</t>
  </si>
  <si>
    <t>Indiana American Water Co.</t>
  </si>
  <si>
    <t>Waikoloa Water</t>
  </si>
  <si>
    <t>Maine Water</t>
  </si>
  <si>
    <t>Aqua Illinois</t>
  </si>
  <si>
    <t>California American Water Co.</t>
  </si>
  <si>
    <t>Maryland American Water</t>
  </si>
  <si>
    <t>Kona Water Service</t>
  </si>
  <si>
    <t>SUEZ Toms River</t>
  </si>
  <si>
    <t>New Jersey American Water Co. Inc</t>
  </si>
  <si>
    <t>SUEZ Water Pennsylvania</t>
  </si>
  <si>
    <t>Aqua Virginia, Inc.</t>
  </si>
  <si>
    <t>Artesian Water</t>
  </si>
  <si>
    <t>Utilities, Inc. of Central Nevada (UICN)</t>
  </si>
  <si>
    <t>West Virginia American Water Co.</t>
  </si>
  <si>
    <t>CWS Systems, Inc.</t>
  </si>
  <si>
    <t>SUEZ New Jersey Inc.</t>
  </si>
  <si>
    <t>Missouri American Water Co.</t>
  </si>
  <si>
    <t>San Jose Water Co.</t>
  </si>
  <si>
    <t>Kentucky American Water Co.</t>
  </si>
  <si>
    <t>Illinois American Water Co.</t>
  </si>
  <si>
    <t>California Water Co.</t>
  </si>
  <si>
    <t>Hawaii Water Service K'Anapali Division</t>
  </si>
  <si>
    <t>SUEZ Water New York</t>
  </si>
  <si>
    <t>SUEZ Water Delaware</t>
  </si>
  <si>
    <t>Iowa American Water</t>
  </si>
  <si>
    <t>Aqua Ohio, Inc.</t>
  </si>
  <si>
    <t>New York American Water Co.</t>
  </si>
  <si>
    <t>Virginia-American Water</t>
  </si>
  <si>
    <t>Monarch Utilities</t>
  </si>
  <si>
    <t>Great Basin Water Co.</t>
  </si>
  <si>
    <t>Utilites Inc. of Florida</t>
  </si>
  <si>
    <t>Carolina Water Service, Inc. of North Carolina</t>
  </si>
  <si>
    <t>Pennsylvania American Water Co.</t>
  </si>
  <si>
    <t>The Maine Water Co.</t>
  </si>
  <si>
    <t>ROE</t>
  </si>
  <si>
    <t>CE</t>
  </si>
  <si>
    <t>SNLTable</t>
  </si>
  <si>
    <t xml:space="preserve">Docket Number </t>
  </si>
  <si>
    <t xml:space="preserve">Rate Case OID </t>
  </si>
  <si>
    <t xml:space="preserve">Company Name </t>
  </si>
  <si>
    <t xml:space="preserve">Service Type </t>
  </si>
  <si>
    <t xml:space="preserve">Case Type </t>
  </si>
  <si>
    <t xml:space="preserve">Decision Type </t>
  </si>
  <si>
    <t>Rate Case Completion Date (mm/dd/yyyy)</t>
  </si>
  <si>
    <t>Authorized Return on Equity (%)</t>
  </si>
  <si>
    <t>Authorized Equity Ratio (% of Total Capital) (%)</t>
  </si>
  <si>
    <t>Authorized Return on Rate Base (%)</t>
  </si>
  <si>
    <t>Total</t>
  </si>
  <si>
    <t>Totals 2</t>
  </si>
  <si>
    <t>Historical Total</t>
  </si>
  <si>
    <t>Other*</t>
  </si>
  <si>
    <t>Environmental</t>
  </si>
  <si>
    <t>Corporate &amp; other</t>
  </si>
  <si>
    <t>Renewables</t>
  </si>
  <si>
    <t>Generation</t>
  </si>
  <si>
    <t>Electric transmission</t>
  </si>
  <si>
    <t>Gas</t>
  </si>
  <si>
    <t>Electric distribution</t>
  </si>
  <si>
    <t>X Variable 1</t>
  </si>
  <si>
    <t>Intercept</t>
  </si>
  <si>
    <t>Upper 95.0%</t>
  </si>
  <si>
    <t>Lower 95.0%</t>
  </si>
  <si>
    <t>Upper 95%</t>
  </si>
  <si>
    <t>Lower 95%</t>
  </si>
  <si>
    <t>P-value</t>
  </si>
  <si>
    <t>t Stat</t>
  </si>
  <si>
    <t>Standard Error</t>
  </si>
  <si>
    <t>Coefficients</t>
  </si>
  <si>
    <t>Residual</t>
  </si>
  <si>
    <t>Regression</t>
  </si>
  <si>
    <t>Significance F</t>
  </si>
  <si>
    <t>F</t>
  </si>
  <si>
    <t>SS</t>
  </si>
  <si>
    <t>df</t>
  </si>
  <si>
    <t>ANOVA</t>
  </si>
  <si>
    <t>Observations</t>
  </si>
  <si>
    <t>Adjusted R Square</t>
  </si>
  <si>
    <t>R Square</t>
  </si>
  <si>
    <t>Multiple R</t>
  </si>
  <si>
    <t>Regression Statistics</t>
  </si>
  <si>
    <t>SUMMARY OUTPUT</t>
  </si>
  <si>
    <t>Trendline</t>
  </si>
  <si>
    <t>Water</t>
  </si>
  <si>
    <t>Multi</t>
  </si>
  <si>
    <t>Historical Capital expenditures ($M)</t>
  </si>
  <si>
    <t>Grand total</t>
  </si>
  <si>
    <t>Total water</t>
  </si>
  <si>
    <t>Essential Utilities</t>
  </si>
  <si>
    <t>SJW Group</t>
  </si>
  <si>
    <t>Artesian Resources</t>
  </si>
  <si>
    <t>Total energy utility</t>
  </si>
  <si>
    <t>Total multi-utility</t>
  </si>
  <si>
    <t>Xcel Energy Inc.</t>
  </si>
  <si>
    <t>WEC Energy Group Inc.</t>
  </si>
  <si>
    <t xml:space="preserve">Southern Co. </t>
  </si>
  <si>
    <t>Sempra Energy</t>
  </si>
  <si>
    <t>Public Service Enterprise Group Inc.</t>
  </si>
  <si>
    <t>PG&amp;E Corp.</t>
  </si>
  <si>
    <t>NorthWestern Corp.</t>
  </si>
  <si>
    <t>NiSource Inc.</t>
  </si>
  <si>
    <t>MGE Energy Inc.</t>
  </si>
  <si>
    <t>MDU Resources Group Inc.</t>
  </si>
  <si>
    <t>Duke Energy Corp.</t>
  </si>
  <si>
    <t>DTE Energy Co.</t>
  </si>
  <si>
    <t>Dominion Energy Inc.</t>
  </si>
  <si>
    <t>Consolidated Edison Inc.</t>
  </si>
  <si>
    <t>CMS Energy Corp.</t>
  </si>
  <si>
    <t>CenterPoint Energy Inc.</t>
  </si>
  <si>
    <t>Black Hills Corp.</t>
  </si>
  <si>
    <t>Avista Corp.</t>
  </si>
  <si>
    <t>Avangrid Inc.</t>
  </si>
  <si>
    <t>Ameren Corp.</t>
  </si>
  <si>
    <t>Alliant Energy Corp.</t>
  </si>
  <si>
    <t>Multi-utility</t>
  </si>
  <si>
    <t>Total gas</t>
  </si>
  <si>
    <t>Spire Inc.</t>
  </si>
  <si>
    <t>Southwest Gas Holdings Inc.</t>
  </si>
  <si>
    <t>Northwest Natural Holding Co.</t>
  </si>
  <si>
    <t>New Jersey Resources Corp.</t>
  </si>
  <si>
    <t>National Fuel Gas Co.</t>
  </si>
  <si>
    <t>Chesapeake Utilities Corp.</t>
  </si>
  <si>
    <t>Atmos Energy Corp.</t>
  </si>
  <si>
    <t>Total electric</t>
  </si>
  <si>
    <t>PPL Corp.</t>
  </si>
  <si>
    <t>Portland General Electric Co.</t>
  </si>
  <si>
    <t>PNM Resources Inc.</t>
  </si>
  <si>
    <t>Pinnacle West Capital Corp.</t>
  </si>
  <si>
    <t>Otter Tail Corp.</t>
  </si>
  <si>
    <t>OGE Energy Corp.</t>
  </si>
  <si>
    <t>NextEra Energy Inc.</t>
  </si>
  <si>
    <t>Hawaiian Electric Industries Inc.</t>
  </si>
  <si>
    <t>FirstEnergy Corp.</t>
  </si>
  <si>
    <t>Exelon Corp.</t>
  </si>
  <si>
    <t>Eversource Energy</t>
  </si>
  <si>
    <t>Evergy Inc.</t>
  </si>
  <si>
    <t xml:space="preserve">Entergy Corp. </t>
  </si>
  <si>
    <t>Edison International</t>
  </si>
  <si>
    <t>American Electric Power Co. Inc.</t>
  </si>
  <si>
    <t>10-year</t>
  </si>
  <si>
    <t>5-year</t>
  </si>
  <si>
    <t>3-year</t>
  </si>
  <si>
    <t>Table 1</t>
  </si>
  <si>
    <t>American Water</t>
  </si>
  <si>
    <t/>
  </si>
  <si>
    <t>%</t>
  </si>
  <si>
    <t xml:space="preserve">Total </t>
  </si>
  <si>
    <t>Gas*</t>
  </si>
  <si>
    <t>Table 3: Utility capital expenditures by category, 2021-2025 ($M)</t>
  </si>
  <si>
    <t>N/A</t>
  </si>
  <si>
    <t>Source: Regulatory Research Associates, a group within S&amp;P Global Commodity Insights.</t>
  </si>
  <si>
    <t>American States Water</t>
  </si>
  <si>
    <t>California Water Service Group</t>
  </si>
  <si>
    <t>ONE Gas Inc.</t>
  </si>
  <si>
    <t>* The gas category includes gas pipelines, storage, distribution and other gas expenditures.</t>
  </si>
  <si>
    <t>The capex data for the first three years is the most reliable, as some companies do not consistently release fourth and fifth year projections. Companies in bold do not disclose segmented capex.</t>
  </si>
  <si>
    <t>Historical capex ($M)</t>
  </si>
  <si>
    <t>CAGR through 2023 (%)</t>
  </si>
  <si>
    <t>Forecast capex ($M)</t>
  </si>
  <si>
    <t>Forecast 
3-year CAGR (%)</t>
  </si>
  <si>
    <t>2024f</t>
  </si>
  <si>
    <t>2025f</t>
  </si>
  <si>
    <t>2026f</t>
  </si>
  <si>
    <t>ALLETE Inc.</t>
  </si>
  <si>
    <t>IDACORP Inc.</t>
  </si>
  <si>
    <t>Compiled March 27, 2024.</t>
  </si>
  <si>
    <t>CAGR = compound annual growth rate; capex = capital expenditure; f = forecast; NA = not available; N/A = not applicable.</t>
  </si>
  <si>
    <t>© 2024 S&amp;P Global.</t>
  </si>
  <si>
    <t>'24-'26</t>
  </si>
  <si>
    <r>
      <t>NextEra Energy Inc.</t>
    </r>
    <r>
      <rPr>
        <vertAlign val="superscript"/>
        <sz val="8"/>
        <color theme="1"/>
        <rFont val="Arial"/>
        <family val="2"/>
      </rPr>
      <t>1</t>
    </r>
  </si>
  <si>
    <r>
      <t>Consolidated Edison Inc.</t>
    </r>
    <r>
      <rPr>
        <vertAlign val="superscript"/>
        <sz val="8"/>
        <color theme="1"/>
        <rFont val="Arial"/>
        <family val="2"/>
      </rPr>
      <t>2</t>
    </r>
  </si>
  <si>
    <t>Capex = capital expenditure.</t>
  </si>
  <si>
    <r>
      <rPr>
        <vertAlign val="superscript"/>
        <sz val="8"/>
        <rFont val="Arial"/>
        <family val="2"/>
      </rPr>
      <t>1</t>
    </r>
    <r>
      <rPr>
        <sz val="8"/>
        <rFont val="Arial"/>
        <family val="2"/>
      </rPr>
      <t xml:space="preserve"> While renewable energy investments by subsidiary NextEra Energy Resources LLC (NEER) are not projected by NEER past 2025, it is likely they will continue at elevated levels in 2026–2028.</t>
    </r>
  </si>
  <si>
    <r>
      <rPr>
        <vertAlign val="superscript"/>
        <sz val="8"/>
        <rFont val="Arial"/>
        <family val="2"/>
      </rPr>
      <t xml:space="preserve">2 </t>
    </r>
    <r>
      <rPr>
        <sz val="8"/>
        <rFont val="Arial"/>
        <family val="2"/>
      </rPr>
      <t>Steam investments by Consolidated Edison were placed in the Corporate &amp; other segment.</t>
    </r>
  </si>
  <si>
    <t>允䅁䕁䄸䅁䍁䅁䅁䅁䅁䅁䅁杋䅁䍁䅍兓佂䙁䅙兑䵂䕁䅫䅒杁䙁䅍睑卂䕁䅕兒佂䍁䅁杔䉂䕁䄰兒䅁䕁䅙䅁敁䅁䅁睉噂䕁䄴睓佂䕁䄸睖佂䍁䅁兕噂䕁䅕杕婂䅁䅁村䅁䑁䅯䅁湁䙁䅳睍ぁ䑁䅁睍㑁䑁䅉睘穁䍁䄴䅥獂䡁䅍䅥摂䕁䅑兙あ䝁䅅䅉祁䍁䅣光歁䕁䅅䅊硁䅁䅁睇䅁䕁䅧䅁湁䙁䅳睍ぁ䑁䅁睍㑁䑁䅉睘穁䍁䄴䅥獂䡁䅍䅥摂䕁䅑兙あ䝁䅅䅉祁䍁䅣光歁䕁䅉䅊㉁䑁䅯䅊䍂䍁䅑睍ㅁ䑁䅙䅁捁䅁䅁䅒䅁䍁䅣睗穁䑁䅑䅍穁䑁䅧杍時䑁䅍杌㑂䝁䅷督㑂䙁䄰䅒桂䡁䅑兙杁䑁䅉睊桁䍁䅑睑歁䑁䅍杏歁䕁䅷䅊穁䅁䅁先䅁䕁䅧䅁湁䙁䅳睍ぁ䑁䅉免睁䑁䅅杌㑂䝁䅷督㑂䙁䄰杍睁䑁䅅李瑁䍁䅁杍睁䑁䅅䅏杁䝁䅑兙あ䝁䅅睊桁䍁䅑兑歁䑁䅅䅁桁䅁䅁䅖䅁䍁䅣睗穁䑁䅑杍硁䑁䅁免畁䡁䅧䅢穂䡁䅧兘祁䑁䅁免㉁䍁䄰䅉祁䑁䅁免㑁䍁䅁䅚桂䡁䅑兙湁䍁䅅䅊䍂䍁䅑李㙁䍁䅑村歁䑁䅧䅎䅁䍁䅉䅁卂䅁䅁睊扂䑁䅍䅎祁䑁䅅䅍硁䍁䄴䅥獂䡁䅍䅥摂䑁䅉䅍硁䑁䅙兌杁䑁䅉䅍硁䑁䅧䅉歂䝁䅅䅤桂䍁䅣光歁䕁䅍䅊穁䑁䅯䅊䩂䍁䅑睍䅁䍁䅍䅁㉁䅁䅁睊扂䑁䅍䅎祁䑁䅅䅍硁䍁䄴䅥獂䡁䅍䅥摂䕁䅑兙あ䝁䅅䅉祁䍁䅣光歁䕁䅅䅊硁䅁䅁䅊䅁䕁䅑䅁湁䙁䅳睍ぁ䑁䅉免睁䑁䅅杌㑂䝁䅷督㑂䙁䄰䅒桂䡁䅑兙杁䑁䅉睊桁䍁䅑村歁䑁䅙杏歁䕁䅉䅊穁䑁䅕李䅁䍁䅕䅁䅂䅁䅁睊扂䑁䅍䅎祁䑁䅅䅍硁䍁䄴䅥獂䡁䅍䅥摂䕁䅑兙あ䝁䅅䅉祁䍁䅣光歁䕁䅍䅊穁䑁䅯䅊乂䍁䅑睍䅁䍁䅙䅁䅂䅁䅁睊扂䑁䅍䅎祁䑁䅅䅍硁䍁䄴䅥獂䡁䅍䅥摂䕁䅑兙あ䝁䅅䅉祁䍁䅣光歁䕁䅍䅊穁䑁䅯䅊佂䍁䅑睍䅁䍁䄸䅁坂䅁䅁睊扂䑁䅍䅎祁䑁䅅䅍硁䍁䄴䅥獂䡁䅍䅥摂䕁䅑兙あ䝁䅅䅉浂䝁䄸杣杁䙁䅉兙あ䝁䅕䅉䑂䝁䅅督求䍁䅁杕偂䕁䅕睊桁䍁䅑兑歁䑁䅅䅁湁䅁䅁杙䅁䍁䅣睗穁䑁䅑杍硁䑁䅁免畁䡁䅧䅢穂䡁䅧兘䕂䝁䅅䅤桂䍁䅁杚療䡁䅉䅉卂䝁䅅䅤求䍁䅁睑桂䡁䅍党杁䙁䅉睔䙂䍁䅣光歁䕁䅉䅊㉁䑁䅯䅊䍂䍁䅑䅏睁䅁䅁䅋䅁䝁䅁䅁湁䙁䅳睍ぁ䑁䅉免睁䑁䅅杌㑂䝁䅷督㑂䙁䄰䅒桂䡁䅑兙杁䝁䅙睢祂䍁䅁杕桂䡁䅑党杁䕁䅍兙穂䝁䅕䅉卂䕁䄸兒湁䍁䅅䅊䕂䍁䅑睍㙁䍁䅑兓歁䑁䅍䅁灁䅁䅁䅐䅁䍁䅣睗ぁ䑁䅍李ぁ䑁䅙䅍畁䡁䅧䅢穂䡁䅧兘祁䑁䅁杍祁䍁䅁䅒桂䡁䅑兙湁䍁䅅䅊䡂䍁䅑免䅁䕁䅣䅁䥂䅁䅁睊扂䑁䅑睍㉁䑁䅑李睁䍁䄴䅥獂䡁䅍䅥摂䑁䅉䅍祁䑁䅉䅉䕂䝁䅅䅤桂䍁䅣光歁䕁䅧䅊㉁䑁䅯䅊䥂䍁䅑睍睁䅁䅁䅓䅁䕁䅙䅁湁䙁䅳䅎穁䑁䅙䅎㉁䑁䅁杌㑂䝁䅷督㑂䙁䄰杍睁䑁䅉杍杁䕁䅑兙あ䝁䅅睊桁䍁䅑兓歁䑁䅍杏歁䙁䅍䅊穁䅁䅁兓䅁䙁䅧䅁湁䙁䅳兑ㅂ䡁䅑䅡療䡁䅉兡㙂䝁䅕䅚杁䙁䅉睔䙂䍁䄴䅥獂䡁䅍䅥摂䑁䅉䅍硁䑁䅙兌杁䑁䅉䅍硁䑁䅧䅉歂䝁䅅䅤桂䍁䅣光歁䕁䅅䅊硁䅁䅁䅐䅁䝁䅑䅁湁䙁䅳兑ㅂ䡁䅑䅡療䡁䅉兡㙂䝁䅕䅚杁䙁䅉睔䙂䍁䄴䅥獂䡁䅍䅥摂䑁䅉䅍硁䑁䅙兌杁䑁䅉䅍硁䑁䅧䅉歂䝁䅅䅤桂䍁䅣光歁䕁䅉䅊㉁䑁䅯䅊䍂䍁䅑䅏ぁ䅁䅁児䅁䝁䅉䅁湁䙁䅳兑ㅂ䡁䅑䅡療䡁䅉兡㙂䝁䅕䅚杁䙁䅉睔䙂䍁䄴䅥獂䡁䅍䅥摂䑁䅉䅍硁䑁䅙兌杁䑁䅉䅍硁䑁䅧䅉歂䝁䅅䅤桂䍁䅣光歁䕁䅍䅊穁䑁䅯䅊䩂䍁䅑睍䅁䑁䄴䅁䝂䅁䅁睊扂䕁䅅兤あ䝁䅧睢祂䝁䅫来求䝁䅑䅉卂䕁䄸兒畁䡁䅧䅢穂䡁䅧兘䕂䝁䅅䅤桂䍁䅁杍湁䍁䅅䅊䉂䍁䅑免䅁䑁䅙䅁啂䅁䅁睊扂䕁䅅兤あ䝁䅧睢祂䝁䅫来求䝁䅑䅉卂䕁䄸兒畁䡁䅧䅢穂䡁䅧兘䕂䝁䅅䅤桂䍁䅁杍湁䍁䅅䅊䍂䍁䅑李㙁䍁䅑村歁䑁䅍兎㍁䅁䅁睎䅁䙁䅁䅁湁䙁䅳兑ㅂ䡁䅑䅡療䡁䅉兡㙂䝁䅕䅚杁䙁䅉睔䙂䍁䄴䅥獂䡁䅍䅥摂䕁䅑兙あ䝁䅅䅉祁䍁䅣光歁䕁䅍䅊穁䑁䅯䅊䵂䍁䅑睍䅁䑁䅧䅁浂䅁䅁睊扂䕁䅅兤あ䝁䅧睢祂䝁䅫来求䝁䅑䅉卂䕁䄸兒畁䡁䅧䅢穂䡁䅧兘䕂䝁䅅䅤桂䍁䅁杚療䡁䅉䅉卂䝁䅅䅤求䍁䅁睑桂䡁䅍党杁䙁䅉睔䙂䍁䅣光歁䕁䅅䅊硁䅁䅁兏䅁䡁䅉䅁湁䙁䅳兑ㅂ䡁䅑䅡療䡁䅉兡㙂䝁䅕䅚杁䙁䅉睔䙂䍁䄴䅥獂䡁䅍䅥摂䕁䅑兙あ䝁䅅䅉浂䝁䄸杣杁䙁䅉兙あ䝁䅕䅉䑂䝁䅅督求䍁䅁杕偂䕁䅕睊桁䍁䅑村歁䑁䅙杏歁䕁䅉䅊㑁䑁䅁䅁㙁䅁䅁䅣䅁䍁䅣睗䉂䡁䅕䅤潂䝁䄸杣灂䡁䅯党歂䍁䅁杕偂䕁䅕杌㑂䝁䅷督㑂䙁䄰䅒桂䡁䅑兙杁䝁䅙睢祂䍁䅁杕桂䡁䅑党杁䕁䅍兙穂䝁䅕䅉卂䕁䄸兒湁䍁䅅䅊䕂䍁䅑睍㙁䍁䅑兓歁䑁䅍䅁㝁䅁䅁村䅁䍁䅣睗䉂䡁䅕䅤潂䝁䄸杣灂䡁䅯党歂䍁䅁杕偂䕁䅕杌㑂䝁䅷督㑂䙁䄰䅒桂䡁䅑兙湁䍁䅅䅊䡂䍁䅑䅎䅁䑁䄸䅁䵂䅁䅁睊扂䕁䅅兤あ䝁䅧睢祂䝁䅫来求䝁䅑䅉卂䕁䄸兒畁䡁䅧䅢穂䡁䅧兘䕂䝁䅅䅤桂䍁䅣光歁䕁䅫䅊㉁䑁䅯䅊呂䍁䅑李䅁䕁䅁䅁潂䅁䅁睊扂䕁䅑兒噂䍁䅁䅖桂䝁䅉䅢求䡁䅍䅉流䍁䅁杒灂䝁䅣兤祂䝁䅕督畁䡁䅧䅢穂䡁䅧兘啂䝁䅅杙獂䝁䅕䅉祁䍁䅁杍睁䑁䅉杍杁䕁䅑兙あ䝁䅅睊桁䍁䅑睒歁䑁䅅䅁䵂䅁䅁䅤䅁䍁䅣睗䕂䕁䅕兖杁䙁䅑兙楂䝁䅷党穂䍁䅁杊杁䕁䅙兡湂䡁䅕杣求䡁䅍杌㑂䝁䅷督㑂䙁䄰䅖桂䝁䅉䅢求䍁䅁杍杁䑁䅉䅍祁䑁䅉䅉䕂䝁䅅䅤桂䍁䅣光歁䕁䅧䅊㉁䑁䅯䅊䥂䍁䅑杍穁䅁䅁兔䅁䡁䅉䅁湁䙁䅳䅒䙂䙁䅕䅉啂䝁䅅杙獂䝁䅕督杁䍁䅙䅉䝂䝁䅫睚ㅂ䡁䅉党穂䍁䄴䅥獂䡁䅍䅥摂䙁䅑兙楂䝁䅷党杁䑁䅉䅉祁䑁䅁杍祁䍁䅁䅒桂䡁䅑兙湁䍁䅅䅊䩂䍁䅑睍㙁䍁䅑睕歁䑁䅍䅁佂䅁䅁杨䅁䍁䅣睗呂䡁䅑兙あ䝁䅕䅉䉂䡁䅕䅤潂䝁䄸杣灂䡁䅯党歂䍁䅁睑療䝁䄰兢療䝁䄴䅉䙂䡁䅅兤灂䡁䅑入杁䙁䅉兙あ䝁䅫睢穂䍁䅁䅋ㅁ䍁䄰杍瑁䑁䅅䅏灁䍁䄴䅥獂䡁䅍䅥摂䕁䅑兙あ䝁䅅䅉祁䍁䅣光歁䕁䅅䅊硁䅁䅁䅍䅁䩁䅑䅁湁䙁䅳睕あ䝁䅅䅤求䍁䅁兑ㅂ䡁䅑䅡療䡁䅉兡㙂䝁䅕䅚杁䕁䅍睢瑂䝁䄰睢畂䍁䅁兒硂䡁䅕兡あ䡁䅫䅉卂䝁䅅䅤灂䝁䄸督杁䍁䅧兎瑁䑁䅉兌硁䑁䅧克畁䡁䅧䅢穂䡁䅧兘䕂䝁䅅䅤桂䍁䅁杍湁䍁䅅䅊䍂䍁䅑李㙁䍁䅑村歁䑁䅍兎㉁䅁䅁免䅁䩁䅑䅁湁䙁䅳睕あ䝁䅅䅤求䍁䅁兑ㅂ䡁䅑䅡療䡁䅉兡㙂䝁䅕䅚杁䕁䅍睢瑂䝁䄰睢畂䍁䅁兒硂䡁䅕兡あ䡁䅫䅉卂䝁䅅䅤灂䝁䄸督杁䍁䅧兎瑁䑁䅉兌硁䑁䅧克畁䡁䅧䅢穂䡁䅧兘䕂䝁䅅䅤桂䍁䅁杍湁䍁䅅䅊䍂䍁䅑李㙁䍁䅑村歁䑁䅍兎㍁䅁䅁䅎䅁䩁䅁䅁湁䙁䅳睕あ䝁䅅䅤求䍁䅁兑ㅂ䡁䅑䅡療䡁䅉兡㙂䝁䅕䅚杁䕁䅍睢瑂䝁䄰睢畂䍁䅁兒硂䡁䅕兡あ䡁䅫䅉卂䝁䅅䅤灂䝁䄸督杁䍁䅧兎瑁䑁䅉兌硁䑁䅧克畁䡁䅧䅢穂䡁䅧兘䕂䝁䅅䅤桂䍁䅁杍湁䍁䅅䅊䑂䍁䅑睍㙁䍁䅑䅔歁䑁䅍䅁ㅁ䅁䅁䅫䅁䍁䅣睗呂䡁䅑兙あ䝁䅕䅉䉂䡁䅕䅤潂䝁䄸杣灂䡁䅯党歂䍁䅁睑療䝁䄰兢療䝁䄴䅉䙂䡁䅅兤灂䡁䅑入杁䙁䅉兙あ䝁䅫睢穂䍁䅁䅋ㅁ䍁䄰杍瑁䑁䅅䅏灁䍁䄴䅥獂䡁䅍䅥摂䕁䅑兙あ䝁䅅䅉祁䍁䅣光歁䕁䅍䅊穁䑁䅯䅊佂䍁䅑睍䅁䑁䅉䅁あ䅁䅁睊扂䙁䅍䅤桂䡁䅑党杁䕁䅅兤あ䝁䅧睢祂䝁䅫来求䝁䅑䅉䑂䝁䄸兢瑂䝁䄸杢杁䕁䅕兣ㅂ䝁䅫䅤㕂䍁䅁杕桂䡁䅑兡療䡁䅍杌㑂䝁䅷督㑂䙁䄰䅒桂䡁䅑兙杁䑁䅉睊桁䍁䅑兑歁䑁䅅䅁敁䅁䅁杧䅁䍁䅣睗呂䡁䅑兙あ䝁䅕䅉䉂䡁䅕䅤潂䝁䄸杣灂䡁䅯党歂䍁䅁睑療䝁䄰兢療䝁䄴䅉䙂䡁䅅兤灂䡁䅑入杁䙁䅉兙あ䝁䅫睢穂䍁䄴䅥獂䡁䅍䅥摂䕁䅑兙あ䝁䅅䅉祁䍁䅣光歁䕁䅉䅊㉁䑁䅯䅊䍂䍁䅑睍ㅁ䑁䅙䅁晁䅁䅁杦䅁䍁䅣睗呂䡁䅑兙あ䝁䅕䅉䉂䡁䅕䅤潂䝁䄸杣灂䡁䅯党歂䍁䅁睑療䝁䄰兢療䝁䄴䅉䙂䡁䅅兤灂䡁䅑入杁䙁䅉兙あ䝁䅫睢穂䍁䄴䅥獂䡁䅍䅥摂䕁䅑兙あ䝁䅅䅉祁䍁䅣光歁䕁䅍䅊穁䑁䅯䅊乂䍁䅑睍䅁䍁䅁䅁㉁䅁䅁睊扂䙁䅑兙楂䝁䅷党杁䑁䅅䅎畁䡁䅧䅢穂䡁䅧兘䕂䝁䅅䅤桂䍁䅣光歁䕁䅣䅊ぁ䅁䅁睑䅁䕁䅁䅁湁䙁䅳䅖桂䝁䅉䅢求䍁䅁免ぁ䍁䄴䅥獂䡁䅍䅥摂䕁䅑兙あ䝁䅅睊桁䍁䅑兓歁䑁䅙杏歁䙁䅍䅊㉁䅁䅁䅒䅁䙁䅙䅁湁䙁䅳䅖祂䝁䅕杢歂䡁䅍䅉灂䝁䄴䅉䉂䡁䅕䅤潂䝁䄸杣灂䡁䅯党歂䍁䅁杕偂䕁䅕杌㑂䝁䅷督㑂䙁䄰䅒桂䡁䅑兙湁䍁䅅䅊䡂䍁䅑䅎䅁䉁䅫䅁杂䅁䅁睊扂䙁䅑杣求䝁䄴䅚穂䍁䅁兡畂䍁䅁兑ㅂ䡁䅑䅡療䡁䅉兡㙂䝁䅕䅚杁䙁䅉睔䙂䍁䄴䅥獂䡁䅍䅥摂䕁䅑兙あ䝁䅅睊桁䍁䅑兓歁䑁䅙杏歁䙁䅍䅊㉁䅁䅁杇䅁䕁䅁䅁湁䙁䅳杢求䡁䅣䅉求䡁䅧䅡灂䝁䅉兡あ䍁䄴䅥獂䡁䅍䅥摂䙁䅍䅡求䝁䅕䅤祁䍁䅣光歁䕁䅕䅊ぁ䅁䅁兆䅁䕁䅯䅁湁䙁䅳杢求䡁䅣䅉求䡁䅧䅡灂䝁䅉兡あ䍁䄴䅥獂䡁䅍䅥摂䙁䅍䅡求䝁䅕䅤祁䍁䅣光歁䕁䅣䅊㉁䑁䅯䅊剂䍁䅑李䅁䉁䅙䅁⭁䅁䅁杍睁䑁䅅䅍杁䝁䄸杢杁䝁䅍睢瑂䡁䅁䅢求䡁䅑党歂䍁䅁睒桂䡁䅍䅉桂䝁䄴䅚杁䕁䅕䅢求䝁䅍䅁乁䅁䅁材䅁䑁䅉䅍硁䑁䅧䅉療䝁䄴䅉橂䝁䄸兢睂䝁䅷党あ䝁䅕䅚杁䕁䅣兙穂䍁䅁兙畂䝁䅑䅉䙂䝁䅷党橂䅁䅁兑䅁䑁䄴䅁祁䑁䅁杍睁䍁䅁睢畂䍁䅁睙療䝁䄰䅣獂䝁䅕䅤求䝁䅑䅉䡂䝁䅅督杁䝁䅅杢歂䍁䅁兒獂䝁䅕睙䅁䕁䅕䅁楂䅁䅁兑ㅂ䡁䅑䅡療䡁䅉兡㙂䝁䅕䅚杁䕁䅕兣ㅂ䝁䅫䅤㕂䍁䅁杕桂䡁䅑兡療䍁䅁䅋汁䍁䅁睢浂䍁䅁䅖療䡁䅑兙獂䍁䅁睑桂䡁䅁兡あ䝁䅅䅢灁䍁䅁䅋汁䍁䅫䅁䙁䅁䅁䅑䅁䕁䅅兤あ䝁䅧睢祂䝁䅫来求䝁䅑䅉卂䝁䅕䅤ㅂ䡁䅉杢杁䝁䄸杢杁䕁䅕兣ㅂ䝁䅫䅤㕂䍁䅁䅋汁䍁䅫䅁䉁䅁䅁杒䅁䕁䅅兤あ䝁䅧睢祂䝁䅫来求䝁䅑䅉卂䝁䅕䅤ㅂ䡁䅉杢杁䝁䄸杢杁䙁䅉兙あ䝁䅕䅉䍂䝁䅅督求䍁䅁䅋汁䍁䅫䅁穁䅁䅁杆䅁䕁䅍兙穂䝁䅕䅉啂䡁䅫䅣求䍁䅁䅁䝁䅁䅁䅈䅁䕁䅍睢瑂䡁䅁兙畂䡁䅫䅉佂䝁䅅兢求䍁䅁䅁啁䅁䅁杈䅁䕁䅑党橂䝁䅫督灂䝁䄸杢杁䙁䅑入睂䝁䅕䅉䅁䅁䅧䅁敁䅁䅁䅒療䝁䅍睡求䡁䅑䅉佂䡁䅕兢楂䝁䅕杣杁䅁䅁权䅁䕁䅉䅁䩂䝁䄴兡あ䝁䅫兙獂䍁䅁杒灂䝁䅷兡畂䝁䅣䅉䕂䝁䅅䅤求䍁䅁䅋瑂䝁䄰睌歂䝁䅑睌㕂䡁䅫入㕂䍁䅫䅁䡁䅁䅁材䅁䕁䅫杢灂䡁䅑兡桂䝁䅷䅉䝂䝁䅫䅢灂䝁䄴睚杁䕁䅑兙あ䝁䅕䅉乂䕁䄰睌歂䝁䅑睌㕂䡁䅫入㕂䅁䅁杓䅁䕁䄴䅁卂䝁䅅䅤求䍁䅁睑桂䡁䅍党杁䕁䅍睢瑂䡁䅁䅢求䡁䅑兡療䝁䄴䅉䕂䝁䅅䅤求䍁䅁䅋瑂䝁䄰睌歂䝁䅑睌㕂䡁䅫入㕂䍁䅫䅁䩁䅁䅁杓䅁䙁䅉兙あ䝁䅕䅉䑂䝁䅅督求䍁䅁睑療䝁䄰䅣獂䝁䅕䅤灂䝁䄸杢杁䕁䅑兙あ䝁䅕䅉乂䕁䄰睌歂䝁䅑睌㕂䡁䅫入㕂䅁䅁睓䅁䉁䄴䅁卂䝁䅅䅤求䍁䅁睑桂䡁䅍党杁䕁䄸兓䕂䍁䅁䅁䱁䅁䅁䅊䅁䙁䅉兙あ䝁䅕䅉䑂䝁䅅督求䍁䅁睕あ䝁䅅䅤ㅂ䡁䅍䅉䅁䅁䅑䅁杂䅁䅁杕求䡁䅅兤求䡁䅍䅤求䝁䅑䅉䙂䡁䅅兤灂䡁䅑入杁䙁䅉兙あ䝁䅫睢杁䍁䅧兊杁䝁䄸杚杁䙁䅑睢あ䝁䅅䅢杁䕁䅍兙睂䝁䅫䅤桂䝁䅷克杁䍁䅧兊灁䅁䅁䅇䅁䑁䄴䅁卂䝁䅕兣ㅂ䝁䅕督あ䝁䅕䅚杁䙁䅉党あ䡁䅕杣畂䍁䅁睢畂䍁䅁兒硂䡁䅕兡あ䡁䅫䅉潁䍁䅕克䅁䉁䅣䅁䕂䅁䅁杕求䡁䅅兤求䡁䅍䅤求䝁䅑䅉卂䝁䅕䅤ㅂ䡁䅉杢杁䝁䄸杢杁䙁䅉兙あ䝁䅕䅉䍂䝁䅅督求䍁䅁䅋汁䍁䅫䅁煁䅁䅁杋䅁䙁䅍杔䵂䍁䅁兓畂䡁䅍䅤灂䡁䅑兤あ䝁䅫睢畂䍁䅁睓求䡁䅫䅉䅁䉁䅍䅁十䅁䅁睕佂䕁䅷兕ㅂ䝁䅕杣㕂䅁䅁睄䅁䉁䅉䅁呂䕁䄴䅔啂䝁䅅杙獂䝁䅕䅁十䅁䅁䅈䅁䙁䅍党祂䡁䅙兡橂䝁䅕䅉啂䡁䅫䅣求䍁䅁䅁䑁䅁䅁杄䅁䙁䅍䅤桂䡁䅑党杁䅁䅁杁䅁䑁䅉䅁扂䑁䅍䅎祁䑁䅅䅍硁䍁䄴䅥獂䡁䅍䅥摂䙁䅍䅡求䝁䅕䅤硁䍁䅅䅊䉂䍁䅑免䅁䍁䅳䅁䅂䅁䅁睗穁䑁䅑杍硁䑁䅁免畁䡁䅧䅢穂䡁䅧兘呂䝁䅧党求䡁䅑免桁䍁䅑村歁䑁䅙杏歁䕁䅉䅊穁䑁䅕李䅁䍁䅷䅁㡁䅁䅁睗穁䑁䅑杍硁䑁䅁免畁䡁䅧䅢穂䡁䅧兘呂䝁䅧党求䡁䅑免桁䍁䅑睑歁䑁䅍杏歁䕁䅷䅊穁䅁䅁兌䅁䑁䅷䅁扂䑁䅍䅎祁䑁䅅䅍硁䍁䄴䅥獂䡁䅍䅥摂䙁䅍䅡求䝁䅕䅤硁䍁䅅䅊䑂䍁䅑睍㙁䍁䅑杔歁䑁䅍䅁畁䅁䅁杊䅁䙁䅳村療䝁䄸睡祁䙁䄰睕潂䝁䅕党あ䑁䅉光歁䕁䅉䅊穁䅁䅁䅄䅁䍁䅙䅁扂䕁䅉睢療䝁䅳杍摂䙁䅍䅡求䝁䅕䅤祁䍁䅅䅊䍂䍁䅑䅎䅁䉁䅁䅁ぁ䅁䅁睗䍂䝁䄸睢牂䑁䅉兘呂䝁䅧党求䡁䅑杍桁䍁䅑睑歁䑁䅫杏歁䕁䅍䅊㑁䑁䅍免䅁䉁䅅䅁睁䅁䅁睗䍂䝁䄸睢牂䑁䅉兘呂䝁䅧党求䡁䅑杍桁䍁䅑䅒歁䑁䅙杏歁䕁䅷䅊㉁䅁䅁杄䅁䅁䅁䅁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</si>
</sst>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4" formatCode="_(&quot;$&quot;* #,##0.00_);_(&quot;$&quot;* \(#,##0.00\);_(&quot;$&quot;* &quot;-&quot;??_);_(@_)"/>
    <numFmt numFmtId="43" formatCode="_(* #,##0.00_);_(* \(#,##0.00\);_(* &quot;-&quot;??_);_(@_)"/>
    <numFmt numFmtId="164" formatCode="0.00&quot;%&quot;"/>
    <numFmt numFmtId="165" formatCode="0_);\(0\)"/>
    <numFmt numFmtId="166" formatCode="mmm\ d\ yyyy"/>
    <numFmt numFmtId="167" formatCode="?0.00&quot;%&quot;"/>
    <numFmt numFmtId="168" formatCode="0.0%"/>
    <numFmt numFmtId="170" formatCode="_(&quot;$&quot;* #,##0_);_(&quot;$&quot;* \(#,##0\);_(&quot;$&quot;* &quot;-&quot;??_);_(@_)"/>
    <numFmt numFmtId="171" formatCode="_(* #,##0_);_(* \(#,##0\);_(* &quot;-&quot;??_);_(@_)"/>
    <numFmt numFmtId="172" formatCode="#,##0.0"/>
    <numFmt numFmtId="173" formatCode="0.0"/>
  </numFmts>
  <fonts count="74" x14ac:knownFonts="1">
    <font>
      <sz val="11"/>
      <color theme="1"/>
      <name val="Arial"/>
      <family val="2"/>
    </font>
    <font>
      <b/>
      <sz val="11"/>
      <color theme="1"/>
      <name val="Arial"/>
      <family val="2"/>
    </font>
    <font>
      <b/>
      <u/>
      <sz val="11"/>
      <color theme="1"/>
      <name val="Arial"/>
      <family val="2"/>
    </font>
    <font>
      <sz val="11"/>
      <color theme="0"/>
      <name val="Arial"/>
      <family val="2"/>
    </font>
    <font>
      <u/>
      <sz val="11"/>
      <color theme="0" tint="-0.249977111117893"/>
      <name val="Arial"/>
      <family val="2"/>
    </font>
    <font>
      <sz val="11"/>
      <color theme="0" tint="-0.249977111117893"/>
      <name val="Arial"/>
      <family val="2"/>
    </font>
    <font>
      <b/>
      <sz val="16"/>
      <color theme="1"/>
      <name val="Arial"/>
      <family val="2"/>
    </font>
    <font>
      <sz val="11"/>
      <name val="Arial"/>
      <family val="2"/>
    </font>
    <font>
      <sz val="11"/>
      <color theme="1"/>
      <name val="Arial"/>
      <family val="2"/>
    </font>
    <font>
      <sz val="11"/>
      <color rgb="FFFFFF00"/>
      <name val="Arial"/>
      <family val="2"/>
    </font>
    <font>
      <b/>
      <sz val="22"/>
      <color theme="1"/>
      <name val="Arial"/>
      <family val="2"/>
    </font>
    <font>
      <u/>
      <sz val="11"/>
      <color theme="1"/>
      <name val="Arial"/>
      <family val="2"/>
    </font>
    <font>
      <sz val="10"/>
      <name val="Arial"/>
      <family val="2"/>
    </font>
    <font>
      <sz val="8"/>
      <name val="Arial"/>
      <family val="2"/>
    </font>
    <font>
      <sz val="1"/>
      <color indexed="9"/>
      <name val="Symbol"/>
      <family val="1"/>
      <charset val="2"/>
    </font>
    <font>
      <b/>
      <sz val="8"/>
      <name val="Arial"/>
      <family val="2"/>
    </font>
    <font>
      <sz val="11"/>
      <color theme="1"/>
      <name val="Calibri"/>
      <family val="2"/>
      <scheme val="minor"/>
    </font>
    <font>
      <sz val="11"/>
      <color theme="0" tint="-0.499984740745262"/>
      <name val="Arial"/>
      <family val="2"/>
    </font>
    <font>
      <i/>
      <sz val="11"/>
      <color theme="1"/>
      <name val="Arial"/>
      <family val="2"/>
    </font>
    <font>
      <sz val="10"/>
      <color theme="1"/>
      <name val="Arial"/>
      <family val="2"/>
    </font>
    <font>
      <sz val="8"/>
      <color theme="1"/>
      <name val="Arial"/>
      <family val="2"/>
    </font>
    <font>
      <b/>
      <sz val="8"/>
      <color theme="1"/>
      <name val="Arial"/>
      <family val="2"/>
    </font>
    <font>
      <b/>
      <sz val="12"/>
      <name val="Arial"/>
      <family val="2"/>
    </font>
    <font>
      <b/>
      <sz val="18"/>
      <name val="Arial"/>
      <family val="2"/>
    </font>
    <font>
      <b/>
      <sz val="10"/>
      <color theme="1"/>
      <name val="Arial"/>
      <family val="2"/>
    </font>
    <font>
      <b/>
      <sz val="10"/>
      <name val="Arial"/>
      <family val="2"/>
    </font>
    <font>
      <b/>
      <i/>
      <sz val="9"/>
      <name val="Arial"/>
      <family val="2"/>
    </font>
    <font>
      <b/>
      <i/>
      <sz val="8"/>
      <color theme="1"/>
      <name val="Arial"/>
      <family val="2"/>
    </font>
    <font>
      <u/>
      <sz val="11"/>
      <color theme="10"/>
      <name val="Arial"/>
      <family val="2"/>
    </font>
    <font>
      <u/>
      <sz val="10"/>
      <color indexed="12"/>
      <name val="Arial"/>
      <family val="2"/>
    </font>
    <font>
      <sz val="9"/>
      <color indexed="8"/>
      <name val="Calibri"/>
      <family val="2"/>
    </font>
    <font>
      <b/>
      <sz val="9"/>
      <color indexed="8"/>
      <name val="Calibri"/>
      <family val="2"/>
    </font>
    <font>
      <b/>
      <sz val="12"/>
      <color indexed="30"/>
      <name val="Calibri"/>
      <family val="2"/>
    </font>
    <font>
      <sz val="11"/>
      <color theme="3"/>
      <name val="Arial"/>
      <family val="2"/>
    </font>
    <font>
      <u/>
      <sz val="11"/>
      <color theme="10"/>
      <name val="Calibri"/>
      <family val="2"/>
      <scheme val="minor"/>
    </font>
    <font>
      <sz val="11"/>
      <name val="Calibri"/>
      <family val="2"/>
    </font>
    <font>
      <b/>
      <sz val="11"/>
      <name val="Calibri"/>
      <family val="2"/>
    </font>
    <font>
      <sz val="18"/>
      <color theme="3"/>
      <name val="Cambria"/>
      <family val="2"/>
      <scheme val="major"/>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scheme val="minor"/>
    </font>
    <font>
      <sz val="10"/>
      <name val="Arial"/>
      <family val="2"/>
    </font>
    <font>
      <sz val="10"/>
      <name val="Arial"/>
      <family val="2"/>
    </font>
    <font>
      <sz val="10"/>
      <name val="Arial"/>
      <family val="2"/>
    </font>
    <font>
      <b/>
      <sz val="13"/>
      <color indexed="8"/>
      <name val="Verdana"/>
      <family val="2"/>
    </font>
    <font>
      <b/>
      <sz val="12"/>
      <color indexed="8"/>
      <name val="Verdana"/>
      <family val="2"/>
    </font>
    <font>
      <b/>
      <sz val="10"/>
      <color indexed="9"/>
      <name val="Arial"/>
      <family val="2"/>
    </font>
    <font>
      <b/>
      <u val="singleAccounting"/>
      <sz val="8"/>
      <color indexed="8"/>
      <name val="Verdana"/>
      <family val="2"/>
    </font>
    <font>
      <b/>
      <sz val="8"/>
      <color indexed="9"/>
      <name val="Verdana"/>
      <family val="2"/>
    </font>
    <font>
      <b/>
      <u val="singleAccounting"/>
      <sz val="8"/>
      <color indexed="8"/>
      <name val="Arial"/>
      <family val="2"/>
    </font>
    <font>
      <sz val="8"/>
      <color indexed="8"/>
      <name val="Arial"/>
      <family val="2"/>
    </font>
    <font>
      <vertAlign val="superscript"/>
      <sz val="8"/>
      <color indexed="8"/>
      <name val="Arial"/>
      <family val="2"/>
    </font>
    <font>
      <vertAlign val="subscript"/>
      <sz val="8"/>
      <color indexed="8"/>
      <name val="Arial"/>
      <family val="2"/>
    </font>
    <font>
      <b/>
      <sz val="8"/>
      <color indexed="8"/>
      <name val="Arial"/>
      <family val="2"/>
    </font>
    <font>
      <i/>
      <sz val="8"/>
      <color indexed="8"/>
      <name val="Arial"/>
      <family val="2"/>
    </font>
    <font>
      <sz val="1"/>
      <color indexed="9"/>
      <name val="Symbol"/>
      <family val="1"/>
      <charset val="2"/>
    </font>
    <font>
      <sz val="10"/>
      <color indexed="8"/>
      <name val="Arial"/>
      <family val="2"/>
    </font>
    <font>
      <b/>
      <sz val="8"/>
      <color indexed="8"/>
      <name val="Verdana"/>
      <family val="2"/>
    </font>
    <font>
      <vertAlign val="superscript"/>
      <sz val="8"/>
      <color theme="1"/>
      <name val="Arial"/>
      <family val="2"/>
    </font>
    <font>
      <vertAlign val="superscript"/>
      <sz val="8"/>
      <name val="Arial"/>
      <family val="2"/>
    </font>
  </fonts>
  <fills count="42">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indexed="60"/>
        <bgColor indexed="64"/>
      </patternFill>
    </fill>
    <fill>
      <patternFill patternType="solid">
        <fgColor indexed="56"/>
        <bgColor indexed="64"/>
      </patternFill>
    </fill>
    <fill>
      <patternFill patternType="solid">
        <fgColor theme="0" tint="-4.9989318521683403E-2"/>
        <bgColor indexed="64"/>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3"/>
        <bgColor indexed="64"/>
      </patternFill>
    </fill>
    <fill>
      <patternFill patternType="solid">
        <fgColor indexed="62"/>
        <bgColor indexed="64"/>
      </patternFill>
    </fill>
  </fills>
  <borders count="31">
    <border>
      <left/>
      <right/>
      <top/>
      <bottom/>
      <diagonal/>
    </border>
    <border>
      <left/>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right/>
      <top style="medium">
        <color indexed="64"/>
      </top>
      <bottom style="thin">
        <color indexed="64"/>
      </bottom>
      <diagonal/>
    </border>
    <border>
      <left/>
      <right/>
      <top style="medium">
        <color rgb="FF0096D7"/>
      </top>
      <bottom/>
      <diagonal/>
    </border>
    <border>
      <left/>
      <right/>
      <top/>
      <bottom style="dashed">
        <color rgb="FFBFBFBF"/>
      </bottom>
      <diagonal/>
    </border>
    <border>
      <left/>
      <right/>
      <top/>
      <bottom style="thin">
        <color rgb="FFBFBFBF"/>
      </bottom>
      <diagonal/>
    </border>
    <border>
      <left/>
      <right/>
      <top/>
      <bottom style="thick">
        <color rgb="FF0096D7"/>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s>
  <cellStyleXfs count="103">
    <xf numFmtId="0" fontId="0" fillId="0" borderId="0"/>
    <xf numFmtId="9" fontId="8" fillId="0" borderId="0" applyFont="0" applyFill="0" applyBorder="0" applyAlignment="0" applyProtection="0"/>
    <xf numFmtId="44" fontId="8" fillId="0" borderId="0" applyFont="0" applyFill="0" applyBorder="0" applyAlignment="0" applyProtection="0"/>
    <xf numFmtId="0" fontId="12" fillId="0" borderId="0"/>
    <xf numFmtId="0" fontId="12" fillId="0" borderId="0"/>
    <xf numFmtId="0" fontId="14" fillId="0" borderId="0" applyAlignment="0"/>
    <xf numFmtId="0" fontId="16" fillId="0" borderId="0"/>
    <xf numFmtId="43" fontId="12" fillId="0" borderId="0" applyFont="0" applyFill="0" applyBorder="0" applyAlignment="0" applyProtection="0"/>
    <xf numFmtId="0" fontId="22" fillId="8" borderId="13">
      <alignment horizontal="center" vertical="center"/>
    </xf>
    <xf numFmtId="0" fontId="12" fillId="0" borderId="0"/>
    <xf numFmtId="44" fontId="12" fillId="0" borderId="0" applyFont="0" applyFill="0" applyBorder="0" applyAlignment="0" applyProtection="0"/>
    <xf numFmtId="0" fontId="8" fillId="0" borderId="0"/>
    <xf numFmtId="0" fontId="12" fillId="0" borderId="0"/>
    <xf numFmtId="9" fontId="12" fillId="0" borderId="0" applyFont="0" applyFill="0" applyBorder="0" applyAlignment="0" applyProtection="0"/>
    <xf numFmtId="43" fontId="12" fillId="0" borderId="0" applyFont="0" applyFill="0" applyBorder="0" applyAlignment="0" applyProtection="0"/>
    <xf numFmtId="0" fontId="28" fillId="0" borderId="0" applyNumberFormat="0" applyFill="0" applyBorder="0" applyAlignment="0" applyProtection="0">
      <alignment vertical="top"/>
      <protection locked="0"/>
    </xf>
    <xf numFmtId="0" fontId="12" fillId="0" borderId="0"/>
    <xf numFmtId="0" fontId="8" fillId="0" borderId="0"/>
    <xf numFmtId="0" fontId="29" fillId="0" borderId="0" applyNumberFormat="0" applyFill="0" applyBorder="0" applyAlignment="0" applyProtection="0">
      <alignment vertical="top"/>
      <protection locked="0"/>
    </xf>
    <xf numFmtId="0" fontId="30" fillId="0" borderId="0"/>
    <xf numFmtId="0" fontId="30" fillId="0" borderId="15">
      <alignment wrapText="1"/>
    </xf>
    <xf numFmtId="0" fontId="30" fillId="0" borderId="16">
      <alignment wrapText="1"/>
    </xf>
    <xf numFmtId="0" fontId="31" fillId="0" borderId="17">
      <alignment wrapText="1"/>
    </xf>
    <xf numFmtId="0" fontId="31" fillId="0" borderId="18">
      <alignment wrapText="1"/>
    </xf>
    <xf numFmtId="0" fontId="30" fillId="0" borderId="0"/>
    <xf numFmtId="0" fontId="32" fillId="0" borderId="0">
      <alignment horizontal="left"/>
    </xf>
    <xf numFmtId="0" fontId="16" fillId="0" borderId="0"/>
    <xf numFmtId="0" fontId="33" fillId="0" borderId="0">
      <alignment vertical="top"/>
      <protection locked="0"/>
    </xf>
    <xf numFmtId="0" fontId="34" fillId="0" borderId="0"/>
    <xf numFmtId="0" fontId="35" fillId="0" borderId="0"/>
    <xf numFmtId="2" fontId="35" fillId="0" borderId="0"/>
    <xf numFmtId="49" fontId="36" fillId="0" borderId="0"/>
    <xf numFmtId="0" fontId="36" fillId="0" borderId="0"/>
    <xf numFmtId="0" fontId="35" fillId="0" borderId="0"/>
    <xf numFmtId="9" fontId="8" fillId="0" borderId="0" applyFont="0" applyFill="0" applyBorder="0" applyAlignment="0" applyProtection="0"/>
    <xf numFmtId="0" fontId="37" fillId="0" borderId="0" applyNumberFormat="0" applyFill="0" applyBorder="0" applyAlignment="0" applyProtection="0"/>
    <xf numFmtId="0" fontId="38" fillId="0" borderId="0"/>
    <xf numFmtId="0" fontId="39" fillId="0" borderId="19" applyNumberFormat="0" applyFill="0" applyAlignment="0" applyProtection="0"/>
    <xf numFmtId="0" fontId="40" fillId="0" borderId="20" applyNumberFormat="0" applyFill="0" applyAlignment="0" applyProtection="0"/>
    <xf numFmtId="0" fontId="41" fillId="0" borderId="21" applyNumberFormat="0" applyFill="0" applyAlignment="0" applyProtection="0"/>
    <xf numFmtId="0" fontId="41" fillId="0" borderId="0" applyNumberFormat="0" applyFill="0" applyBorder="0" applyAlignment="0" applyProtection="0"/>
    <xf numFmtId="0" fontId="42" fillId="9" borderId="0" applyNumberFormat="0" applyBorder="0" applyAlignment="0" applyProtection="0"/>
    <xf numFmtId="0" fontId="43" fillId="10" borderId="0" applyNumberFormat="0" applyBorder="0" applyAlignment="0" applyProtection="0"/>
    <xf numFmtId="0" fontId="44" fillId="11" borderId="0" applyNumberFormat="0" applyBorder="0" applyAlignment="0" applyProtection="0"/>
    <xf numFmtId="0" fontId="45" fillId="12" borderId="22" applyNumberFormat="0" applyAlignment="0" applyProtection="0"/>
    <xf numFmtId="0" fontId="46" fillId="13" borderId="23" applyNumberFormat="0" applyAlignment="0" applyProtection="0"/>
    <xf numFmtId="0" fontId="47" fillId="13" borderId="22" applyNumberFormat="0" applyAlignment="0" applyProtection="0"/>
    <xf numFmtId="0" fontId="48" fillId="0" borderId="24" applyNumberFormat="0" applyFill="0" applyAlignment="0" applyProtection="0"/>
    <xf numFmtId="0" fontId="49" fillId="14" borderId="25" applyNumberFormat="0" applyAlignment="0" applyProtection="0"/>
    <xf numFmtId="0" fontId="50" fillId="0" borderId="0" applyNumberFormat="0" applyFill="0" applyBorder="0" applyAlignment="0" applyProtection="0"/>
    <xf numFmtId="0" fontId="16" fillId="15" borderId="26" applyNumberFormat="0" applyFont="0" applyAlignment="0" applyProtection="0"/>
    <xf numFmtId="0" fontId="51" fillId="0" borderId="0" applyNumberFormat="0" applyFill="0" applyBorder="0" applyAlignment="0" applyProtection="0"/>
    <xf numFmtId="0" fontId="52" fillId="0" borderId="27" applyNumberFormat="0" applyFill="0" applyAlignment="0" applyProtection="0"/>
    <xf numFmtId="0" fontId="53"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53" fillId="19" borderId="0" applyNumberFormat="0" applyBorder="0" applyAlignment="0" applyProtection="0"/>
    <xf numFmtId="0" fontId="53"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53" fillId="23" borderId="0" applyNumberFormat="0" applyBorder="0" applyAlignment="0" applyProtection="0"/>
    <xf numFmtId="0" fontId="53"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53" fillId="27" borderId="0" applyNumberFormat="0" applyBorder="0" applyAlignment="0" applyProtection="0"/>
    <xf numFmtId="0" fontId="53"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53" fillId="31" borderId="0" applyNumberFormat="0" applyBorder="0" applyAlignment="0" applyProtection="0"/>
    <xf numFmtId="0" fontId="53"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53" fillId="35" borderId="0" applyNumberFormat="0" applyBorder="0" applyAlignment="0" applyProtection="0"/>
    <xf numFmtId="0" fontId="53"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53" fillId="39" borderId="0" applyNumberFormat="0" applyBorder="0" applyAlignment="0" applyProtection="0"/>
    <xf numFmtId="0" fontId="54" fillId="0" borderId="0"/>
    <xf numFmtId="0" fontId="12" fillId="0" borderId="0"/>
    <xf numFmtId="0" fontId="12" fillId="0" borderId="0"/>
    <xf numFmtId="0" fontId="12" fillId="0" borderId="0"/>
    <xf numFmtId="0" fontId="55" fillId="0" borderId="0"/>
    <xf numFmtId="0" fontId="56" fillId="0" borderId="0"/>
    <xf numFmtId="43" fontId="16" fillId="0" borderId="0" applyFont="0" applyFill="0" applyBorder="0" applyAlignment="0" applyProtection="0"/>
    <xf numFmtId="9" fontId="16" fillId="0" borderId="0" applyFont="0" applyFill="0" applyBorder="0" applyAlignment="0" applyProtection="0"/>
    <xf numFmtId="0" fontId="57" fillId="0" borderId="0"/>
    <xf numFmtId="0" fontId="58" fillId="0" borderId="0" applyAlignment="0"/>
    <xf numFmtId="0" fontId="59" fillId="0" borderId="0" applyAlignment="0"/>
    <xf numFmtId="0" fontId="60" fillId="40" borderId="0" applyAlignment="0"/>
    <xf numFmtId="0" fontId="61" fillId="41" borderId="0" applyAlignment="0"/>
    <xf numFmtId="0" fontId="62" fillId="6" borderId="0" applyAlignment="0"/>
    <xf numFmtId="0" fontId="63" fillId="5" borderId="0" applyAlignment="0"/>
    <xf numFmtId="0" fontId="64" fillId="0" borderId="0" applyAlignment="0"/>
    <xf numFmtId="0" fontId="65" fillId="0" borderId="0" applyAlignment="0"/>
    <xf numFmtId="0" fontId="66" fillId="0" borderId="0" applyAlignment="0"/>
    <xf numFmtId="0" fontId="67" fillId="0" borderId="0" applyAlignment="0"/>
    <xf numFmtId="0" fontId="68" fillId="0" borderId="0" applyAlignment="0"/>
    <xf numFmtId="0" fontId="67" fillId="0" borderId="0" applyAlignment="0">
      <alignment wrapText="1"/>
    </xf>
    <xf numFmtId="0" fontId="69" fillId="0" borderId="0" applyAlignment="0"/>
    <xf numFmtId="0" fontId="70" fillId="0" borderId="0" applyAlignment="0"/>
    <xf numFmtId="0" fontId="71" fillId="0" borderId="0" applyAlignment="0"/>
    <xf numFmtId="43" fontId="8" fillId="0" borderId="0" applyFont="0" applyFill="0" applyBorder="0" applyAlignment="0" applyProtection="0"/>
    <xf numFmtId="0" fontId="22" fillId="8" borderId="29">
      <alignment horizontal="center" vertical="center"/>
    </xf>
  </cellStyleXfs>
  <cellXfs count="173">
    <xf numFmtId="0" fontId="0" fillId="0" borderId="0" xfId="0"/>
    <xf numFmtId="1" fontId="0" fillId="0" borderId="0" xfId="0" applyNumberFormat="1" applyAlignment="1">
      <alignment horizontal="left"/>
    </xf>
    <xf numFmtId="1" fontId="0" fillId="0" borderId="0" xfId="0" applyNumberFormat="1" applyAlignment="1">
      <alignment horizontal="right"/>
    </xf>
    <xf numFmtId="0" fontId="0" fillId="0" borderId="0" xfId="0" applyNumberFormat="1" applyAlignment="1">
      <alignment horizontal="left"/>
    </xf>
    <xf numFmtId="0" fontId="0" fillId="0" borderId="0" xfId="0" applyNumberFormat="1" applyAlignment="1">
      <alignment horizontal="right"/>
    </xf>
    <xf numFmtId="14" fontId="0" fillId="0" borderId="0" xfId="0" applyNumberFormat="1" applyAlignment="1">
      <alignment horizontal="right"/>
    </xf>
    <xf numFmtId="4" fontId="0" fillId="0" borderId="0" xfId="0" applyNumberFormat="1" applyAlignment="1">
      <alignment horizontal="right"/>
    </xf>
    <xf numFmtId="0" fontId="0" fillId="0" borderId="0" xfId="0" applyBorder="1"/>
    <xf numFmtId="0" fontId="0" fillId="0" borderId="0" xfId="0" applyNumberFormat="1" applyAlignment="1">
      <alignment horizontal="center"/>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0" xfId="0" quotePrefix="1" applyBorder="1"/>
    <xf numFmtId="0" fontId="2" fillId="0" borderId="0" xfId="0" applyFont="1" applyBorder="1" applyAlignment="1">
      <alignment horizontal="center"/>
    </xf>
    <xf numFmtId="0" fontId="0" fillId="0" borderId="6" xfId="0" quotePrefix="1" applyBorder="1"/>
    <xf numFmtId="165" fontId="0" fillId="0" borderId="0" xfId="0" applyNumberFormat="1" applyBorder="1" applyAlignment="1">
      <alignment horizontal="center"/>
    </xf>
    <xf numFmtId="0" fontId="0" fillId="0" borderId="0" xfId="0" applyBorder="1" applyAlignment="1">
      <alignment horizontal="center"/>
    </xf>
    <xf numFmtId="164" fontId="0" fillId="0" borderId="0" xfId="0" applyNumberFormat="1" applyBorder="1" applyAlignment="1">
      <alignment horizontal="center"/>
    </xf>
    <xf numFmtId="0" fontId="0" fillId="0" borderId="7" xfId="0" applyBorder="1"/>
    <xf numFmtId="0" fontId="0" fillId="0" borderId="8" xfId="0" applyBorder="1"/>
    <xf numFmtId="0" fontId="0" fillId="0" borderId="9" xfId="0" applyBorder="1"/>
    <xf numFmtId="1" fontId="0" fillId="0" borderId="0" xfId="0" applyNumberFormat="1" applyBorder="1" applyAlignment="1">
      <alignment horizontal="center"/>
    </xf>
    <xf numFmtId="166" fontId="0" fillId="0" borderId="0" xfId="0" applyNumberFormat="1"/>
    <xf numFmtId="0" fontId="0" fillId="0" borderId="0" xfId="0"/>
    <xf numFmtId="0" fontId="0" fillId="0" borderId="0" xfId="0" applyAlignment="1">
      <alignment horizontal="center"/>
    </xf>
    <xf numFmtId="167" fontId="0" fillId="0" borderId="0" xfId="0" applyNumberFormat="1" applyAlignment="1">
      <alignment horizontal="center"/>
    </xf>
    <xf numFmtId="165" fontId="0" fillId="0" borderId="0" xfId="0" applyNumberFormat="1" applyAlignment="1">
      <alignment horizontal="center"/>
    </xf>
    <xf numFmtId="0" fontId="2" fillId="0" borderId="0" xfId="0" applyFont="1" applyAlignment="1">
      <alignment horizontal="center"/>
    </xf>
    <xf numFmtId="0" fontId="1" fillId="0" borderId="0" xfId="0" applyFont="1" applyAlignment="1">
      <alignment horizontal="center" wrapText="1"/>
    </xf>
    <xf numFmtId="0" fontId="2" fillId="0" borderId="0" xfId="0" applyFont="1"/>
    <xf numFmtId="0" fontId="0" fillId="0" borderId="0" xfId="0" applyBorder="1" applyAlignment="1">
      <alignment horizontal="left"/>
    </xf>
    <xf numFmtId="166" fontId="0" fillId="0" borderId="0" xfId="0" applyNumberFormat="1" applyBorder="1"/>
    <xf numFmtId="167" fontId="0" fillId="0" borderId="0" xfId="0" applyNumberFormat="1" applyBorder="1" applyAlignment="1">
      <alignment horizontal="center"/>
    </xf>
    <xf numFmtId="0" fontId="0" fillId="2" borderId="0" xfId="0" applyFill="1"/>
    <xf numFmtId="164" fontId="0" fillId="0" borderId="0" xfId="0" applyNumberFormat="1"/>
    <xf numFmtId="167" fontId="0" fillId="0" borderId="0" xfId="0" applyNumberFormat="1"/>
    <xf numFmtId="0" fontId="3" fillId="0" borderId="0" xfId="0" applyFont="1"/>
    <xf numFmtId="0" fontId="4" fillId="0" borderId="0" xfId="0" applyFont="1" applyAlignment="1">
      <alignment horizontal="center"/>
    </xf>
    <xf numFmtId="167" fontId="5" fillId="0" borderId="0" xfId="0" applyNumberFormat="1" applyFont="1" applyAlignment="1">
      <alignment horizontal="center"/>
    </xf>
    <xf numFmtId="0" fontId="5" fillId="0" borderId="0" xfId="0" applyNumberFormat="1" applyFont="1" applyAlignment="1">
      <alignment horizontal="center"/>
    </xf>
    <xf numFmtId="0" fontId="7" fillId="0" borderId="0" xfId="0" applyFont="1"/>
    <xf numFmtId="0" fontId="6" fillId="0" borderId="0" xfId="0" applyFont="1" applyAlignment="1">
      <alignment horizontal="center"/>
    </xf>
    <xf numFmtId="0" fontId="2" fillId="0" borderId="0" xfId="0" applyFont="1" applyAlignment="1">
      <alignment horizontal="center"/>
    </xf>
    <xf numFmtId="0" fontId="6" fillId="0" borderId="0" xfId="0" applyFont="1" applyAlignment="1">
      <alignment horizontal="center"/>
    </xf>
    <xf numFmtId="0" fontId="0" fillId="0" borderId="0" xfId="0" applyFill="1" applyBorder="1" applyAlignment="1">
      <alignment horizontal="left"/>
    </xf>
    <xf numFmtId="0" fontId="0" fillId="0" borderId="10" xfId="0" applyFill="1" applyBorder="1" applyAlignment="1">
      <alignment horizontal="left"/>
    </xf>
    <xf numFmtId="4" fontId="0" fillId="2" borderId="0" xfId="0" applyNumberFormat="1" applyFill="1" applyAlignment="1">
      <alignment horizontal="right"/>
    </xf>
    <xf numFmtId="4" fontId="0" fillId="3" borderId="0" xfId="0" applyNumberFormat="1" applyFill="1" applyAlignment="1">
      <alignment horizontal="right"/>
    </xf>
    <xf numFmtId="168" fontId="0" fillId="0" borderId="0" xfId="1" applyNumberFormat="1" applyFont="1"/>
    <xf numFmtId="2" fontId="0" fillId="0" borderId="0" xfId="0" applyNumberFormat="1"/>
    <xf numFmtId="168" fontId="0" fillId="0" borderId="0" xfId="0" applyNumberFormat="1"/>
    <xf numFmtId="0" fontId="9" fillId="2" borderId="0" xfId="0" applyFont="1" applyFill="1"/>
    <xf numFmtId="0" fontId="0" fillId="3" borderId="0" xfId="0" applyFill="1"/>
    <xf numFmtId="164" fontId="0" fillId="3" borderId="0" xfId="0" applyNumberFormat="1" applyFill="1" applyBorder="1" applyAlignment="1">
      <alignment horizontal="center"/>
    </xf>
    <xf numFmtId="168" fontId="0" fillId="0" borderId="0" xfId="1" applyNumberFormat="1" applyFont="1" applyAlignment="1">
      <alignment horizontal="right"/>
    </xf>
    <xf numFmtId="0" fontId="0" fillId="0" borderId="0" xfId="0" applyFill="1"/>
    <xf numFmtId="168" fontId="0" fillId="0" borderId="0" xfId="1" applyNumberFormat="1" applyFont="1" applyFill="1" applyAlignment="1">
      <alignment horizontal="right"/>
    </xf>
    <xf numFmtId="4" fontId="9" fillId="2" borderId="0" xfId="0" applyNumberFormat="1" applyFont="1" applyFill="1" applyAlignment="1">
      <alignment horizontal="right"/>
    </xf>
    <xf numFmtId="0" fontId="0" fillId="0" borderId="0" xfId="0" applyBorder="1" applyAlignment="1">
      <alignment horizontal="center"/>
    </xf>
    <xf numFmtId="9" fontId="0" fillId="0" borderId="0" xfId="0" applyNumberFormat="1" applyFill="1"/>
    <xf numFmtId="2" fontId="0" fillId="0" borderId="0" xfId="0" applyNumberFormat="1" applyFill="1"/>
    <xf numFmtId="0" fontId="0" fillId="0" borderId="0" xfId="0" applyBorder="1" applyAlignment="1">
      <alignment horizontal="center"/>
    </xf>
    <xf numFmtId="0" fontId="0" fillId="0" borderId="0" xfId="0" applyNumberFormat="1" applyBorder="1" applyAlignment="1">
      <alignment horizontal="left"/>
    </xf>
    <xf numFmtId="0" fontId="0" fillId="0" borderId="3" xfId="0" applyBorder="1" applyAlignment="1">
      <alignment horizontal="center"/>
    </xf>
    <xf numFmtId="0" fontId="0" fillId="0" borderId="3" xfId="0" applyNumberFormat="1" applyBorder="1" applyAlignment="1">
      <alignment horizontal="left"/>
    </xf>
    <xf numFmtId="166" fontId="0" fillId="0" borderId="3" xfId="0" applyNumberFormat="1" applyBorder="1"/>
    <xf numFmtId="167" fontId="0" fillId="0" borderId="3" xfId="0" applyNumberFormat="1" applyBorder="1" applyAlignment="1">
      <alignment horizontal="center"/>
    </xf>
    <xf numFmtId="0" fontId="0" fillId="0" borderId="0" xfId="0" applyNumberFormat="1" applyBorder="1" applyAlignment="1">
      <alignment horizontal="center"/>
    </xf>
    <xf numFmtId="0" fontId="0" fillId="0" borderId="0" xfId="0" applyBorder="1" applyAlignment="1">
      <alignment horizontal="center"/>
    </xf>
    <xf numFmtId="0" fontId="0" fillId="0" borderId="0" xfId="0" applyBorder="1" applyAlignment="1">
      <alignment horizontal="center"/>
    </xf>
    <xf numFmtId="14" fontId="0" fillId="0" borderId="0" xfId="0" applyNumberFormat="1"/>
    <xf numFmtId="0" fontId="11" fillId="0" borderId="0" xfId="0" applyFont="1" applyAlignment="1">
      <alignment horizontal="center"/>
    </xf>
    <xf numFmtId="3" fontId="0" fillId="0" borderId="0" xfId="0" applyNumberFormat="1" applyAlignment="1">
      <alignment horizontal="center"/>
    </xf>
    <xf numFmtId="0" fontId="0" fillId="0" borderId="0" xfId="0" applyFill="1" applyBorder="1" applyAlignment="1"/>
    <xf numFmtId="170" fontId="0" fillId="0" borderId="0" xfId="0" applyNumberFormat="1"/>
    <xf numFmtId="0" fontId="0" fillId="0" borderId="0" xfId="0" applyAlignment="1">
      <alignment horizontal="left"/>
    </xf>
    <xf numFmtId="170" fontId="8" fillId="0" borderId="0" xfId="2" applyNumberFormat="1" applyFont="1"/>
    <xf numFmtId="170" fontId="0" fillId="0" borderId="0" xfId="2" applyNumberFormat="1" applyFont="1"/>
    <xf numFmtId="170" fontId="0" fillId="0" borderId="0" xfId="2" applyNumberFormat="1" applyFont="1" applyAlignment="1">
      <alignment horizontal="center"/>
    </xf>
    <xf numFmtId="0" fontId="0" fillId="0" borderId="0" xfId="6" applyFont="1"/>
    <xf numFmtId="44" fontId="8" fillId="0" borderId="0" xfId="2" applyNumberFormat="1" applyFont="1"/>
    <xf numFmtId="0" fontId="8" fillId="0" borderId="0" xfId="6" applyFont="1"/>
    <xf numFmtId="3" fontId="0" fillId="0" borderId="0" xfId="0" applyNumberFormat="1"/>
    <xf numFmtId="3" fontId="17" fillId="0" borderId="0" xfId="0" applyNumberFormat="1" applyFont="1"/>
    <xf numFmtId="0" fontId="17" fillId="0" borderId="0" xfId="0" applyFont="1"/>
    <xf numFmtId="0" fontId="0" fillId="0" borderId="8" xfId="0" applyFill="1" applyBorder="1" applyAlignment="1"/>
    <xf numFmtId="0" fontId="18" fillId="0" borderId="14" xfId="0" applyFont="1" applyFill="1" applyBorder="1" applyAlignment="1">
      <alignment horizontal="center"/>
    </xf>
    <xf numFmtId="0" fontId="18" fillId="0" borderId="14" xfId="0" applyFont="1" applyFill="1" applyBorder="1" applyAlignment="1">
      <alignment horizontal="centerContinuous"/>
    </xf>
    <xf numFmtId="0" fontId="19" fillId="0" borderId="0" xfId="6" applyFont="1"/>
    <xf numFmtId="0" fontId="20" fillId="0" borderId="0" xfId="0" applyFont="1"/>
    <xf numFmtId="0" fontId="20" fillId="0" borderId="0" xfId="0" applyFont="1" applyFill="1"/>
    <xf numFmtId="172" fontId="21" fillId="0" borderId="0" xfId="0" applyNumberFormat="1" applyFont="1" applyAlignment="1">
      <alignment horizontal="right"/>
    </xf>
    <xf numFmtId="171" fontId="21" fillId="0" borderId="0" xfId="0" applyNumberFormat="1" applyFont="1" applyAlignment="1">
      <alignment horizontal="right"/>
    </xf>
    <xf numFmtId="0" fontId="21" fillId="0" borderId="0" xfId="0" applyFont="1"/>
    <xf numFmtId="173" fontId="21" fillId="0" borderId="0" xfId="0" applyNumberFormat="1" applyFont="1" applyAlignment="1">
      <alignment horizontal="right"/>
    </xf>
    <xf numFmtId="172" fontId="20" fillId="0" borderId="0" xfId="0" applyNumberFormat="1" applyFont="1" applyAlignment="1">
      <alignment horizontal="right"/>
    </xf>
    <xf numFmtId="171" fontId="20" fillId="0" borderId="0" xfId="0" applyNumberFormat="1" applyFont="1" applyAlignment="1">
      <alignment horizontal="right"/>
    </xf>
    <xf numFmtId="173" fontId="20" fillId="0" borderId="0" xfId="0" applyNumberFormat="1" applyFont="1" applyAlignment="1">
      <alignment horizontal="right"/>
    </xf>
    <xf numFmtId="0" fontId="20" fillId="0" borderId="0" xfId="0" applyFont="1" applyAlignment="1">
      <alignment horizontal="right"/>
    </xf>
    <xf numFmtId="0" fontId="21" fillId="7" borderId="0" xfId="0" applyFont="1" applyFill="1" applyAlignment="1">
      <alignment horizontal="left" indent="1"/>
    </xf>
    <xf numFmtId="0" fontId="19" fillId="0" borderId="0" xfId="6" applyFont="1" applyBorder="1"/>
    <xf numFmtId="0" fontId="24" fillId="0" borderId="0" xfId="6" applyFont="1" applyBorder="1" applyAlignment="1">
      <alignment horizontal="right"/>
    </xf>
    <xf numFmtId="0" fontId="19" fillId="0" borderId="0" xfId="6" applyFont="1" applyBorder="1" applyAlignment="1">
      <alignment horizontal="left"/>
    </xf>
    <xf numFmtId="49" fontId="24" fillId="0" borderId="0" xfId="6" applyNumberFormat="1" applyFont="1" applyBorder="1" applyAlignment="1">
      <alignment horizontal="left"/>
    </xf>
    <xf numFmtId="49" fontId="25" fillId="0" borderId="0" xfId="9" applyNumberFormat="1" applyFont="1" applyFill="1" applyBorder="1" applyAlignment="1">
      <alignment horizontal="left"/>
    </xf>
    <xf numFmtId="49" fontId="25" fillId="0" borderId="0" xfId="10" applyNumberFormat="1" applyFont="1" applyFill="1" applyBorder="1" applyAlignment="1"/>
    <xf numFmtId="49" fontId="25" fillId="0" borderId="0" xfId="9" applyNumberFormat="1" applyFont="1" applyFill="1" applyBorder="1" applyAlignment="1">
      <alignment horizontal="right"/>
    </xf>
    <xf numFmtId="0" fontId="19" fillId="0" borderId="0" xfId="6" applyFont="1" applyFill="1"/>
    <xf numFmtId="0" fontId="19" fillId="0" borderId="0" xfId="6" applyFont="1" applyFill="1" applyAlignment="1">
      <alignment horizontal="right"/>
    </xf>
    <xf numFmtId="0" fontId="19" fillId="0" borderId="0" xfId="6" applyFont="1" applyFill="1" applyAlignment="1">
      <alignment horizontal="left"/>
    </xf>
    <xf numFmtId="0" fontId="19" fillId="0" borderId="0" xfId="6" applyFont="1" applyFill="1" applyAlignment="1"/>
    <xf numFmtId="0" fontId="12" fillId="0" borderId="0" xfId="6" applyFont="1" applyFill="1" applyAlignment="1">
      <alignment horizontal="right"/>
    </xf>
    <xf numFmtId="0" fontId="26" fillId="0" borderId="0" xfId="6" applyFont="1" applyFill="1" applyAlignment="1">
      <alignment horizontal="left" vertical="center" indent="1"/>
    </xf>
    <xf numFmtId="0" fontId="19" fillId="0" borderId="0" xfId="6" applyFont="1" applyAlignment="1">
      <alignment horizontal="left"/>
    </xf>
    <xf numFmtId="0" fontId="19" fillId="0" borderId="0" xfId="6" applyFont="1" applyAlignment="1"/>
    <xf numFmtId="0" fontId="27" fillId="4" borderId="0" xfId="0" applyFont="1" applyFill="1" applyAlignment="1">
      <alignment horizontal="right" vertical="center" indent="1"/>
    </xf>
    <xf numFmtId="0" fontId="27" fillId="4" borderId="0" xfId="0" applyFont="1" applyFill="1" applyAlignment="1">
      <alignment horizontal="left" indent="20"/>
    </xf>
    <xf numFmtId="0" fontId="20" fillId="0" borderId="0" xfId="6" applyFont="1"/>
    <xf numFmtId="3" fontId="20" fillId="0" borderId="0" xfId="0" applyNumberFormat="1" applyFont="1"/>
    <xf numFmtId="9" fontId="20" fillId="0" borderId="0" xfId="0" applyNumberFormat="1" applyFont="1"/>
    <xf numFmtId="1" fontId="20" fillId="0" borderId="0" xfId="0" applyNumberFormat="1" applyFont="1"/>
    <xf numFmtId="0" fontId="20" fillId="7" borderId="0" xfId="6" applyFont="1" applyFill="1"/>
    <xf numFmtId="0" fontId="20" fillId="7" borderId="0" xfId="6" applyFont="1" applyFill="1" applyAlignment="1">
      <alignment vertical="center"/>
    </xf>
    <xf numFmtId="0" fontId="20" fillId="4" borderId="0" xfId="6" applyFont="1" applyFill="1"/>
    <xf numFmtId="0" fontId="20" fillId="4" borderId="0" xfId="6" applyFont="1" applyFill="1" applyAlignment="1">
      <alignment horizontal="left"/>
    </xf>
    <xf numFmtId="0" fontId="20" fillId="4" borderId="0" xfId="6" applyFont="1" applyFill="1" applyAlignment="1">
      <alignment horizontal="right"/>
    </xf>
    <xf numFmtId="0" fontId="27" fillId="4" borderId="0" xfId="6" applyFont="1" applyFill="1" applyAlignment="1">
      <alignment horizontal="right" vertical="center" indent="1"/>
    </xf>
    <xf numFmtId="0" fontId="27" fillId="4" borderId="0" xfId="6" applyFont="1" applyFill="1" applyAlignment="1">
      <alignment horizontal="left" indent="20"/>
    </xf>
    <xf numFmtId="0" fontId="0" fillId="0" borderId="0" xfId="0"/>
    <xf numFmtId="0" fontId="13" fillId="0" borderId="0" xfId="0" applyFont="1" applyFill="1"/>
    <xf numFmtId="171" fontId="13" fillId="0" borderId="0" xfId="0" applyNumberFormat="1" applyFont="1" applyFill="1" applyAlignment="1">
      <alignment horizontal="left" vertical="top"/>
    </xf>
    <xf numFmtId="0" fontId="0" fillId="0" borderId="0" xfId="0" applyAlignment="1">
      <alignment horizontal="center"/>
    </xf>
    <xf numFmtId="1" fontId="11" fillId="0" borderId="0" xfId="0" applyNumberFormat="1" applyFont="1" applyAlignment="1">
      <alignment horizontal="center"/>
    </xf>
    <xf numFmtId="1" fontId="11" fillId="0" borderId="0" xfId="6" applyNumberFormat="1" applyFont="1" applyAlignment="1">
      <alignment horizontal="center"/>
    </xf>
    <xf numFmtId="0" fontId="23" fillId="4" borderId="0" xfId="102" applyFont="1" applyFill="1" applyBorder="1" applyAlignment="1">
      <alignment vertical="center"/>
    </xf>
    <xf numFmtId="0" fontId="15" fillId="4" borderId="0" xfId="102" applyFont="1" applyFill="1" applyBorder="1" applyAlignment="1">
      <alignment vertical="center" wrapText="1"/>
    </xf>
    <xf numFmtId="0" fontId="23" fillId="7" borderId="0" xfId="102" applyFont="1" applyFill="1" applyBorder="1" applyAlignment="1"/>
    <xf numFmtId="0" fontId="15" fillId="7" borderId="0" xfId="0" applyFont="1" applyFill="1" applyAlignment="1">
      <alignment horizontal="center" vertical="center"/>
    </xf>
    <xf numFmtId="172" fontId="15" fillId="7" borderId="0" xfId="101" applyNumberFormat="1" applyFont="1" applyFill="1" applyBorder="1" applyAlignment="1">
      <alignment horizontal="center" vertical="center"/>
    </xf>
    <xf numFmtId="1" fontId="15" fillId="7" borderId="1" xfId="101" applyNumberFormat="1" applyFont="1" applyFill="1" applyBorder="1" applyAlignment="1">
      <alignment horizontal="right"/>
    </xf>
    <xf numFmtId="172" fontId="15" fillId="7" borderId="1" xfId="101" applyNumberFormat="1" applyFont="1" applyFill="1" applyBorder="1" applyAlignment="1">
      <alignment horizontal="right"/>
    </xf>
    <xf numFmtId="173" fontId="15" fillId="7" borderId="1" xfId="101" applyNumberFormat="1" applyFont="1" applyFill="1" applyBorder="1" applyAlignment="1">
      <alignment horizontal="right"/>
    </xf>
    <xf numFmtId="1" fontId="15" fillId="7" borderId="1" xfId="101" applyNumberFormat="1" applyFont="1" applyFill="1" applyBorder="1" applyAlignment="1">
      <alignment horizontal="right" wrapText="1"/>
    </xf>
    <xf numFmtId="0" fontId="23" fillId="7" borderId="0" xfId="102" applyFont="1" applyFill="1" applyBorder="1" applyAlignment="1">
      <alignment vertical="center"/>
    </xf>
    <xf numFmtId="1" fontId="15" fillId="7" borderId="0" xfId="0" applyNumberFormat="1" applyFont="1" applyFill="1" applyAlignment="1">
      <alignment horizontal="center" wrapText="1"/>
    </xf>
    <xf numFmtId="1" fontId="15" fillId="7" borderId="0" xfId="0" applyNumberFormat="1" applyFont="1" applyFill="1" applyAlignment="1">
      <alignment horizontal="center"/>
    </xf>
    <xf numFmtId="0" fontId="15" fillId="7" borderId="0" xfId="0" applyFont="1" applyFill="1" applyAlignment="1">
      <alignment horizontal="center" wrapText="1"/>
    </xf>
    <xf numFmtId="0" fontId="15" fillId="7" borderId="12" xfId="0" applyFont="1" applyFill="1" applyBorder="1" applyAlignment="1">
      <alignment horizontal="right"/>
    </xf>
    <xf numFmtId="0" fontId="15" fillId="7" borderId="1" xfId="0" applyFont="1" applyFill="1" applyBorder="1" applyAlignment="1">
      <alignment horizontal="right"/>
    </xf>
    <xf numFmtId="0" fontId="15" fillId="7" borderId="30" xfId="0" quotePrefix="1" applyFont="1" applyFill="1" applyBorder="1" applyAlignment="1">
      <alignment horizontal="right"/>
    </xf>
    <xf numFmtId="0" fontId="15" fillId="7" borderId="11" xfId="0" quotePrefix="1" applyFont="1" applyFill="1" applyBorder="1" applyAlignment="1">
      <alignment horizontal="right"/>
    </xf>
    <xf numFmtId="0" fontId="15" fillId="7" borderId="12" xfId="0" quotePrefix="1" applyFont="1" applyFill="1" applyBorder="1" applyAlignment="1">
      <alignment horizontal="right"/>
    </xf>
    <xf numFmtId="0" fontId="21" fillId="0" borderId="28" xfId="0" applyFont="1" applyBorder="1"/>
    <xf numFmtId="0" fontId="20" fillId="0" borderId="28" xfId="0" applyFont="1" applyBorder="1"/>
    <xf numFmtId="9" fontId="20" fillId="0" borderId="28" xfId="0" applyNumberFormat="1" applyFont="1" applyBorder="1"/>
    <xf numFmtId="3" fontId="20" fillId="0" borderId="28" xfId="0" applyNumberFormat="1" applyFont="1" applyBorder="1"/>
    <xf numFmtId="0" fontId="20" fillId="0" borderId="28" xfId="6" applyFont="1" applyBorder="1"/>
    <xf numFmtId="0" fontId="1" fillId="0" borderId="0" xfId="0" applyFont="1" applyBorder="1" applyAlignment="1">
      <alignment horizontal="center"/>
    </xf>
    <xf numFmtId="0" fontId="1" fillId="0" borderId="1" xfId="0" applyFont="1" applyBorder="1" applyAlignment="1">
      <alignment horizontal="center"/>
    </xf>
    <xf numFmtId="0" fontId="2" fillId="0" borderId="0" xfId="0" applyFont="1" applyAlignment="1">
      <alignment horizontal="center"/>
    </xf>
    <xf numFmtId="0" fontId="6" fillId="0" borderId="0" xfId="0" applyFont="1" applyAlignment="1">
      <alignment horizontal="center"/>
    </xf>
    <xf numFmtId="0" fontId="10" fillId="0" borderId="0" xfId="0" applyFont="1" applyAlignment="1">
      <alignment horizontal="center"/>
    </xf>
    <xf numFmtId="0" fontId="0" fillId="0" borderId="0" xfId="0" applyAlignment="1">
      <alignment horizontal="center"/>
    </xf>
    <xf numFmtId="0" fontId="15" fillId="7" borderId="0" xfId="0" applyFont="1" applyFill="1" applyAlignment="1">
      <alignment horizontal="center" vertical="center"/>
    </xf>
    <xf numFmtId="172" fontId="15" fillId="7" borderId="0" xfId="101" applyNumberFormat="1" applyFont="1" applyFill="1" applyBorder="1" applyAlignment="1">
      <alignment horizontal="center" vertical="center"/>
    </xf>
    <xf numFmtId="1" fontId="15" fillId="7" borderId="0" xfId="101" applyNumberFormat="1" applyFont="1" applyFill="1" applyBorder="1" applyAlignment="1">
      <alignment horizontal="center" vertical="center" wrapText="1"/>
    </xf>
    <xf numFmtId="1" fontId="15" fillId="7" borderId="1" xfId="101" applyNumberFormat="1" applyFont="1" applyFill="1" applyBorder="1" applyAlignment="1">
      <alignment horizontal="center" vertical="center" wrapText="1"/>
    </xf>
    <xf numFmtId="0" fontId="15" fillId="7" borderId="0" xfId="0" applyFont="1" applyFill="1" applyAlignment="1">
      <alignment horizontal="center"/>
    </xf>
    <xf numFmtId="3" fontId="15" fillId="7" borderId="0" xfId="0" applyNumberFormat="1" applyFont="1" applyFill="1" applyAlignment="1">
      <alignment horizontal="center"/>
    </xf>
    <xf numFmtId="0" fontId="15" fillId="7" borderId="0" xfId="0" applyFont="1" applyFill="1" applyAlignment="1">
      <alignment horizontal="center" wrapText="1"/>
    </xf>
  </cellXfs>
  <cellStyles count="106">
    <cellStyle name="20% - Accent1 2" xfId="54"/>
    <cellStyle name="20% - Accent2 2" xfId="58"/>
    <cellStyle name="20% - Accent3 2" xfId="62"/>
    <cellStyle name="20% - Accent4 2" xfId="66"/>
    <cellStyle name="20% - Accent5 2" xfId="70"/>
    <cellStyle name="20% - Accent6 2" xfId="74"/>
    <cellStyle name="40% - Accent1 2" xfId="55"/>
    <cellStyle name="40% - Accent2 2" xfId="59"/>
    <cellStyle name="40% - Accent3 2" xfId="63"/>
    <cellStyle name="40% - Accent4 2" xfId="67"/>
    <cellStyle name="40% - Accent5 2" xfId="71"/>
    <cellStyle name="40% - Accent6 2" xfId="75"/>
    <cellStyle name="60% - Accent1 2" xfId="56"/>
    <cellStyle name="60% - Accent2 2" xfId="60"/>
    <cellStyle name="60% - Accent3 2" xfId="64"/>
    <cellStyle name="60% - Accent4 2" xfId="68"/>
    <cellStyle name="60% - Accent5 2" xfId="72"/>
    <cellStyle name="60% - Accent6 2" xfId="76"/>
    <cellStyle name="Accent1 2" xfId="53"/>
    <cellStyle name="Accent2 2" xfId="57"/>
    <cellStyle name="Accent3 2" xfId="61"/>
    <cellStyle name="Accent4 2" xfId="65"/>
    <cellStyle name="Accent5 2" xfId="69"/>
    <cellStyle name="Accent6 2" xfId="73"/>
    <cellStyle name="Bad 2" xfId="42"/>
    <cellStyle name="Body: normal cell 3" xfId="21"/>
    <cellStyle name="BuffetDate162" xfId="31"/>
    <cellStyle name="BuffetValue2" xfId="30"/>
    <cellStyle name="Calculation 2" xfId="46"/>
    <cellStyle name="ChartingText" xfId="99"/>
    <cellStyle name="Check Cell 2" xfId="48"/>
    <cellStyle name="CHPAboveAverage" xfId="100"/>
    <cellStyle name="CHPBelowAverage" xfId="100"/>
    <cellStyle name="CHPBottom" xfId="100"/>
    <cellStyle name="CHPTop" xfId="100"/>
    <cellStyle name="ColumnHeaderNormal" xfId="91"/>
    <cellStyle name="Comma" xfId="101" builtinId="3"/>
    <cellStyle name="Comma 10" xfId="14"/>
    <cellStyle name="Comma 2" xfId="7"/>
    <cellStyle name="Comma 3" xfId="83"/>
    <cellStyle name="Currency" xfId="2" builtinId="4"/>
    <cellStyle name="Currency 4" xfId="10"/>
    <cellStyle name="Explanatory Text 2" xfId="51"/>
    <cellStyle name="Font: Calibri, 9pt regular 2" xfId="24"/>
    <cellStyle name="Footnotes: top row 2" xfId="20"/>
    <cellStyle name="Good 2" xfId="41"/>
    <cellStyle name="Header: bottom row 2" xfId="23"/>
    <cellStyle name="HeaderText" xfId="32"/>
    <cellStyle name="Heading 1 2" xfId="37"/>
    <cellStyle name="Heading 2 2" xfId="38"/>
    <cellStyle name="Heading 3 2" xfId="39"/>
    <cellStyle name="Heading 4 2" xfId="40"/>
    <cellStyle name="Hyperlink 17" xfId="28"/>
    <cellStyle name="Hyperlink 2" xfId="18"/>
    <cellStyle name="Hyperlink 6" xfId="15"/>
    <cellStyle name="Hyperlink 7" xfId="27"/>
    <cellStyle name="Input 2" xfId="44"/>
    <cellStyle name="Invisible" xfId="98"/>
    <cellStyle name="Invisible 5" xfId="5"/>
    <cellStyle name="Item Tag" xfId="8"/>
    <cellStyle name="Item Tag 2" xfId="102"/>
    <cellStyle name="Linked Cell 2" xfId="47"/>
    <cellStyle name="Neutral 2" xfId="43"/>
    <cellStyle name="NewColumnHeaderNormal" xfId="89"/>
    <cellStyle name="NewSectionHeaderNormal" xfId="88"/>
    <cellStyle name="NewTitleNormal" xfId="87"/>
    <cellStyle name="Normal" xfId="0" builtinId="0"/>
    <cellStyle name="Normal 10" xfId="12"/>
    <cellStyle name="Normal 10 2" xfId="26"/>
    <cellStyle name="Normal 12" xfId="17"/>
    <cellStyle name="Normal 2" xfId="6"/>
    <cellStyle name="Normal 2 2" xfId="80"/>
    <cellStyle name="Normal 21" xfId="19"/>
    <cellStyle name="Normal 229" xfId="4"/>
    <cellStyle name="Normal 229 2" xfId="79"/>
    <cellStyle name="Normal 231" xfId="3"/>
    <cellStyle name="Normal 231 2" xfId="78"/>
    <cellStyle name="Normal 25" xfId="11"/>
    <cellStyle name="Normal 27" xfId="29"/>
    <cellStyle name="Normal 3" xfId="36"/>
    <cellStyle name="Normal 35" xfId="16"/>
    <cellStyle name="Normal 4" xfId="9"/>
    <cellStyle name="Normal 5" xfId="77"/>
    <cellStyle name="Normal 6" xfId="81"/>
    <cellStyle name="Normal 7" xfId="82"/>
    <cellStyle name="Normal 8" xfId="85"/>
    <cellStyle name="Normal 9 2" xfId="33"/>
    <cellStyle name="Note 2" xfId="50"/>
    <cellStyle name="Output 2" xfId="45"/>
    <cellStyle name="Parent row 2" xfId="22"/>
    <cellStyle name="Percent" xfId="1" builtinId="5"/>
    <cellStyle name="Percent 11" xfId="13"/>
    <cellStyle name="Percent 2" xfId="84"/>
    <cellStyle name="Percent 6" xfId="34"/>
    <cellStyle name="SectionHeaderNormal" xfId="90"/>
    <cellStyle name="SubScript" xfId="94"/>
    <cellStyle name="SuperScript" xfId="93"/>
    <cellStyle name="Table title 2" xfId="25"/>
    <cellStyle name="TextBold" xfId="95"/>
    <cellStyle name="TextItalic" xfId="96"/>
    <cellStyle name="TextNormal" xfId="92"/>
    <cellStyle name="Title" xfId="35" builtinId="15" customBuiltin="1"/>
    <cellStyle name="TitleNormal" xfId="86"/>
    <cellStyle name="Total 2" xfId="52"/>
    <cellStyle name="Total 3" xfId="97"/>
    <cellStyle name="Warning Text 2" xfId="4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a:t>FIGURE 2</a:t>
            </a:r>
            <a:endParaRPr lang="en-US" sz="1400"/>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sz="1400" b="0"/>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aseline="0"/>
              <a:t>Utility Capital Expenditures</a:t>
            </a:r>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200" b="1" i="0" baseline="0"/>
              <a:t>Dollars (in millions)</a:t>
            </a:r>
            <a:endParaRPr lang="en-US" sz="1200"/>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sz="1400"/>
          </a:p>
        </c:rich>
      </c:tx>
      <c:layout>
        <c:manualLayout>
          <c:xMode val="edge"/>
          <c:yMode val="edge"/>
          <c:x val="0.33624108919919754"/>
          <c:y val="6.3013175984580876E-3"/>
        </c:manualLayout>
      </c:layout>
      <c:overlay val="0"/>
    </c:title>
    <c:autoTitleDeleted val="0"/>
    <c:plotArea>
      <c:layout>
        <c:manualLayout>
          <c:layoutTarget val="inner"/>
          <c:xMode val="edge"/>
          <c:yMode val="edge"/>
          <c:x val="9.282425799494097E-2"/>
          <c:y val="0.27458864484044759"/>
          <c:w val="0.87396584686173484"/>
          <c:h val="0.52766735736980253"/>
        </c:manualLayout>
      </c:layout>
      <c:barChart>
        <c:barDir val="col"/>
        <c:grouping val="stacked"/>
        <c:varyColors val="0"/>
        <c:ser>
          <c:idx val="5"/>
          <c:order val="0"/>
          <c:tx>
            <c:strRef>
              <c:f>'Figure 2 Utility CapEx'!$M$25</c:f>
              <c:strCache>
                <c:ptCount val="1"/>
                <c:pt idx="0">
                  <c:v>Distribution</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CapEx'!$N$25:$Z$25</c:f>
              <c:numCache>
                <c:formatCode>_("$"* #,##0_);_("$"* \(#,##0\);_("$"* "-"??_);_(@_)</c:formatCode>
                <c:ptCount val="13"/>
                <c:pt idx="11">
                  <c:v>45762.333840244151</c:v>
                </c:pt>
                <c:pt idx="12">
                  <c:v>47566.547537527025</c:v>
                </c:pt>
              </c:numCache>
            </c:numRef>
          </c:val>
          <c:extLst>
            <c:ext xmlns:c16="http://schemas.microsoft.com/office/drawing/2014/chart" uri="{C3380CC4-5D6E-409C-BE32-E72D297353CC}">
              <c16:uniqueId val="{00000000-63FF-402F-BE01-25FB90B7313D}"/>
            </c:ext>
          </c:extLst>
        </c:ser>
        <c:ser>
          <c:idx val="6"/>
          <c:order val="1"/>
          <c:tx>
            <c:strRef>
              <c:f>'Figure 2 Utility CapEx'!$M$26</c:f>
              <c:strCache>
                <c:ptCount val="1"/>
                <c:pt idx="0">
                  <c:v>Gas</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CapEx'!$N$26:$Z$26</c:f>
              <c:numCache>
                <c:formatCode>_("$"* #,##0_);_("$"* \(#,##0\);_("$"* "-"??_);_(@_)</c:formatCode>
                <c:ptCount val="13"/>
                <c:pt idx="11">
                  <c:v>22681.911764706001</c:v>
                </c:pt>
                <c:pt idx="12">
                  <c:v>23341.891176470999</c:v>
                </c:pt>
              </c:numCache>
            </c:numRef>
          </c:val>
          <c:extLst>
            <c:ext xmlns:c16="http://schemas.microsoft.com/office/drawing/2014/chart" uri="{C3380CC4-5D6E-409C-BE32-E72D297353CC}">
              <c16:uniqueId val="{00000001-63FF-402F-BE01-25FB90B7313D}"/>
            </c:ext>
          </c:extLst>
        </c:ser>
        <c:ser>
          <c:idx val="7"/>
          <c:order val="2"/>
          <c:tx>
            <c:strRef>
              <c:f>'Figure 2 Utility CapEx'!$M$27</c:f>
              <c:strCache>
                <c:ptCount val="1"/>
                <c:pt idx="0">
                  <c:v>Electric transmission</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CapEx'!$N$27:$Z$27</c:f>
              <c:numCache>
                <c:formatCode>_("$"* #,##0_);_("$"* \(#,##0\);_("$"* "-"??_);_(@_)</c:formatCode>
                <c:ptCount val="13"/>
                <c:pt idx="11">
                  <c:v>23486.22615975585</c:v>
                </c:pt>
                <c:pt idx="12">
                  <c:v>25659.244962472971</c:v>
                </c:pt>
              </c:numCache>
            </c:numRef>
          </c:val>
          <c:extLst>
            <c:ext xmlns:c16="http://schemas.microsoft.com/office/drawing/2014/chart" uri="{C3380CC4-5D6E-409C-BE32-E72D297353CC}">
              <c16:uniqueId val="{00000002-63FF-402F-BE01-25FB90B7313D}"/>
            </c:ext>
          </c:extLst>
        </c:ser>
        <c:ser>
          <c:idx val="8"/>
          <c:order val="3"/>
          <c:tx>
            <c:strRef>
              <c:f>'Figure 2 Utility CapEx'!$M$28</c:f>
              <c:strCache>
                <c:ptCount val="1"/>
                <c:pt idx="0">
                  <c:v>Generation</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CapEx'!$N$28:$Z$28</c:f>
              <c:numCache>
                <c:formatCode>_("$"* #,##0_);_("$"* \(#,##0\);_("$"* "-"??_);_(@_)</c:formatCode>
                <c:ptCount val="13"/>
                <c:pt idx="11">
                  <c:v>13136.11</c:v>
                </c:pt>
                <c:pt idx="12">
                  <c:v>15085.55</c:v>
                </c:pt>
              </c:numCache>
            </c:numRef>
          </c:val>
          <c:extLst>
            <c:ext xmlns:c16="http://schemas.microsoft.com/office/drawing/2014/chart" uri="{C3380CC4-5D6E-409C-BE32-E72D297353CC}">
              <c16:uniqueId val="{00000003-63FF-402F-BE01-25FB90B7313D}"/>
            </c:ext>
          </c:extLst>
        </c:ser>
        <c:ser>
          <c:idx val="9"/>
          <c:order val="4"/>
          <c:tx>
            <c:strRef>
              <c:f>'Figure 2 Utility CapEx'!$M$29</c:f>
              <c:strCache>
                <c:ptCount val="1"/>
                <c:pt idx="0">
                  <c:v>Renewables</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CapEx'!$N$29:$Z$29</c:f>
              <c:numCache>
                <c:formatCode>_("$"* #,##0_);_("$"* \(#,##0\);_("$"* "-"??_);_(@_)</c:formatCode>
                <c:ptCount val="13"/>
                <c:pt idx="11">
                  <c:v>26736.11</c:v>
                </c:pt>
                <c:pt idx="12">
                  <c:v>27836.087500000001</c:v>
                </c:pt>
              </c:numCache>
            </c:numRef>
          </c:val>
          <c:extLst>
            <c:ext xmlns:c16="http://schemas.microsoft.com/office/drawing/2014/chart" uri="{C3380CC4-5D6E-409C-BE32-E72D297353CC}">
              <c16:uniqueId val="{00000004-63FF-402F-BE01-25FB90B7313D}"/>
            </c:ext>
          </c:extLst>
        </c:ser>
        <c:ser>
          <c:idx val="11"/>
          <c:order val="5"/>
          <c:tx>
            <c:strRef>
              <c:f>'Figure 2 Utility CapEx'!$M$30</c:f>
              <c:strCache>
                <c:ptCount val="1"/>
                <c:pt idx="0">
                  <c:v>Corporate &amp; other</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CapEx'!$N$30:$Z$30</c:f>
              <c:numCache>
                <c:formatCode>_("$"* #,##0_);_("$"* \(#,##0\);_("$"* "-"??_);_(@_)</c:formatCode>
                <c:ptCount val="13"/>
                <c:pt idx="11">
                  <c:v>10976</c:v>
                </c:pt>
                <c:pt idx="12">
                  <c:v>9413.0499999999993</c:v>
                </c:pt>
              </c:numCache>
            </c:numRef>
          </c:val>
          <c:extLst>
            <c:ext xmlns:c16="http://schemas.microsoft.com/office/drawing/2014/chart" uri="{C3380CC4-5D6E-409C-BE32-E72D297353CC}">
              <c16:uniqueId val="{00000005-63FF-402F-BE01-25FB90B7313D}"/>
            </c:ext>
          </c:extLst>
        </c:ser>
        <c:ser>
          <c:idx val="10"/>
          <c:order val="6"/>
          <c:tx>
            <c:strRef>
              <c:f>'Figure 2 Utility CapEx'!$M$31</c:f>
              <c:strCache>
                <c:ptCount val="1"/>
                <c:pt idx="0">
                  <c:v>Environmental</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CapEx'!$N$31:$Z$31</c:f>
              <c:numCache>
                <c:formatCode>_("$"* #,##0_);_("$"* \(#,##0\);_("$"* "-"??_);_(@_)</c:formatCode>
                <c:ptCount val="13"/>
                <c:pt idx="11">
                  <c:v>1525</c:v>
                </c:pt>
                <c:pt idx="12">
                  <c:v>1775</c:v>
                </c:pt>
              </c:numCache>
            </c:numRef>
          </c:val>
          <c:extLst>
            <c:ext xmlns:c16="http://schemas.microsoft.com/office/drawing/2014/chart" uri="{C3380CC4-5D6E-409C-BE32-E72D297353CC}">
              <c16:uniqueId val="{00000006-63FF-402F-BE01-25FB90B7313D}"/>
            </c:ext>
          </c:extLst>
        </c:ser>
        <c:ser>
          <c:idx val="0"/>
          <c:order val="7"/>
          <c:tx>
            <c:strRef>
              <c:f>'Figure 2 Utility CapEx'!$M$33</c:f>
              <c:strCache>
                <c:ptCount val="1"/>
                <c:pt idx="0">
                  <c:v>Historical Total</c:v>
                </c:pt>
              </c:strCache>
            </c:strRef>
          </c:tx>
          <c:invertIfNegative val="0"/>
          <c:cat>
            <c:numRef>
              <c:f>'Figure 2 Utility CapEx'!$N$24:$X$24</c:f>
              <c:numCache>
                <c:formatCode>0</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'Figure 2 Utility CapEx'!$N$33:$Y$33</c:f>
              <c:numCache>
                <c:formatCode>_("$"* #,##0_);_("$"* \(#,##0\);_("$"* "-"??_);_(@_)</c:formatCode>
                <c:ptCount val="12"/>
                <c:pt idx="0">
                  <c:v>81818.509999999995</c:v>
                </c:pt>
                <c:pt idx="1">
                  <c:v>85440.186999999991</c:v>
                </c:pt>
                <c:pt idx="2">
                  <c:v>95048.66399999999</c:v>
                </c:pt>
                <c:pt idx="3">
                  <c:v>105792.512</c:v>
                </c:pt>
                <c:pt idx="4">
                  <c:v>108464.254</c:v>
                </c:pt>
                <c:pt idx="5">
                  <c:v>117054.571</c:v>
                </c:pt>
                <c:pt idx="6">
                  <c:v>127871.11600000001</c:v>
                </c:pt>
                <c:pt idx="7">
                  <c:v>132699.56600000002</c:v>
                </c:pt>
                <c:pt idx="8">
                  <c:v>134570.54300000001</c:v>
                </c:pt>
                <c:pt idx="9">
                  <c:v>148228.31399999998</c:v>
                </c:pt>
                <c:pt idx="10">
                  <c:v>171065.701</c:v>
                </c:pt>
              </c:numCache>
            </c:numRef>
          </c:val>
          <c:extLst>
            <c:ext xmlns:c16="http://schemas.microsoft.com/office/drawing/2014/chart" uri="{C3380CC4-5D6E-409C-BE32-E72D297353CC}">
              <c16:uniqueId val="{00000007-63FF-402F-BE01-25FB90B7313D}"/>
            </c:ext>
          </c:extLst>
        </c:ser>
        <c:dLbls>
          <c:showLegendKey val="0"/>
          <c:showVal val="0"/>
          <c:showCatName val="0"/>
          <c:showSerName val="0"/>
          <c:showPercent val="0"/>
          <c:showBubbleSize val="0"/>
        </c:dLbls>
        <c:gapWidth val="150"/>
        <c:overlap val="100"/>
        <c:axId val="102130048"/>
        <c:axId val="106681088"/>
      </c:barChart>
      <c:catAx>
        <c:axId val="102130048"/>
        <c:scaling>
          <c:orientation val="minMax"/>
          <c:max val="2022"/>
          <c:min val="2009"/>
        </c:scaling>
        <c:delete val="0"/>
        <c:axPos val="b"/>
        <c:numFmt formatCode="0" sourceLinked="1"/>
        <c:majorTickMark val="out"/>
        <c:minorTickMark val="none"/>
        <c:tickLblPos val="nextTo"/>
        <c:txPr>
          <a:bodyPr/>
          <a:lstStyle/>
          <a:p>
            <a:pPr>
              <a:defRPr b="1"/>
            </a:pPr>
            <a:endParaRPr lang="en-US"/>
          </a:p>
        </c:txPr>
        <c:crossAx val="106681088"/>
        <c:crosses val="autoZero"/>
        <c:auto val="1"/>
        <c:lblAlgn val="ctr"/>
        <c:lblOffset val="100"/>
        <c:noMultiLvlLbl val="1"/>
      </c:catAx>
      <c:valAx>
        <c:axId val="106681088"/>
        <c:scaling>
          <c:orientation val="minMax"/>
          <c:min val="0"/>
        </c:scaling>
        <c:delete val="0"/>
        <c:axPos val="l"/>
        <c:majorGridlines/>
        <c:numFmt formatCode="#,##0" sourceLinked="0"/>
        <c:majorTickMark val="out"/>
        <c:minorTickMark val="none"/>
        <c:tickLblPos val="nextTo"/>
        <c:txPr>
          <a:bodyPr/>
          <a:lstStyle/>
          <a:p>
            <a:pPr>
              <a:defRPr b="1"/>
            </a:pPr>
            <a:endParaRPr lang="en-US"/>
          </a:p>
        </c:txPr>
        <c:crossAx val="102130048"/>
        <c:crosses val="autoZero"/>
        <c:crossBetween val="between"/>
      </c:valAx>
    </c:plotArea>
    <c:legend>
      <c:legendPos val="b"/>
      <c:layout>
        <c:manualLayout>
          <c:xMode val="edge"/>
          <c:yMode val="edge"/>
          <c:x val="3.2421988918051918E-2"/>
          <c:y val="0.86525387484459171"/>
          <c:w val="0.77950552477236645"/>
          <c:h val="9.7307583920430998E-2"/>
        </c:manualLayout>
      </c:layout>
      <c:overlay val="0"/>
    </c:legend>
    <c:plotVisOnly val="1"/>
    <c:dispBlanksAs val="gap"/>
    <c:showDLblsOverMax val="0"/>
  </c:chart>
  <c:printSettings>
    <c:headerFooter/>
    <c:pageMargins b="0.75000000000000278" l="0.70000000000000062" r="0.70000000000000062" t="0.75000000000000278"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100" b="1" i="0" baseline="0">
                <a:solidFill>
                  <a:sysClr val="windowText" lastClr="000000"/>
                </a:solidFill>
                <a:effectLst/>
                <a:latin typeface="Arial" panose="020B0604020202020204" pitchFamily="34" charset="0"/>
                <a:cs typeface="Arial" panose="020B0604020202020204" pitchFamily="34" charset="0"/>
              </a:rPr>
              <a:t>FIGURE CCW-2</a:t>
            </a:r>
            <a:endParaRPr lang="en-US" sz="1100" b="1">
              <a:solidFill>
                <a:sysClr val="windowText" lastClr="000000"/>
              </a:solidFill>
              <a:effectLst/>
              <a:latin typeface="Arial" panose="020B0604020202020204" pitchFamily="34" charset="0"/>
              <a:cs typeface="Arial" panose="020B0604020202020204" pitchFamily="34" charset="0"/>
            </a:endParaRPr>
          </a:p>
          <a:p>
            <a:pPr>
              <a:defRPr/>
            </a:pPr>
            <a:endParaRPr lang="en-US" sz="1100" b="1" i="0" baseline="0">
              <a:solidFill>
                <a:sysClr val="windowText" lastClr="000000"/>
              </a:solidFill>
              <a:effectLst/>
              <a:latin typeface="Arial" panose="020B0604020202020204" pitchFamily="34" charset="0"/>
              <a:cs typeface="Arial" panose="020B0604020202020204" pitchFamily="34" charset="0"/>
            </a:endParaRPr>
          </a:p>
          <a:p>
            <a:pPr>
              <a:defRPr/>
            </a:pPr>
            <a:r>
              <a:rPr lang="en-US" sz="1100" b="1" i="0" baseline="0">
                <a:solidFill>
                  <a:sysClr val="windowText" lastClr="000000"/>
                </a:solidFill>
                <a:effectLst/>
                <a:latin typeface="Arial" panose="020B0604020202020204" pitchFamily="34" charset="0"/>
                <a:cs typeface="Arial" panose="020B0604020202020204" pitchFamily="34" charset="0"/>
              </a:rPr>
              <a:t>Utility Capital Expenditures</a:t>
            </a:r>
            <a:endParaRPr lang="en-US" sz="1100" b="1">
              <a:solidFill>
                <a:sysClr val="windowText" lastClr="000000"/>
              </a:solidFill>
              <a:effectLst/>
              <a:latin typeface="Arial" panose="020B0604020202020204" pitchFamily="34" charset="0"/>
              <a:cs typeface="Arial" panose="020B0604020202020204" pitchFamily="34" charset="0"/>
            </a:endParaRPr>
          </a:p>
          <a:p>
            <a:pPr>
              <a:defRPr/>
            </a:pPr>
            <a:r>
              <a:rPr lang="en-US" sz="1000" b="0" i="0" baseline="0">
                <a:solidFill>
                  <a:sysClr val="windowText" lastClr="000000"/>
                </a:solidFill>
                <a:effectLst/>
                <a:latin typeface="Arial" panose="020B0604020202020204" pitchFamily="34" charset="0"/>
                <a:cs typeface="Arial" panose="020B0604020202020204" pitchFamily="34" charset="0"/>
              </a:rPr>
              <a:t>(Dollars in Millions)</a:t>
            </a:r>
            <a:endParaRPr lang="en-US" sz="1000" b="0">
              <a:solidFill>
                <a:sysClr val="windowText" lastClr="000000"/>
              </a:solidFill>
              <a:effectLst/>
              <a:latin typeface="Arial" panose="020B0604020202020204" pitchFamily="34" charset="0"/>
              <a:cs typeface="Arial" panose="020B0604020202020204" pitchFamily="34" charset="0"/>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8304170312044331E-2"/>
          <c:y val="0.19365074269644117"/>
          <c:w val="0.88132545931758532"/>
          <c:h val="0.54180205699591821"/>
        </c:manualLayout>
      </c:layout>
      <c:barChart>
        <c:barDir val="col"/>
        <c:grouping val="stacked"/>
        <c:varyColors val="0"/>
        <c:ser>
          <c:idx val="0"/>
          <c:order val="0"/>
          <c:tx>
            <c:strRef>
              <c:f>'Figure 2 Utility CapEx'!$M$25</c:f>
              <c:strCache>
                <c:ptCount val="1"/>
                <c:pt idx="0">
                  <c:v>Distribution</c:v>
                </c:pt>
              </c:strCache>
            </c:strRef>
          </c:tx>
          <c:spPr>
            <a:solidFill>
              <a:schemeClr val="accent1"/>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CapEx'!$N$25:$AA$25</c:f>
              <c:numCache>
                <c:formatCode>_("$"* #,##0_);_("$"* \(#,##0\);_("$"* "-"??_);_(@_)</c:formatCode>
                <c:ptCount val="14"/>
                <c:pt idx="11">
                  <c:v>45762.333840244151</c:v>
                </c:pt>
                <c:pt idx="12">
                  <c:v>47566.547537527025</c:v>
                </c:pt>
                <c:pt idx="13">
                  <c:v>50683.063918853586</c:v>
                </c:pt>
              </c:numCache>
            </c:numRef>
          </c:val>
          <c:extLst>
            <c:ext xmlns:c16="http://schemas.microsoft.com/office/drawing/2014/chart" uri="{C3380CC4-5D6E-409C-BE32-E72D297353CC}">
              <c16:uniqueId val="{00000000-6D31-4C1D-B947-627337BDC5F1}"/>
            </c:ext>
          </c:extLst>
        </c:ser>
        <c:ser>
          <c:idx val="8"/>
          <c:order val="1"/>
          <c:tx>
            <c:strRef>
              <c:f>'Figure 2 Utility CapEx'!$M$32</c:f>
              <c:strCache>
                <c:ptCount val="1"/>
                <c:pt idx="0">
                  <c:v>Other*</c:v>
                </c:pt>
              </c:strCache>
            </c:strRef>
          </c:tx>
          <c:spPr>
            <a:solidFill>
              <a:schemeClr val="accent3">
                <a:lumMod val="60000"/>
              </a:schemeClr>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CapEx'!$N$32:$AA$32</c:f>
              <c:numCache>
                <c:formatCode>_("$"* #,##0_);_("$"* \(#,##0\);_("$"* "-"??_);_(@_)</c:formatCode>
                <c:ptCount val="14"/>
                <c:pt idx="11">
                  <c:v>45525</c:v>
                </c:pt>
                <c:pt idx="12">
                  <c:v>44058</c:v>
                </c:pt>
                <c:pt idx="13" formatCode="_(&quot;$&quot;* #,##0.00_);_(&quot;$&quot;* \(#,##0.00\);_(&quot;$&quot;* &quot;-&quot;??_);_(@_)">
                  <c:v>45110</c:v>
                </c:pt>
              </c:numCache>
            </c:numRef>
          </c:val>
          <c:extLst>
            <c:ext xmlns:c16="http://schemas.microsoft.com/office/drawing/2014/chart" uri="{C3380CC4-5D6E-409C-BE32-E72D297353CC}">
              <c16:uniqueId val="{00000001-6D31-4C1D-B947-627337BDC5F1}"/>
            </c:ext>
          </c:extLst>
        </c:ser>
        <c:ser>
          <c:idx val="1"/>
          <c:order val="2"/>
          <c:tx>
            <c:strRef>
              <c:f>'Figure 2 Utility CapEx'!$M$26</c:f>
              <c:strCache>
                <c:ptCount val="1"/>
                <c:pt idx="0">
                  <c:v>Gas</c:v>
                </c:pt>
              </c:strCache>
            </c:strRef>
          </c:tx>
          <c:spPr>
            <a:solidFill>
              <a:schemeClr val="accent2"/>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CapEx'!$N$26:$AA$26</c:f>
              <c:numCache>
                <c:formatCode>_("$"* #,##0_);_("$"* \(#,##0\);_("$"* "-"??_);_(@_)</c:formatCode>
                <c:ptCount val="14"/>
                <c:pt idx="11">
                  <c:v>22681.911764706001</c:v>
                </c:pt>
                <c:pt idx="12">
                  <c:v>23341.891176470999</c:v>
                </c:pt>
                <c:pt idx="13">
                  <c:v>22746.185294118</c:v>
                </c:pt>
              </c:numCache>
            </c:numRef>
          </c:val>
          <c:extLst>
            <c:ext xmlns:c16="http://schemas.microsoft.com/office/drawing/2014/chart" uri="{C3380CC4-5D6E-409C-BE32-E72D297353CC}">
              <c16:uniqueId val="{00000002-6D31-4C1D-B947-627337BDC5F1}"/>
            </c:ext>
          </c:extLst>
        </c:ser>
        <c:ser>
          <c:idx val="2"/>
          <c:order val="3"/>
          <c:tx>
            <c:strRef>
              <c:f>'Figure 2 Utility CapEx'!$M$27</c:f>
              <c:strCache>
                <c:ptCount val="1"/>
                <c:pt idx="0">
                  <c:v>Electric transmission</c:v>
                </c:pt>
              </c:strCache>
            </c:strRef>
          </c:tx>
          <c:spPr>
            <a:solidFill>
              <a:schemeClr val="accent3"/>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CapEx'!$N$27:$AA$27</c:f>
              <c:numCache>
                <c:formatCode>_("$"* #,##0_);_("$"* \(#,##0\);_("$"* "-"??_);_(@_)</c:formatCode>
                <c:ptCount val="14"/>
                <c:pt idx="11">
                  <c:v>23486.22615975585</c:v>
                </c:pt>
                <c:pt idx="12">
                  <c:v>25659.244962472971</c:v>
                </c:pt>
                <c:pt idx="13">
                  <c:v>26671.508581146416</c:v>
                </c:pt>
              </c:numCache>
            </c:numRef>
          </c:val>
          <c:extLst>
            <c:ext xmlns:c16="http://schemas.microsoft.com/office/drawing/2014/chart" uri="{C3380CC4-5D6E-409C-BE32-E72D297353CC}">
              <c16:uniqueId val="{00000003-6D31-4C1D-B947-627337BDC5F1}"/>
            </c:ext>
          </c:extLst>
        </c:ser>
        <c:ser>
          <c:idx val="3"/>
          <c:order val="4"/>
          <c:tx>
            <c:strRef>
              <c:f>'Figure 2 Utility CapEx'!$M$28</c:f>
              <c:strCache>
                <c:ptCount val="1"/>
                <c:pt idx="0">
                  <c:v>Generation</c:v>
                </c:pt>
              </c:strCache>
            </c:strRef>
          </c:tx>
          <c:spPr>
            <a:solidFill>
              <a:schemeClr val="accent4"/>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CapEx'!$N$28:$AA$28</c:f>
              <c:numCache>
                <c:formatCode>_("$"* #,##0_);_("$"* \(#,##0\);_("$"* "-"??_);_(@_)</c:formatCode>
                <c:ptCount val="14"/>
                <c:pt idx="11">
                  <c:v>13136.11</c:v>
                </c:pt>
                <c:pt idx="12">
                  <c:v>15085.55</c:v>
                </c:pt>
                <c:pt idx="13">
                  <c:v>20004.55</c:v>
                </c:pt>
              </c:numCache>
            </c:numRef>
          </c:val>
          <c:extLst>
            <c:ext xmlns:c16="http://schemas.microsoft.com/office/drawing/2014/chart" uri="{C3380CC4-5D6E-409C-BE32-E72D297353CC}">
              <c16:uniqueId val="{00000004-6D31-4C1D-B947-627337BDC5F1}"/>
            </c:ext>
          </c:extLst>
        </c:ser>
        <c:ser>
          <c:idx val="4"/>
          <c:order val="5"/>
          <c:tx>
            <c:strRef>
              <c:f>'Figure 2 Utility CapEx'!$M$29</c:f>
              <c:strCache>
                <c:ptCount val="1"/>
                <c:pt idx="0">
                  <c:v>Renewables</c:v>
                </c:pt>
              </c:strCache>
            </c:strRef>
          </c:tx>
          <c:spPr>
            <a:solidFill>
              <a:schemeClr val="accent5"/>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CapEx'!$N$29:$AA$29</c:f>
              <c:numCache>
                <c:formatCode>_("$"* #,##0_);_("$"* \(#,##0\);_("$"* "-"??_);_(@_)</c:formatCode>
                <c:ptCount val="14"/>
                <c:pt idx="11">
                  <c:v>26736.11</c:v>
                </c:pt>
                <c:pt idx="12">
                  <c:v>27836.087500000001</c:v>
                </c:pt>
                <c:pt idx="13">
                  <c:v>10846.5975</c:v>
                </c:pt>
              </c:numCache>
            </c:numRef>
          </c:val>
          <c:extLst>
            <c:ext xmlns:c16="http://schemas.microsoft.com/office/drawing/2014/chart" uri="{C3380CC4-5D6E-409C-BE32-E72D297353CC}">
              <c16:uniqueId val="{00000005-6D31-4C1D-B947-627337BDC5F1}"/>
            </c:ext>
          </c:extLst>
        </c:ser>
        <c:ser>
          <c:idx val="5"/>
          <c:order val="6"/>
          <c:tx>
            <c:strRef>
              <c:f>'Figure 2 Utility CapEx'!$M$30</c:f>
              <c:strCache>
                <c:ptCount val="1"/>
                <c:pt idx="0">
                  <c:v>Corporate &amp; other</c:v>
                </c:pt>
              </c:strCache>
            </c:strRef>
          </c:tx>
          <c:spPr>
            <a:solidFill>
              <a:schemeClr val="accent6"/>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CapEx'!$N$30:$AA$30</c:f>
              <c:numCache>
                <c:formatCode>_("$"* #,##0_);_("$"* \(#,##0\);_("$"* "-"??_);_(@_)</c:formatCode>
                <c:ptCount val="14"/>
                <c:pt idx="11">
                  <c:v>10976</c:v>
                </c:pt>
                <c:pt idx="12">
                  <c:v>9413.0499999999993</c:v>
                </c:pt>
                <c:pt idx="13">
                  <c:v>9044.0499999999993</c:v>
                </c:pt>
              </c:numCache>
            </c:numRef>
          </c:val>
          <c:extLst>
            <c:ext xmlns:c16="http://schemas.microsoft.com/office/drawing/2014/chart" uri="{C3380CC4-5D6E-409C-BE32-E72D297353CC}">
              <c16:uniqueId val="{00000006-6D31-4C1D-B947-627337BDC5F1}"/>
            </c:ext>
          </c:extLst>
        </c:ser>
        <c:ser>
          <c:idx val="6"/>
          <c:order val="7"/>
          <c:tx>
            <c:strRef>
              <c:f>'Figure 2 Utility CapEx'!$M$31</c:f>
              <c:strCache>
                <c:ptCount val="1"/>
                <c:pt idx="0">
                  <c:v>Environmental</c:v>
                </c:pt>
              </c:strCache>
            </c:strRef>
          </c:tx>
          <c:spPr>
            <a:solidFill>
              <a:schemeClr val="accent1">
                <a:lumMod val="60000"/>
              </a:schemeClr>
            </a:solidFill>
            <a:ln>
              <a:noFill/>
            </a:ln>
            <a:effectLst/>
          </c:spPr>
          <c:invertIfNegative val="0"/>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CapEx'!$N$31:$AA$31</c:f>
              <c:numCache>
                <c:formatCode>_("$"* #,##0_);_("$"* \(#,##0\);_("$"* "-"??_);_(@_)</c:formatCode>
                <c:ptCount val="14"/>
                <c:pt idx="11">
                  <c:v>1525</c:v>
                </c:pt>
                <c:pt idx="12">
                  <c:v>1775</c:v>
                </c:pt>
                <c:pt idx="13">
                  <c:v>1500</c:v>
                </c:pt>
              </c:numCache>
            </c:numRef>
          </c:val>
          <c:extLst>
            <c:ext xmlns:c16="http://schemas.microsoft.com/office/drawing/2014/chart" uri="{C3380CC4-5D6E-409C-BE32-E72D297353CC}">
              <c16:uniqueId val="{00000007-6D31-4C1D-B947-627337BDC5F1}"/>
            </c:ext>
          </c:extLst>
        </c:ser>
        <c:ser>
          <c:idx val="7"/>
          <c:order val="8"/>
          <c:tx>
            <c:strRef>
              <c:f>'Figure 2 Utility CapEx'!$M$33</c:f>
              <c:strCache>
                <c:ptCount val="1"/>
                <c:pt idx="0">
                  <c:v>Historical Total</c:v>
                </c:pt>
              </c:strCache>
            </c:strRef>
          </c:tx>
          <c:spPr>
            <a:solidFill>
              <a:schemeClr val="accent2">
                <a:lumMod val="60000"/>
              </a:schemeClr>
            </a:solidFill>
            <a:ln>
              <a:noFill/>
            </a:ln>
            <a:effectLst/>
          </c:spPr>
          <c:invertIfNegative val="0"/>
          <c:dLbls>
            <c:dLbl>
              <c:idx val="14"/>
              <c:layout>
                <c:manualLayout>
                  <c:x val="-5.5555555555555558E-3"/>
                  <c:y val="-0.121495297300439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D31-4C1D-B947-627337BDC5F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2 Utility CapEx'!$N$24:$AA$24</c:f>
              <c:numCache>
                <c:formatCode>0</c:formatCode>
                <c:ptCount val="14"/>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numCache>
            </c:numRef>
          </c:cat>
          <c:val>
            <c:numRef>
              <c:f>'Figure 2 Utility CapEx'!$N$33:$AA$33</c:f>
              <c:numCache>
                <c:formatCode>_("$"* #,##0_);_("$"* \(#,##0\);_("$"* "-"??_);_(@_)</c:formatCode>
                <c:ptCount val="14"/>
                <c:pt idx="0">
                  <c:v>81818.509999999995</c:v>
                </c:pt>
                <c:pt idx="1">
                  <c:v>85440.186999999991</c:v>
                </c:pt>
                <c:pt idx="2">
                  <c:v>95048.66399999999</c:v>
                </c:pt>
                <c:pt idx="3">
                  <c:v>105792.512</c:v>
                </c:pt>
                <c:pt idx="4">
                  <c:v>108464.254</c:v>
                </c:pt>
                <c:pt idx="5">
                  <c:v>117054.571</c:v>
                </c:pt>
                <c:pt idx="6">
                  <c:v>127871.11600000001</c:v>
                </c:pt>
                <c:pt idx="7">
                  <c:v>132699.56600000002</c:v>
                </c:pt>
                <c:pt idx="8">
                  <c:v>134570.54300000001</c:v>
                </c:pt>
                <c:pt idx="9">
                  <c:v>148228.31399999998</c:v>
                </c:pt>
                <c:pt idx="10">
                  <c:v>171065.701</c:v>
                </c:pt>
              </c:numCache>
            </c:numRef>
          </c:val>
          <c:extLst>
            <c:ext xmlns:c16="http://schemas.microsoft.com/office/drawing/2014/chart" uri="{C3380CC4-5D6E-409C-BE32-E72D297353CC}">
              <c16:uniqueId val="{00000009-6D31-4C1D-B947-627337BDC5F1}"/>
            </c:ext>
          </c:extLst>
        </c:ser>
        <c:dLbls>
          <c:showLegendKey val="0"/>
          <c:showVal val="0"/>
          <c:showCatName val="0"/>
          <c:showSerName val="0"/>
          <c:showPercent val="0"/>
          <c:showBubbleSize val="0"/>
        </c:dLbls>
        <c:gapWidth val="150"/>
        <c:overlap val="100"/>
        <c:axId val="1686880352"/>
        <c:axId val="1686889088"/>
      </c:barChart>
      <c:lineChart>
        <c:grouping val="standard"/>
        <c:varyColors val="0"/>
        <c:ser>
          <c:idx val="9"/>
          <c:order val="9"/>
          <c:tx>
            <c:strRef>
              <c:f>'Figure 2 Utility CapEx'!$S$2</c:f>
              <c:strCache>
                <c:ptCount val="1"/>
                <c:pt idx="0">
                  <c:v>Trendline</c:v>
                </c:pt>
              </c:strCache>
            </c:strRef>
          </c:tx>
          <c:spPr>
            <a:ln w="28575" cap="rnd">
              <a:solidFill>
                <a:schemeClr val="tx1"/>
              </a:solidFill>
              <a:prstDash val="dash"/>
              <a:round/>
            </a:ln>
            <a:effectLst/>
          </c:spPr>
          <c:marker>
            <c:symbol val="none"/>
          </c:marker>
          <c:val>
            <c:numRef>
              <c:f>'Figure 2 Utility CapEx'!$S$3:$S$16</c:f>
              <c:numCache>
                <c:formatCode>#,##0</c:formatCode>
                <c:ptCount val="14"/>
                <c:pt idx="0">
                  <c:v>75221.52467899397</c:v>
                </c:pt>
                <c:pt idx="1">
                  <c:v>84299.795126568526</c:v>
                </c:pt>
                <c:pt idx="2">
                  <c:v>93378.065574143082</c:v>
                </c:pt>
                <c:pt idx="3">
                  <c:v>102456.33602172136</c:v>
                </c:pt>
                <c:pt idx="4">
                  <c:v>111534.60646929592</c:v>
                </c:pt>
                <c:pt idx="5">
                  <c:v>120612.8769168742</c:v>
                </c:pt>
                <c:pt idx="6">
                  <c:v>129691.14736444876</c:v>
                </c:pt>
                <c:pt idx="7">
                  <c:v>138769.41781202331</c:v>
                </c:pt>
                <c:pt idx="8">
                  <c:v>147847.68825960159</c:v>
                </c:pt>
                <c:pt idx="9">
                  <c:v>156925.95870717615</c:v>
                </c:pt>
                <c:pt idx="10">
                  <c:v>166004.2291547507</c:v>
                </c:pt>
                <c:pt idx="11">
                  <c:v>175082.49960232899</c:v>
                </c:pt>
                <c:pt idx="12">
                  <c:v>184160.77004990354</c:v>
                </c:pt>
                <c:pt idx="13">
                  <c:v>193239.04049748182</c:v>
                </c:pt>
              </c:numCache>
            </c:numRef>
          </c:val>
          <c:smooth val="0"/>
          <c:extLst>
            <c:ext xmlns:c16="http://schemas.microsoft.com/office/drawing/2014/chart" uri="{C3380CC4-5D6E-409C-BE32-E72D297353CC}">
              <c16:uniqueId val="{0000000A-6D31-4C1D-B947-627337BDC5F1}"/>
            </c:ext>
          </c:extLst>
        </c:ser>
        <c:ser>
          <c:idx val="10"/>
          <c:order val="10"/>
          <c:tx>
            <c:strRef>
              <c:f>'Figure 2 Utility CapEx'!$M$34</c:f>
              <c:strCache>
                <c:ptCount val="1"/>
                <c:pt idx="0">
                  <c:v>Totals 2</c:v>
                </c:pt>
              </c:strCache>
            </c:strRef>
          </c:tx>
          <c:spPr>
            <a:ln w="28575" cap="rnd">
              <a:solidFill>
                <a:schemeClr val="tx1">
                  <a:alpha val="0"/>
                </a:schemeClr>
              </a:solidFill>
              <a:round/>
            </a:ln>
            <a:effectLst/>
          </c:spPr>
          <c:marker>
            <c:symbol val="none"/>
          </c:marker>
          <c:dLbls>
            <c:dLbl>
              <c:idx val="11"/>
              <c:layout>
                <c:manualLayout>
                  <c:x val="-7.0175438596491363E-2"/>
                  <c:y val="-2.877696392708123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6D31-4C1D-B947-627337BDC5F1}"/>
                </c:ext>
              </c:extLst>
            </c:dLbl>
            <c:dLbl>
              <c:idx val="12"/>
              <c:layout>
                <c:manualLayout>
                  <c:x val="-5.378570753448076E-2"/>
                  <c:y val="-3.784132991366659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6D31-4C1D-B947-627337BDC5F1}"/>
                </c:ext>
              </c:extLst>
            </c:dLbl>
            <c:dLbl>
              <c:idx val="13"/>
              <c:layout>
                <c:manualLayout>
                  <c:x val="-1.3127140270901175E-2"/>
                  <c:y val="-6.027628403039635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6D31-4C1D-B947-627337BDC5F1}"/>
                </c:ext>
              </c:extLst>
            </c:dLbl>
            <c:dLbl>
              <c:idx val="14"/>
              <c:layout>
                <c:manualLayout>
                  <c:x val="-1.2962962962962963E-2"/>
                  <c:y val="-2.20125731658066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D31-4C1D-B947-627337BDC5F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2 Utility CapEx'!$N$34:$AA$34</c:f>
              <c:numCache>
                <c:formatCode>General</c:formatCode>
                <c:ptCount val="14"/>
                <c:pt idx="11" formatCode="_(&quot;$&quot;* #,##0_);_(&quot;$&quot;* \(#,##0\);_(&quot;$&quot;* &quot;-&quot;??_);_(@_)">
                  <c:v>189828.69176470599</c:v>
                </c:pt>
                <c:pt idx="12" formatCode="_(&quot;$&quot;* #,##0_);_(&quot;$&quot;* \(#,##0\);_(&quot;$&quot;* &quot;-&quot;??_);_(@_)">
                  <c:v>194735.371176471</c:v>
                </c:pt>
                <c:pt idx="13" formatCode="_(&quot;$&quot;* #,##0_);_(&quot;$&quot;* \(#,##0\);_(&quot;$&quot;* &quot;-&quot;??_);_(@_)">
                  <c:v>186605.955294118</c:v>
                </c:pt>
              </c:numCache>
            </c:numRef>
          </c:val>
          <c:smooth val="0"/>
          <c:extLst>
            <c:ext xmlns:c16="http://schemas.microsoft.com/office/drawing/2014/chart" uri="{C3380CC4-5D6E-409C-BE32-E72D297353CC}">
              <c16:uniqueId val="{0000000F-6D31-4C1D-B947-627337BDC5F1}"/>
            </c:ext>
          </c:extLst>
        </c:ser>
        <c:dLbls>
          <c:showLegendKey val="0"/>
          <c:showVal val="0"/>
          <c:showCatName val="0"/>
          <c:showSerName val="0"/>
          <c:showPercent val="0"/>
          <c:showBubbleSize val="0"/>
        </c:dLbls>
        <c:marker val="1"/>
        <c:smooth val="0"/>
        <c:axId val="1686880352"/>
        <c:axId val="1686889088"/>
      </c:lineChart>
      <c:catAx>
        <c:axId val="1686880352"/>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686889088"/>
        <c:crosses val="autoZero"/>
        <c:auto val="1"/>
        <c:lblAlgn val="ctr"/>
        <c:lblOffset val="100"/>
        <c:noMultiLvlLbl val="0"/>
      </c:catAx>
      <c:valAx>
        <c:axId val="168688908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686880352"/>
        <c:crosses val="autoZero"/>
        <c:crossBetween val="between"/>
      </c:valAx>
      <c:spPr>
        <a:noFill/>
        <a:ln>
          <a:noFill/>
        </a:ln>
        <a:effectLst/>
      </c:spPr>
    </c:plotArea>
    <c:legend>
      <c:legendPos val="b"/>
      <c:legendEntry>
        <c:idx val="7"/>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Entry>
      <c:legendEntry>
        <c:idx val="10"/>
        <c:delete val="1"/>
      </c:legendEntry>
      <c:layout>
        <c:manualLayout>
          <c:xMode val="edge"/>
          <c:yMode val="edge"/>
          <c:x val="1.3407553222513852E-2"/>
          <c:y val="0.80060260461927213"/>
          <c:w val="0.98182691746864958"/>
          <c:h val="0.115063349115361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0</xdr:colOff>
      <xdr:row>50</xdr:row>
      <xdr:rowOff>0</xdr:rowOff>
    </xdr:from>
    <xdr:to>
      <xdr:col>11</xdr:col>
      <xdr:colOff>0</xdr:colOff>
      <xdr:row>75</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0</xdr:row>
      <xdr:rowOff>180973</xdr:rowOff>
    </xdr:from>
    <xdr:to>
      <xdr:col>11</xdr:col>
      <xdr:colOff>19050</xdr:colOff>
      <xdr:row>22</xdr:row>
      <xdr:rowOff>114300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0.03005</cdr:x>
      <cdr:y>0.90674</cdr:y>
    </cdr:from>
    <cdr:to>
      <cdr:x>0.33679</cdr:x>
      <cdr:y>1</cdr:y>
    </cdr:to>
    <cdr:sp macro="" textlink="">
      <cdr:nvSpPr>
        <cdr:cNvPr id="3" name="TextBox 2"/>
        <cdr:cNvSpPr txBox="1"/>
      </cdr:nvSpPr>
      <cdr:spPr>
        <a:xfrm xmlns:a="http://schemas.openxmlformats.org/drawingml/2006/main">
          <a:off x="276226" y="5067300"/>
          <a:ext cx="2819400"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0.11992</cdr:x>
      <cdr:y>0.21573</cdr:y>
    </cdr:from>
    <cdr:to>
      <cdr:x>0.72672</cdr:x>
      <cdr:y>0.27245</cdr:y>
    </cdr:to>
    <cdr:sp macro="" textlink="">
      <cdr:nvSpPr>
        <cdr:cNvPr id="5" name="TextBox 4"/>
        <cdr:cNvSpPr txBox="1"/>
      </cdr:nvSpPr>
      <cdr:spPr>
        <a:xfrm xmlns:a="http://schemas.openxmlformats.org/drawingml/2006/main">
          <a:off x="740168" y="976053"/>
          <a:ext cx="3745291" cy="256622"/>
        </a:xfrm>
        <a:prstGeom xmlns:a="http://schemas.openxmlformats.org/drawingml/2006/main" prst="rect">
          <a:avLst/>
        </a:prstGeom>
        <a:ln xmlns:a="http://schemas.openxmlformats.org/drawingml/2006/main">
          <a:noFill/>
        </a:ln>
      </cdr:spPr>
      <cdr:txBody>
        <a:bodyPr xmlns:a="http://schemas.openxmlformats.org/drawingml/2006/main" vertOverflow="clip" wrap="square" rtlCol="0" anchor="ctr"/>
        <a:lstStyle xmlns:a="http://schemas.openxmlformats.org/drawingml/2006/main"/>
        <a:p xmlns:a="http://schemas.openxmlformats.org/drawingml/2006/main">
          <a:pPr algn="ctr"/>
          <a:r>
            <a:rPr lang="en-US" sz="1300" b="1" u="none"/>
            <a:t>Actual</a:t>
          </a:r>
        </a:p>
      </cdr:txBody>
    </cdr:sp>
  </cdr:relSizeAnchor>
  <cdr:relSizeAnchor xmlns:cdr="http://schemas.openxmlformats.org/drawingml/2006/chartDrawing">
    <cdr:from>
      <cdr:x>0.79081</cdr:x>
      <cdr:y>0.21652</cdr:y>
    </cdr:from>
    <cdr:to>
      <cdr:x>0.97362</cdr:x>
      <cdr:y>0.27323</cdr:y>
    </cdr:to>
    <cdr:sp macro="" textlink="">
      <cdr:nvSpPr>
        <cdr:cNvPr id="6" name="TextBox 1"/>
        <cdr:cNvSpPr txBox="1"/>
      </cdr:nvSpPr>
      <cdr:spPr>
        <a:xfrm xmlns:a="http://schemas.openxmlformats.org/drawingml/2006/main">
          <a:off x="4881012" y="979620"/>
          <a:ext cx="1128340" cy="256577"/>
        </a:xfrm>
        <a:prstGeom xmlns:a="http://schemas.openxmlformats.org/drawingml/2006/main" prst="rect">
          <a:avLst/>
        </a:prstGeom>
        <a:ln xmlns:a="http://schemas.openxmlformats.org/drawingml/2006/main">
          <a:noFill/>
        </a:ln>
      </cdr:spPr>
      <cdr:txBody>
        <a:bodyPr xmlns:a="http://schemas.openxmlformats.org/drawingml/2006/main" wrap="square"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r>
            <a:rPr lang="en-US" sz="1300" b="1" u="none"/>
            <a:t>Forecast</a:t>
          </a:r>
        </a:p>
      </cdr:txBody>
    </cdr:sp>
  </cdr:relSizeAnchor>
  <cdr:relSizeAnchor xmlns:cdr="http://schemas.openxmlformats.org/drawingml/2006/chartDrawing">
    <cdr:from>
      <cdr:x>0.78549</cdr:x>
      <cdr:y>0.27368</cdr:y>
    </cdr:from>
    <cdr:to>
      <cdr:x>0.78549</cdr:x>
      <cdr:y>0.80421</cdr:y>
    </cdr:to>
    <cdr:cxnSp macro="">
      <cdr:nvCxnSpPr>
        <cdr:cNvPr id="9" name="Straight Connector 8"/>
        <cdr:cNvCxnSpPr/>
      </cdr:nvCxnSpPr>
      <cdr:spPr>
        <a:xfrm xmlns:a="http://schemas.openxmlformats.org/drawingml/2006/main">
          <a:off x="4848225" y="1238250"/>
          <a:ext cx="0" cy="2400300"/>
        </a:xfrm>
        <a:prstGeom xmlns:a="http://schemas.openxmlformats.org/drawingml/2006/main" prst="line">
          <a:avLst/>
        </a:prstGeom>
        <a:ln xmlns:a="http://schemas.openxmlformats.org/drawingml/2006/main" w="19050">
          <a:prstDash val="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3.xml><?xml version="1.0" encoding="utf-8"?>
<c:userShapes xmlns:c="http://schemas.openxmlformats.org/drawingml/2006/chart">
  <cdr:relSizeAnchor xmlns:cdr="http://schemas.openxmlformats.org/drawingml/2006/chartDrawing">
    <cdr:from>
      <cdr:x>0.01132</cdr:x>
      <cdr:y>0.90521</cdr:y>
    </cdr:from>
    <cdr:to>
      <cdr:x>0.97253</cdr:x>
      <cdr:y>0.98683</cdr:y>
    </cdr:to>
    <cdr:sp macro="" textlink="">
      <cdr:nvSpPr>
        <cdr:cNvPr id="3" name="TextBox 1"/>
        <cdr:cNvSpPr txBox="1"/>
      </cdr:nvSpPr>
      <cdr:spPr>
        <a:xfrm xmlns:a="http://schemas.openxmlformats.org/drawingml/2006/main">
          <a:off x="77611" y="3638552"/>
          <a:ext cx="6591979" cy="3280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0" noProof="0">
              <a:ln>
                <a:noFill/>
              </a:ln>
              <a:solidFill>
                <a:sysClr val="windowText" lastClr="000000"/>
              </a:solidFill>
              <a:effectLst/>
              <a:uLnTx/>
              <a:uFillTx/>
              <a:latin typeface="+mn-lt"/>
              <a:ea typeface="+mn-ea"/>
              <a:cs typeface="+mn-cs"/>
            </a:rPr>
            <a:t>*Other category consists of utilities that do not report capital expenditures by category: Avangrid, Hawaiian Electric, PG&amp;E and Portland General Electric.</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0" noProof="0">
              <a:ln>
                <a:noFill/>
              </a:ln>
              <a:solidFill>
                <a:sysClr val="windowText" lastClr="000000"/>
              </a:solidFill>
              <a:effectLst/>
              <a:uLnTx/>
              <a:uFillTx/>
              <a:latin typeface="+mn-lt"/>
              <a:ea typeface="+mn-ea"/>
              <a:cs typeface="+mn-cs"/>
            </a:rPr>
            <a:t>Source: </a:t>
          </a:r>
          <a:r>
            <a:rPr kumimoji="0" lang="en-US" sz="800" b="0" i="1" u="none" strike="noStrike" kern="0" cap="none" spc="0" normalizeH="0" baseline="0" noProof="0">
              <a:ln>
                <a:noFill/>
              </a:ln>
              <a:solidFill>
                <a:sysClr val="windowText" lastClr="000000"/>
              </a:solidFill>
              <a:effectLst/>
              <a:uLnTx/>
              <a:uFillTx/>
              <a:latin typeface="+mn-lt"/>
              <a:ea typeface="+mn-ea"/>
              <a:cs typeface="+mn-cs"/>
            </a:rPr>
            <a:t>S&amp;P Global Market Intelligence, RRA Financial Focus</a:t>
          </a:r>
          <a:r>
            <a:rPr kumimoji="0" lang="en-US" sz="800" b="0" i="0" u="none" strike="noStrike" kern="0" cap="none" spc="0" normalizeH="0" baseline="0" noProof="0">
              <a:ln>
                <a:noFill/>
              </a:ln>
              <a:solidFill>
                <a:sysClr val="windowText" lastClr="000000"/>
              </a:solidFill>
              <a:effectLst/>
              <a:uLnTx/>
              <a:uFillTx/>
              <a:latin typeface="+mn-lt"/>
              <a:ea typeface="+mn-ea"/>
              <a:cs typeface="+mn-cs"/>
            </a:rPr>
            <a:t>, Utility Capital Expenditures Update, March 27, 2024</a:t>
          </a:r>
          <a:r>
            <a:rPr kumimoji="0" lang="en-US" sz="800" b="0" i="0" u="none" strike="noStrike" kern="0" cap="none" spc="0" normalizeH="0" baseline="0" noProof="0" smtClean="0">
              <a:ln>
                <a:noFill/>
              </a:ln>
              <a:solidFill>
                <a:sysClr val="windowText" lastClr="000000"/>
              </a:solidFill>
              <a:effectLst/>
              <a:uLnTx/>
              <a:uFillTx/>
              <a:latin typeface="+mn-lt"/>
              <a:ea typeface="+mn-ea"/>
              <a:cs typeface="+mn-cs"/>
            </a:rPr>
            <a:t>,</a:t>
          </a:r>
          <a:r>
            <a:rPr kumimoji="0" lang="en-US" sz="800" b="0" i="0" u="none" strike="noStrike" kern="0" cap="none" spc="0" normalizeH="0" baseline="0" noProof="0">
              <a:ln>
                <a:noFill/>
              </a:ln>
              <a:solidFill>
                <a:sysClr val="windowText" lastClr="000000"/>
              </a:solidFill>
              <a:effectLst/>
              <a:uLnTx/>
              <a:uFillTx/>
              <a:latin typeface="+mn-lt"/>
              <a:ea typeface="+mn-ea"/>
              <a:cs typeface="+mn-cs"/>
            </a:rPr>
            <a:t> Tables 1 and 3.</a:t>
          </a:r>
        </a:p>
      </cdr:txBody>
    </cdr:sp>
  </cdr:relSizeAnchor>
</c:userShapes>
</file>

<file path=xl/drawings/drawing4.xml><?xml version="1.0" encoding="utf-8"?>
<xdr:wsDr xmlns:xdr="http://schemas.openxmlformats.org/drawingml/2006/spreadsheetDrawing" xmlns:a="http://schemas.openxmlformats.org/drawingml/2006/main">
  <xdr:oneCellAnchor>
    <xdr:from>
      <xdr:col>1</xdr:col>
      <xdr:colOff>57150</xdr:colOff>
      <xdr:row>0</xdr:row>
      <xdr:rowOff>28575</xdr:rowOff>
    </xdr:from>
    <xdr:ext cx="1504949" cy="413022"/>
    <xdr:pic>
      <xdr:nvPicPr>
        <xdr:cNvPr id="2" name="Picture 1" descr="C:\Users\jameswm\Documents\Templates\spg_mrkt_hz_4cp_PNG_White_BG.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950" y="28575"/>
          <a:ext cx="1504949" cy="4130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57150</xdr:colOff>
      <xdr:row>0</xdr:row>
      <xdr:rowOff>28575</xdr:rowOff>
    </xdr:from>
    <xdr:ext cx="1504949" cy="413022"/>
    <xdr:pic>
      <xdr:nvPicPr>
        <xdr:cNvPr id="2" name="Picture 1" descr="C:\Users\jameswm\Documents\Templates\spg_mrkt_hz_4cp_PNG_White_BG.png">
          <a:extLst>
            <a:ext uri="{FF2B5EF4-FFF2-40B4-BE49-F238E27FC236}">
              <a16:creationId xmlns:a16="http://schemas.microsoft.com/office/drawing/2014/main" id="{D34FFC32-9D89-4710-B86F-CEC2F52E30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8575"/>
          <a:ext cx="1504949" cy="4130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sultbai.local\Documents\ProlawDocs\DEB\10290\Exhibit\3082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nsultbai.local\documents\personal\steve_piper_spglobal_com\Documents\Attachments%202\ExcelTemplateExampleInsurance_KDno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oc\Shares\Users\DEB\AppData\Local\Temp\Analysis\24860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Shares\ProlawDocs\CTF\0718.1\Exhibit\Analysis\248607.xlsm"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Book16"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snloffice"/>
      <sheetName val="Proxy Group"/>
      <sheetName val="MPG-4"/>
      <sheetName val="MPG-5"/>
      <sheetName val="MPG-6"/>
      <sheetName val="MPG-7"/>
      <sheetName val="MPG-8ab"/>
      <sheetName val="MPG-9"/>
      <sheetName val="MPG-10"/>
      <sheetName val="MPG-11"/>
      <sheetName val="MPG-12"/>
      <sheetName val="MPG-13"/>
      <sheetName val="MPG-14"/>
      <sheetName val="MPG-15"/>
      <sheetName val="MPG-16a"/>
      <sheetName val="MPG-16b"/>
      <sheetName val="MPG-16c"/>
      <sheetName val="MPG-17"/>
      <sheetName val="MPG-18"/>
      <sheetName val="Interest Rate Forecast"/>
      <sheetName val="VL Data (WP)"/>
      <sheetName val="Growth Rate LU"/>
      <sheetName val="Stock Prices (WP)"/>
      <sheetName val="Graph (WP)"/>
      <sheetName val="MBR (WP)"/>
      <sheetName val="Credit Ratings (WP)"/>
      <sheetName val="SNL Data (WP)"/>
      <sheetName val="Yields (WP)"/>
      <sheetName val="Yields Table (WP)"/>
      <sheetName val="Monthly Yields (WP)"/>
      <sheetName val="Annual Yields (WP)"/>
      <sheetName val="Bond Yields (WP)"/>
      <sheetName val="AUS 2016 YEJun"/>
      <sheetName val="Elec. Authorized Returns Graph"/>
      <sheetName val="AUS (WP)"/>
      <sheetName val="___snlqueryparms"/>
      <sheetName val="___snlqueryparms2"/>
      <sheetName val="Company List"/>
      <sheetName val="MPG-2"/>
      <sheetName val="MPG-3"/>
      <sheetName val="MPG-6ab"/>
      <sheetName val="MPG-8"/>
      <sheetName val="MPG-14a"/>
      <sheetName val="MPG-14b"/>
    </sheetNames>
    <sheetDataSet>
      <sheetData sheetId="0"/>
      <sheetData sheetId="1">
        <row r="1">
          <cell r="B1" t="str">
            <v>Kansas City Power &amp; Light Company</v>
          </cell>
        </row>
        <row r="7">
          <cell r="A7">
            <v>1</v>
          </cell>
          <cell r="B7" t="str">
            <v>ALE</v>
          </cell>
          <cell r="C7" t="str">
            <v>ALLETE, Inc.</v>
          </cell>
        </row>
        <row r="8">
          <cell r="A8">
            <v>2</v>
          </cell>
          <cell r="B8" t="str">
            <v>LNT</v>
          </cell>
          <cell r="C8" t="str">
            <v>Alliant Energy Corporation</v>
          </cell>
        </row>
        <row r="9">
          <cell r="A9">
            <v>3</v>
          </cell>
          <cell r="B9" t="str">
            <v>AEE</v>
          </cell>
          <cell r="C9" t="str">
            <v>Ameren Corporation</v>
          </cell>
        </row>
        <row r="10">
          <cell r="A10">
            <v>4</v>
          </cell>
          <cell r="B10" t="str">
            <v>AEP</v>
          </cell>
          <cell r="C10" t="str">
            <v>American Electric Power Company, Inc.</v>
          </cell>
        </row>
        <row r="11">
          <cell r="A11">
            <v>5</v>
          </cell>
          <cell r="B11" t="str">
            <v>AVA</v>
          </cell>
          <cell r="C11" t="str">
            <v>Avista Corporation</v>
          </cell>
        </row>
        <row r="12">
          <cell r="A12">
            <v>6</v>
          </cell>
          <cell r="B12" t="str">
            <v>CMS</v>
          </cell>
          <cell r="C12" t="str">
            <v>CMS Energy Corporation</v>
          </cell>
        </row>
        <row r="13">
          <cell r="A13">
            <v>7</v>
          </cell>
          <cell r="B13" t="str">
            <v>DTE</v>
          </cell>
          <cell r="C13" t="str">
            <v>DTE Energy Company</v>
          </cell>
        </row>
        <row r="14">
          <cell r="A14">
            <v>8</v>
          </cell>
          <cell r="B14" t="str">
            <v>IDA</v>
          </cell>
          <cell r="C14" t="str">
            <v>IDACORP, Inc.</v>
          </cell>
        </row>
        <row r="15">
          <cell r="A15">
            <v>9</v>
          </cell>
          <cell r="B15" t="str">
            <v>NWE</v>
          </cell>
          <cell r="C15" t="str">
            <v>NorthWestern Corporation</v>
          </cell>
        </row>
        <row r="16">
          <cell r="A16">
            <v>10</v>
          </cell>
          <cell r="B16" t="str">
            <v>OGE</v>
          </cell>
          <cell r="C16" t="str">
            <v>OGE Energy Corp.</v>
          </cell>
        </row>
        <row r="17">
          <cell r="A17" t="str">
            <v/>
          </cell>
          <cell r="B17" t="str">
            <v>OTTR</v>
          </cell>
          <cell r="C17" t="str">
            <v>Otter Tail Corporation</v>
          </cell>
        </row>
        <row r="18">
          <cell r="A18">
            <v>11</v>
          </cell>
          <cell r="B18" t="str">
            <v>PNW</v>
          </cell>
          <cell r="C18" t="str">
            <v>Pinnacle West Capital Corporation</v>
          </cell>
        </row>
        <row r="19">
          <cell r="A19">
            <v>12</v>
          </cell>
          <cell r="B19" t="str">
            <v>PNM</v>
          </cell>
          <cell r="C19" t="str">
            <v>PNM Resources, Inc.</v>
          </cell>
        </row>
        <row r="20">
          <cell r="A20">
            <v>13</v>
          </cell>
          <cell r="B20" t="str">
            <v>POR</v>
          </cell>
          <cell r="C20" t="str">
            <v>Portland General Electric Company</v>
          </cell>
        </row>
        <row r="21">
          <cell r="A21">
            <v>14</v>
          </cell>
          <cell r="B21" t="str">
            <v>SCG</v>
          </cell>
          <cell r="C21" t="str">
            <v>SCANA Corporation</v>
          </cell>
        </row>
        <row r="22">
          <cell r="A22">
            <v>15</v>
          </cell>
          <cell r="B22" t="str">
            <v>XEL</v>
          </cell>
          <cell r="C22" t="str">
            <v>Xcel Energy Inc.</v>
          </cell>
        </row>
        <row r="23">
          <cell r="A23" t="str">
            <v/>
          </cell>
          <cell r="B23"/>
          <cell r="C23" t="e">
            <v>#N/A</v>
          </cell>
        </row>
        <row r="24">
          <cell r="A24" t="str">
            <v/>
          </cell>
          <cell r="B24"/>
          <cell r="C24" t="e">
            <v>#N/A</v>
          </cell>
        </row>
        <row r="25">
          <cell r="A25" t="str">
            <v/>
          </cell>
          <cell r="B25"/>
          <cell r="C25" t="e">
            <v>#N/A</v>
          </cell>
        </row>
        <row r="26">
          <cell r="A26" t="str">
            <v/>
          </cell>
          <cell r="B26"/>
          <cell r="C26" t="e">
            <v>#N/A</v>
          </cell>
        </row>
        <row r="27">
          <cell r="A27" t="str">
            <v/>
          </cell>
          <cell r="B27"/>
          <cell r="C27" t="e">
            <v>#N/A</v>
          </cell>
        </row>
        <row r="28">
          <cell r="A28" t="str">
            <v/>
          </cell>
          <cell r="B28"/>
          <cell r="C28" t="e">
            <v>#N/A</v>
          </cell>
        </row>
        <row r="29">
          <cell r="A29" t="str">
            <v/>
          </cell>
          <cell r="B29"/>
          <cell r="C29" t="e">
            <v>#N/A</v>
          </cell>
        </row>
        <row r="30">
          <cell r="A30" t="str">
            <v/>
          </cell>
          <cell r="B30"/>
          <cell r="C30" t="e">
            <v>#N/A</v>
          </cell>
        </row>
        <row r="31">
          <cell r="A31" t="str">
            <v/>
          </cell>
          <cell r="B31"/>
          <cell r="C31" t="e">
            <v>#N/A</v>
          </cell>
        </row>
        <row r="32">
          <cell r="A32" t="str">
            <v/>
          </cell>
          <cell r="B32"/>
          <cell r="C32" t="e">
            <v>#N/A</v>
          </cell>
        </row>
        <row r="33">
          <cell r="A33" t="str">
            <v/>
          </cell>
          <cell r="B33"/>
          <cell r="C33" t="e">
            <v>#N/A</v>
          </cell>
        </row>
        <row r="34">
          <cell r="A34" t="str">
            <v/>
          </cell>
          <cell r="B34"/>
          <cell r="C34" t="e">
            <v>#N/A</v>
          </cell>
        </row>
        <row r="35">
          <cell r="A35" t="str">
            <v/>
          </cell>
          <cell r="B35"/>
          <cell r="C35" t="e">
            <v>#N/A</v>
          </cell>
        </row>
        <row r="36">
          <cell r="A36" t="str">
            <v/>
          </cell>
          <cell r="B36"/>
          <cell r="C36" t="e">
            <v>#N/A</v>
          </cell>
        </row>
        <row r="37">
          <cell r="A37" t="str">
            <v/>
          </cell>
          <cell r="B37"/>
          <cell r="C37" t="e">
            <v>#N/A</v>
          </cell>
        </row>
        <row r="38">
          <cell r="A38" t="str">
            <v/>
          </cell>
          <cell r="B38"/>
          <cell r="C38" t="e">
            <v>#N/A</v>
          </cell>
        </row>
        <row r="39">
          <cell r="A39" t="str">
            <v/>
          </cell>
          <cell r="B39"/>
          <cell r="C39" t="e">
            <v>#N/A</v>
          </cell>
        </row>
        <row r="40">
          <cell r="A40" t="str">
            <v/>
          </cell>
          <cell r="B40"/>
          <cell r="C40" t="e">
            <v>#N/A</v>
          </cell>
        </row>
        <row r="41">
          <cell r="A41" t="str">
            <v/>
          </cell>
          <cell r="B41"/>
          <cell r="C41" t="e">
            <v>#N/A</v>
          </cell>
        </row>
        <row r="42">
          <cell r="A42" t="str">
            <v/>
          </cell>
          <cell r="B42"/>
          <cell r="C42" t="e">
            <v>#N/A</v>
          </cell>
        </row>
        <row r="43">
          <cell r="A43" t="str">
            <v/>
          </cell>
          <cell r="B43"/>
          <cell r="C43" t="e">
            <v>#N/A</v>
          </cell>
        </row>
        <row r="44">
          <cell r="A44" t="str">
            <v/>
          </cell>
          <cell r="B44"/>
          <cell r="C44" t="e">
            <v>#N/A</v>
          </cell>
        </row>
        <row r="45">
          <cell r="A45" t="str">
            <v/>
          </cell>
          <cell r="B45"/>
          <cell r="C45" t="e">
            <v>#N/A</v>
          </cell>
        </row>
        <row r="46">
          <cell r="A46" t="str">
            <v/>
          </cell>
          <cell r="B46"/>
          <cell r="C46" t="e">
            <v>#N/A</v>
          </cell>
        </row>
        <row r="47">
          <cell r="A47" t="str">
            <v/>
          </cell>
          <cell r="B47"/>
          <cell r="C47" t="e">
            <v>#N/A</v>
          </cell>
        </row>
        <row r="48">
          <cell r="A48" t="str">
            <v/>
          </cell>
          <cell r="B48"/>
          <cell r="C48" t="e">
            <v>#N/A</v>
          </cell>
        </row>
        <row r="49">
          <cell r="A49" t="str">
            <v/>
          </cell>
          <cell r="B49"/>
          <cell r="C49" t="e">
            <v>#N/A</v>
          </cell>
        </row>
        <row r="50">
          <cell r="A50" t="str">
            <v/>
          </cell>
          <cell r="B50"/>
          <cell r="C50" t="e">
            <v>#N/A</v>
          </cell>
        </row>
        <row r="51">
          <cell r="A51" t="str">
            <v/>
          </cell>
          <cell r="B51"/>
          <cell r="C51" t="e">
            <v>#N/A</v>
          </cell>
        </row>
        <row r="52">
          <cell r="A52" t="str">
            <v/>
          </cell>
          <cell r="B52"/>
          <cell r="C52" t="e">
            <v>#N/A</v>
          </cell>
        </row>
        <row r="53">
          <cell r="A53" t="str">
            <v/>
          </cell>
          <cell r="B53"/>
          <cell r="C53" t="e">
            <v>#N/A</v>
          </cell>
        </row>
        <row r="54">
          <cell r="A54" t="str">
            <v/>
          </cell>
          <cell r="B54"/>
          <cell r="C54" t="e">
            <v>#N/A</v>
          </cell>
        </row>
        <row r="55">
          <cell r="A55" t="str">
            <v/>
          </cell>
          <cell r="B55"/>
          <cell r="C55" t="e">
            <v>#N/A</v>
          </cell>
        </row>
        <row r="56">
          <cell r="A56" t="str">
            <v/>
          </cell>
          <cell r="B56"/>
          <cell r="C56" t="e">
            <v>#N/A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2">
          <cell r="B12" t="str">
            <v>ALE</v>
          </cell>
          <cell r="C12" t="str">
            <v>ALLETE, Inc.</v>
          </cell>
          <cell r="D12"/>
          <cell r="E12">
            <v>0.52</v>
          </cell>
          <cell r="F12">
            <v>0.75</v>
          </cell>
          <cell r="G12">
            <v>0.53700000000000003</v>
          </cell>
          <cell r="H12"/>
          <cell r="I12">
            <v>49.1</v>
          </cell>
          <cell r="J12">
            <v>50.6</v>
          </cell>
          <cell r="K12"/>
          <cell r="L12">
            <v>37.07</v>
          </cell>
          <cell r="M12">
            <v>43.5</v>
          </cell>
          <cell r="N12"/>
          <cell r="O12">
            <v>2.02</v>
          </cell>
          <cell r="P12">
            <v>2.4</v>
          </cell>
          <cell r="Q12"/>
          <cell r="R12">
            <v>3.38</v>
          </cell>
          <cell r="S12">
            <v>3.75</v>
          </cell>
          <cell r="T12"/>
          <cell r="U12">
            <v>42629</v>
          </cell>
          <cell r="V12"/>
          <cell r="W12"/>
          <cell r="X12"/>
          <cell r="Y12"/>
          <cell r="Z12"/>
        </row>
        <row r="13">
          <cell r="B13" t="str">
            <v>LNT</v>
          </cell>
          <cell r="C13" t="str">
            <v>Alliant Energy Corporation</v>
          </cell>
          <cell r="D13"/>
          <cell r="E13">
            <v>0.29499999999999998</v>
          </cell>
          <cell r="F13">
            <v>0.75</v>
          </cell>
          <cell r="G13">
            <v>0.51400000000000001</v>
          </cell>
          <cell r="H13"/>
          <cell r="I13">
            <v>226.92</v>
          </cell>
          <cell r="J13">
            <v>230</v>
          </cell>
          <cell r="K13"/>
          <cell r="L13">
            <v>16.41</v>
          </cell>
          <cell r="M13">
            <v>20</v>
          </cell>
          <cell r="N13"/>
          <cell r="O13">
            <v>1.1000000000000001</v>
          </cell>
          <cell r="P13">
            <v>1.5</v>
          </cell>
          <cell r="Q13"/>
          <cell r="R13">
            <v>1.69</v>
          </cell>
          <cell r="S13">
            <v>2.4500000000000002</v>
          </cell>
          <cell r="T13"/>
          <cell r="U13">
            <v>42629</v>
          </cell>
          <cell r="V13"/>
          <cell r="W13"/>
          <cell r="X13"/>
          <cell r="Y13"/>
          <cell r="Z13"/>
        </row>
        <row r="14">
          <cell r="B14" t="str">
            <v>AEE</v>
          </cell>
          <cell r="C14" t="str">
            <v>Ameren Corporation</v>
          </cell>
          <cell r="D14"/>
          <cell r="E14">
            <v>0.42499999999999999</v>
          </cell>
          <cell r="F14">
            <v>0.7</v>
          </cell>
          <cell r="G14">
            <v>0.497</v>
          </cell>
          <cell r="H14"/>
          <cell r="I14">
            <v>242.63</v>
          </cell>
          <cell r="J14">
            <v>242.63</v>
          </cell>
          <cell r="K14"/>
          <cell r="L14">
            <v>28.63</v>
          </cell>
          <cell r="M14">
            <v>34</v>
          </cell>
          <cell r="N14"/>
          <cell r="O14">
            <v>1.66</v>
          </cell>
          <cell r="P14">
            <v>2.0499999999999998</v>
          </cell>
          <cell r="Q14"/>
          <cell r="R14">
            <v>2.38</v>
          </cell>
          <cell r="S14">
            <v>3.25</v>
          </cell>
          <cell r="T14"/>
          <cell r="U14">
            <v>42629</v>
          </cell>
          <cell r="V14"/>
          <cell r="W14"/>
          <cell r="X14"/>
          <cell r="Y14"/>
          <cell r="Z14"/>
        </row>
        <row r="15">
          <cell r="B15" t="str">
            <v>AEP</v>
          </cell>
          <cell r="C15" t="str">
            <v>American Electric Power Company, Inc.</v>
          </cell>
          <cell r="D15"/>
          <cell r="E15">
            <v>0.56000000000000005</v>
          </cell>
          <cell r="F15">
            <v>0.65</v>
          </cell>
          <cell r="G15">
            <v>0.502</v>
          </cell>
          <cell r="H15"/>
          <cell r="I15">
            <v>491.05</v>
          </cell>
          <cell r="J15">
            <v>500</v>
          </cell>
          <cell r="K15"/>
          <cell r="L15">
            <v>36.44</v>
          </cell>
          <cell r="M15">
            <v>44.25</v>
          </cell>
          <cell r="N15"/>
          <cell r="O15">
            <v>2.15</v>
          </cell>
          <cell r="P15">
            <v>2.75</v>
          </cell>
          <cell r="Q15"/>
          <cell r="R15">
            <v>3.59</v>
          </cell>
          <cell r="S15">
            <v>4.25</v>
          </cell>
          <cell r="T15"/>
          <cell r="U15">
            <v>42629</v>
          </cell>
          <cell r="V15"/>
          <cell r="W15"/>
          <cell r="X15"/>
          <cell r="Y15"/>
          <cell r="Z15"/>
        </row>
        <row r="16">
          <cell r="B16" t="str">
            <v>AVA</v>
          </cell>
          <cell r="C16" t="str">
            <v>Avista Corporation</v>
          </cell>
          <cell r="D16"/>
          <cell r="E16">
            <v>0.34250000000000003</v>
          </cell>
          <cell r="F16">
            <v>0.7</v>
          </cell>
          <cell r="G16">
            <v>0.5</v>
          </cell>
          <cell r="H16"/>
          <cell r="I16">
            <v>62.31</v>
          </cell>
          <cell r="J16">
            <v>66.5</v>
          </cell>
          <cell r="K16"/>
          <cell r="L16">
            <v>24.53</v>
          </cell>
          <cell r="M16">
            <v>28.5</v>
          </cell>
          <cell r="N16"/>
          <cell r="O16">
            <v>1.32</v>
          </cell>
          <cell r="P16">
            <v>1.6</v>
          </cell>
          <cell r="Q16"/>
          <cell r="R16">
            <v>1.89</v>
          </cell>
          <cell r="S16">
            <v>2.5</v>
          </cell>
          <cell r="T16"/>
          <cell r="U16">
            <v>42671</v>
          </cell>
          <cell r="V16"/>
          <cell r="W16"/>
          <cell r="X16"/>
          <cell r="Y16"/>
          <cell r="Z16"/>
        </row>
        <row r="17">
          <cell r="B17" t="str">
            <v>CMS</v>
          </cell>
          <cell r="C17" t="str">
            <v>CMS Energy Corporation</v>
          </cell>
          <cell r="D17"/>
          <cell r="E17">
            <v>0.31</v>
          </cell>
          <cell r="F17">
            <v>0.65</v>
          </cell>
          <cell r="G17">
            <v>0.314</v>
          </cell>
          <cell r="H17"/>
          <cell r="I17">
            <v>277.16000000000003</v>
          </cell>
          <cell r="J17">
            <v>288</v>
          </cell>
          <cell r="K17"/>
          <cell r="L17">
            <v>14.21</v>
          </cell>
          <cell r="M17">
            <v>19.25</v>
          </cell>
          <cell r="N17"/>
          <cell r="O17">
            <v>1.1599999999999999</v>
          </cell>
          <cell r="P17">
            <v>1.6</v>
          </cell>
          <cell r="Q17"/>
          <cell r="R17">
            <v>1.89</v>
          </cell>
          <cell r="S17">
            <v>2.5</v>
          </cell>
          <cell r="T17"/>
          <cell r="U17">
            <v>42629</v>
          </cell>
          <cell r="V17"/>
          <cell r="W17"/>
          <cell r="X17"/>
          <cell r="Y17"/>
          <cell r="Z17"/>
        </row>
        <row r="18">
          <cell r="B18" t="str">
            <v>DTE</v>
          </cell>
          <cell r="C18" t="str">
            <v>DTE Energy Company</v>
          </cell>
          <cell r="D18"/>
          <cell r="E18">
            <v>0.77</v>
          </cell>
          <cell r="F18">
            <v>0.7</v>
          </cell>
          <cell r="G18">
            <v>0.498</v>
          </cell>
          <cell r="H18"/>
          <cell r="I18">
            <v>179.47</v>
          </cell>
          <cell r="J18">
            <v>184</v>
          </cell>
          <cell r="K18"/>
          <cell r="L18">
            <v>48.88</v>
          </cell>
          <cell r="M18">
            <v>61</v>
          </cell>
          <cell r="N18"/>
          <cell r="O18">
            <v>2.84</v>
          </cell>
          <cell r="P18">
            <v>3.7</v>
          </cell>
          <cell r="Q18"/>
          <cell r="R18">
            <v>4.45</v>
          </cell>
          <cell r="S18">
            <v>6.25</v>
          </cell>
          <cell r="T18"/>
          <cell r="U18">
            <v>42629</v>
          </cell>
          <cell r="V18"/>
          <cell r="W18"/>
          <cell r="X18"/>
          <cell r="Y18"/>
          <cell r="Z18"/>
        </row>
        <row r="19">
          <cell r="B19" t="str">
            <v>IDA</v>
          </cell>
          <cell r="C19" t="str">
            <v>IDACORP, Inc.</v>
          </cell>
          <cell r="D19"/>
          <cell r="E19">
            <v>0.55000000000000004</v>
          </cell>
          <cell r="F19">
            <v>0.75</v>
          </cell>
          <cell r="G19">
            <v>0.54400000000000004</v>
          </cell>
          <cell r="H19"/>
          <cell r="I19">
            <v>50.34</v>
          </cell>
          <cell r="J19">
            <v>50.75</v>
          </cell>
          <cell r="K19"/>
          <cell r="L19">
            <v>40.880000000000003</v>
          </cell>
          <cell r="M19">
            <v>49.5</v>
          </cell>
          <cell r="N19"/>
          <cell r="O19">
            <v>1.92</v>
          </cell>
          <cell r="P19">
            <v>2.7</v>
          </cell>
          <cell r="Q19"/>
          <cell r="R19">
            <v>3.87</v>
          </cell>
          <cell r="S19">
            <v>4.5</v>
          </cell>
          <cell r="T19"/>
          <cell r="U19">
            <v>42671</v>
          </cell>
          <cell r="V19"/>
          <cell r="W19"/>
          <cell r="X19"/>
          <cell r="Y19"/>
          <cell r="Z19"/>
        </row>
        <row r="20">
          <cell r="B20" t="str">
            <v>NWE</v>
          </cell>
          <cell r="C20" t="str">
            <v>NorthWestern Corporation</v>
          </cell>
          <cell r="D20"/>
          <cell r="E20">
            <v>0.5</v>
          </cell>
          <cell r="F20">
            <v>0.7</v>
          </cell>
          <cell r="G20">
            <v>0.46899999999999997</v>
          </cell>
          <cell r="H20"/>
          <cell r="I20">
            <v>48.17</v>
          </cell>
          <cell r="J20">
            <v>49.5</v>
          </cell>
          <cell r="K20"/>
          <cell r="L20">
            <v>33.22</v>
          </cell>
          <cell r="M20">
            <v>40</v>
          </cell>
          <cell r="N20"/>
          <cell r="O20">
            <v>1.92</v>
          </cell>
          <cell r="P20">
            <v>2.3199999999999998</v>
          </cell>
          <cell r="Q20"/>
          <cell r="R20">
            <v>2.9</v>
          </cell>
          <cell r="S20">
            <v>4</v>
          </cell>
          <cell r="T20"/>
          <cell r="U20">
            <v>42671</v>
          </cell>
          <cell r="V20"/>
          <cell r="W20"/>
          <cell r="X20"/>
          <cell r="Y20"/>
          <cell r="Z20"/>
        </row>
        <row r="21">
          <cell r="B21" t="str">
            <v>OGE</v>
          </cell>
          <cell r="C21" t="str">
            <v>OGE Energy Corp.</v>
          </cell>
          <cell r="D21"/>
          <cell r="E21">
            <v>0.27500000000000002</v>
          </cell>
          <cell r="F21">
            <v>0.9</v>
          </cell>
          <cell r="G21">
            <v>0.55700000000000005</v>
          </cell>
          <cell r="H21"/>
          <cell r="I21">
            <v>199.7</v>
          </cell>
          <cell r="J21">
            <v>201.5</v>
          </cell>
          <cell r="K21"/>
          <cell r="L21">
            <v>16.66</v>
          </cell>
          <cell r="M21">
            <v>19.75</v>
          </cell>
          <cell r="N21"/>
          <cell r="O21">
            <v>1.05</v>
          </cell>
          <cell r="P21">
            <v>1.65</v>
          </cell>
          <cell r="Q21"/>
          <cell r="R21">
            <v>1.69</v>
          </cell>
          <cell r="S21">
            <v>2.25</v>
          </cell>
          <cell r="T21"/>
          <cell r="U21">
            <v>42629</v>
          </cell>
          <cell r="V21"/>
          <cell r="W21"/>
          <cell r="X21"/>
          <cell r="Y21"/>
          <cell r="Z21"/>
        </row>
        <row r="22">
          <cell r="B22" t="str">
            <v>OTTR</v>
          </cell>
          <cell r="C22" t="str">
            <v>Otter Tail Corporation</v>
          </cell>
          <cell r="D22"/>
          <cell r="E22">
            <v>0.313</v>
          </cell>
          <cell r="F22">
            <v>0.85</v>
          </cell>
          <cell r="G22">
            <v>0.57599999999999996</v>
          </cell>
          <cell r="H22"/>
          <cell r="I22">
            <v>37.86</v>
          </cell>
          <cell r="J22">
            <v>43</v>
          </cell>
          <cell r="K22"/>
          <cell r="L22">
            <v>15.98</v>
          </cell>
          <cell r="M22">
            <v>20.95</v>
          </cell>
          <cell r="N22"/>
          <cell r="O22">
            <v>1.23</v>
          </cell>
          <cell r="P22">
            <v>1.33</v>
          </cell>
          <cell r="Q22"/>
          <cell r="R22">
            <v>1.56</v>
          </cell>
          <cell r="S22">
            <v>2.1</v>
          </cell>
          <cell r="T22"/>
          <cell r="U22">
            <v>42629</v>
          </cell>
          <cell r="V22"/>
          <cell r="W22"/>
          <cell r="X22"/>
          <cell r="Y22"/>
          <cell r="Z22"/>
        </row>
        <row r="23">
          <cell r="B23" t="str">
            <v>PNW</v>
          </cell>
          <cell r="C23" t="str">
            <v>Pinnacle West Capital Corporation</v>
          </cell>
          <cell r="D23"/>
          <cell r="E23">
            <v>0.625</v>
          </cell>
          <cell r="F23">
            <v>0.7</v>
          </cell>
          <cell r="G23">
            <v>0.56999999999999995</v>
          </cell>
          <cell r="H23"/>
          <cell r="I23">
            <v>110.98</v>
          </cell>
          <cell r="J23">
            <v>113.5</v>
          </cell>
          <cell r="K23"/>
          <cell r="L23">
            <v>41.3</v>
          </cell>
          <cell r="M23">
            <v>49</v>
          </cell>
          <cell r="N23"/>
          <cell r="O23">
            <v>2.44</v>
          </cell>
          <cell r="P23">
            <v>3.1</v>
          </cell>
          <cell r="Q23"/>
          <cell r="R23">
            <v>3.92</v>
          </cell>
          <cell r="S23">
            <v>4.75</v>
          </cell>
          <cell r="T23"/>
          <cell r="U23">
            <v>42671</v>
          </cell>
          <cell r="V23"/>
          <cell r="W23"/>
          <cell r="X23"/>
          <cell r="Y23"/>
          <cell r="Z23"/>
        </row>
        <row r="24">
          <cell r="B24" t="str">
            <v>PNM</v>
          </cell>
          <cell r="C24" t="str">
            <v>PNM Resources, Inc.</v>
          </cell>
          <cell r="D24"/>
          <cell r="E24">
            <v>0.22</v>
          </cell>
          <cell r="F24">
            <v>0.75</v>
          </cell>
          <cell r="G24">
            <v>0.45500000000000002</v>
          </cell>
          <cell r="H24"/>
          <cell r="I24">
            <v>79.650000000000006</v>
          </cell>
          <cell r="J24">
            <v>80</v>
          </cell>
          <cell r="K24"/>
          <cell r="L24">
            <v>20.78</v>
          </cell>
          <cell r="M24">
            <v>25.5</v>
          </cell>
          <cell r="N24"/>
          <cell r="O24">
            <v>0.8</v>
          </cell>
          <cell r="P24">
            <v>1.3</v>
          </cell>
          <cell r="Q24"/>
          <cell r="R24">
            <v>1.64</v>
          </cell>
          <cell r="S24">
            <v>2.35</v>
          </cell>
          <cell r="T24"/>
          <cell r="U24">
            <v>42671</v>
          </cell>
          <cell r="V24"/>
          <cell r="W24"/>
          <cell r="X24"/>
          <cell r="Y24"/>
          <cell r="Z24"/>
        </row>
        <row r="25">
          <cell r="B25" t="str">
            <v>POR</v>
          </cell>
          <cell r="C25" t="str">
            <v>Portland General Electric Company</v>
          </cell>
          <cell r="D25"/>
          <cell r="E25">
            <v>0.32</v>
          </cell>
          <cell r="F25">
            <v>0.7</v>
          </cell>
          <cell r="G25">
            <v>0.52200000000000002</v>
          </cell>
          <cell r="H25"/>
          <cell r="I25">
            <v>88.79</v>
          </cell>
          <cell r="J25">
            <v>89.8</v>
          </cell>
          <cell r="K25"/>
          <cell r="L25">
            <v>25.43</v>
          </cell>
          <cell r="M25">
            <v>30.25</v>
          </cell>
          <cell r="N25"/>
          <cell r="O25">
            <v>1.18</v>
          </cell>
          <cell r="P25">
            <v>1.6</v>
          </cell>
          <cell r="Q25"/>
          <cell r="R25">
            <v>2.04</v>
          </cell>
          <cell r="S25">
            <v>2.75</v>
          </cell>
          <cell r="T25"/>
          <cell r="U25">
            <v>42671</v>
          </cell>
          <cell r="V25"/>
          <cell r="W25"/>
          <cell r="X25"/>
          <cell r="Y25"/>
          <cell r="Z25"/>
        </row>
        <row r="26">
          <cell r="B26" t="str">
            <v>SCG</v>
          </cell>
          <cell r="C26" t="str">
            <v>SCANA Corporation</v>
          </cell>
          <cell r="D26"/>
          <cell r="E26">
            <v>0.57499999999999996</v>
          </cell>
          <cell r="F26">
            <v>0.7</v>
          </cell>
          <cell r="G26">
            <v>0.48099999999999998</v>
          </cell>
          <cell r="H26"/>
          <cell r="I26">
            <v>142.9</v>
          </cell>
          <cell r="J26">
            <v>150</v>
          </cell>
          <cell r="K26"/>
          <cell r="L26">
            <v>38.090000000000003</v>
          </cell>
          <cell r="M26">
            <v>47.75</v>
          </cell>
          <cell r="N26"/>
          <cell r="O26">
            <v>2.1800000000000002</v>
          </cell>
          <cell r="P26">
            <v>2.8</v>
          </cell>
          <cell r="Q26"/>
          <cell r="R26">
            <v>3.81</v>
          </cell>
          <cell r="S26">
            <v>4.75</v>
          </cell>
          <cell r="T26"/>
          <cell r="U26">
            <v>42601</v>
          </cell>
          <cell r="V26"/>
          <cell r="W26"/>
          <cell r="X26"/>
          <cell r="Y26"/>
          <cell r="Z26"/>
        </row>
        <row r="27">
          <cell r="B27" t="str">
            <v>XEL</v>
          </cell>
          <cell r="C27" t="str">
            <v>Xcel Energy Inc.</v>
          </cell>
          <cell r="D27"/>
          <cell r="E27">
            <v>0.34</v>
          </cell>
          <cell r="F27">
            <v>0.6</v>
          </cell>
          <cell r="G27">
            <v>0.45900000000000002</v>
          </cell>
          <cell r="H27"/>
          <cell r="I27">
            <v>507.54</v>
          </cell>
          <cell r="J27">
            <v>508</v>
          </cell>
          <cell r="K27"/>
          <cell r="L27">
            <v>20.89</v>
          </cell>
          <cell r="M27">
            <v>25.5</v>
          </cell>
          <cell r="N27"/>
          <cell r="O27">
            <v>1.28</v>
          </cell>
          <cell r="P27">
            <v>1.7</v>
          </cell>
          <cell r="Q27"/>
          <cell r="R27">
            <v>2.1</v>
          </cell>
          <cell r="S27">
            <v>2.75</v>
          </cell>
          <cell r="T27"/>
          <cell r="U27">
            <v>42671</v>
          </cell>
          <cell r="V27"/>
          <cell r="W27"/>
          <cell r="X27"/>
          <cell r="Y27"/>
          <cell r="Z27"/>
        </row>
        <row r="28">
          <cell r="B28"/>
          <cell r="C28"/>
          <cell r="D28"/>
          <cell r="E28"/>
          <cell r="F28"/>
          <cell r="G28"/>
          <cell r="H28"/>
          <cell r="I28"/>
          <cell r="J28"/>
          <cell r="K28"/>
          <cell r="L28"/>
          <cell r="M28"/>
          <cell r="N28"/>
          <cell r="O28"/>
          <cell r="P28"/>
          <cell r="Q28"/>
          <cell r="R28"/>
          <cell r="S28"/>
          <cell r="T28"/>
          <cell r="U28"/>
          <cell r="V28"/>
          <cell r="W28"/>
          <cell r="X28"/>
          <cell r="Y28"/>
          <cell r="Z28"/>
        </row>
        <row r="29">
          <cell r="B29"/>
          <cell r="C29"/>
          <cell r="D29"/>
          <cell r="E29"/>
          <cell r="F29"/>
          <cell r="G29"/>
          <cell r="H29"/>
          <cell r="I29"/>
          <cell r="J29"/>
          <cell r="K29"/>
          <cell r="L29"/>
          <cell r="M29"/>
          <cell r="N29"/>
          <cell r="O29"/>
          <cell r="P29"/>
          <cell r="Q29"/>
          <cell r="R29"/>
          <cell r="S29"/>
          <cell r="T29"/>
          <cell r="U29"/>
          <cell r="V29"/>
          <cell r="W29"/>
          <cell r="X29"/>
          <cell r="Y29"/>
          <cell r="Z29"/>
        </row>
        <row r="30">
          <cell r="B30"/>
          <cell r="C30"/>
          <cell r="D30"/>
          <cell r="E30"/>
          <cell r="F30"/>
          <cell r="G30"/>
          <cell r="H30"/>
          <cell r="I30"/>
          <cell r="J30"/>
          <cell r="K30"/>
          <cell r="L30"/>
          <cell r="M30"/>
          <cell r="N30"/>
          <cell r="O30"/>
          <cell r="P30"/>
          <cell r="Q30"/>
          <cell r="R30"/>
          <cell r="S30"/>
          <cell r="T30"/>
          <cell r="U30"/>
          <cell r="V30"/>
          <cell r="W30"/>
          <cell r="X30"/>
          <cell r="Y30"/>
          <cell r="Z30"/>
        </row>
        <row r="31">
          <cell r="B31"/>
          <cell r="C31"/>
          <cell r="D31"/>
          <cell r="E31"/>
          <cell r="F31"/>
          <cell r="G31"/>
          <cell r="H31"/>
          <cell r="I31"/>
          <cell r="J31"/>
          <cell r="K31"/>
          <cell r="L31"/>
          <cell r="M31"/>
          <cell r="N31"/>
          <cell r="O31"/>
          <cell r="P31"/>
          <cell r="Q31"/>
          <cell r="R31"/>
          <cell r="S31"/>
          <cell r="T31"/>
          <cell r="U31"/>
          <cell r="V31"/>
          <cell r="W31"/>
          <cell r="X31"/>
          <cell r="Y31"/>
          <cell r="Z31"/>
        </row>
        <row r="32">
          <cell r="B32"/>
          <cell r="C32"/>
          <cell r="D32"/>
          <cell r="E32"/>
          <cell r="F32"/>
          <cell r="G32"/>
          <cell r="H32"/>
          <cell r="I32"/>
          <cell r="J32"/>
          <cell r="K32"/>
          <cell r="L32"/>
          <cell r="M32"/>
          <cell r="N32"/>
          <cell r="O32"/>
          <cell r="P32"/>
          <cell r="Q32"/>
          <cell r="R32"/>
          <cell r="S32"/>
          <cell r="T32"/>
          <cell r="U32"/>
          <cell r="V32"/>
          <cell r="W32"/>
          <cell r="X32"/>
          <cell r="Y32"/>
          <cell r="Z32"/>
        </row>
        <row r="33">
          <cell r="B33"/>
          <cell r="C33"/>
          <cell r="D33"/>
          <cell r="E33"/>
          <cell r="F33"/>
          <cell r="G33"/>
          <cell r="H33"/>
          <cell r="I33"/>
          <cell r="J33"/>
          <cell r="K33"/>
          <cell r="L33"/>
          <cell r="M33"/>
          <cell r="N33"/>
          <cell r="O33"/>
          <cell r="P33"/>
          <cell r="Q33"/>
          <cell r="R33"/>
          <cell r="S33"/>
          <cell r="T33"/>
          <cell r="U33"/>
          <cell r="V33"/>
          <cell r="W33"/>
          <cell r="X33"/>
          <cell r="Y33"/>
          <cell r="Z33"/>
        </row>
        <row r="34">
          <cell r="B34"/>
          <cell r="C34"/>
          <cell r="D34"/>
          <cell r="E34"/>
          <cell r="F34"/>
          <cell r="G34"/>
          <cell r="H34"/>
          <cell r="I34"/>
          <cell r="J34"/>
          <cell r="K34"/>
          <cell r="L34"/>
          <cell r="M34"/>
          <cell r="N34"/>
          <cell r="O34"/>
          <cell r="P34"/>
          <cell r="Q34"/>
          <cell r="R34"/>
          <cell r="S34"/>
          <cell r="T34"/>
          <cell r="U34"/>
          <cell r="V34"/>
          <cell r="W34"/>
          <cell r="X34"/>
          <cell r="Y34"/>
          <cell r="Z34"/>
        </row>
        <row r="35">
          <cell r="B35"/>
          <cell r="C35"/>
          <cell r="D35"/>
          <cell r="E35"/>
          <cell r="F35"/>
          <cell r="G35"/>
          <cell r="H35"/>
          <cell r="I35"/>
          <cell r="J35"/>
          <cell r="K35"/>
          <cell r="L35"/>
          <cell r="M35"/>
          <cell r="N35"/>
          <cell r="O35"/>
          <cell r="P35"/>
          <cell r="Q35"/>
          <cell r="R35"/>
          <cell r="S35"/>
          <cell r="T35"/>
          <cell r="U35"/>
          <cell r="V35"/>
          <cell r="W35"/>
          <cell r="X35"/>
          <cell r="Y35"/>
          <cell r="Z35"/>
        </row>
        <row r="36">
          <cell r="B36"/>
          <cell r="C36"/>
          <cell r="D36"/>
          <cell r="E36"/>
          <cell r="F36"/>
          <cell r="G36"/>
          <cell r="H36"/>
          <cell r="I36"/>
          <cell r="J36"/>
          <cell r="K36"/>
          <cell r="L36"/>
          <cell r="M36"/>
          <cell r="N36"/>
          <cell r="O36"/>
          <cell r="P36"/>
          <cell r="Q36"/>
          <cell r="R36"/>
          <cell r="S36"/>
          <cell r="T36"/>
          <cell r="U36"/>
          <cell r="V36"/>
          <cell r="W36"/>
          <cell r="X36"/>
          <cell r="Y36"/>
          <cell r="Z36"/>
        </row>
        <row r="37">
          <cell r="B37"/>
          <cell r="C37"/>
          <cell r="D37"/>
          <cell r="E37"/>
          <cell r="F37"/>
          <cell r="G37"/>
          <cell r="H37"/>
          <cell r="I37"/>
          <cell r="J37"/>
          <cell r="K37"/>
          <cell r="L37"/>
          <cell r="M37"/>
          <cell r="N37"/>
          <cell r="O37"/>
          <cell r="P37"/>
          <cell r="Q37"/>
          <cell r="R37"/>
          <cell r="S37"/>
          <cell r="T37"/>
          <cell r="U37"/>
          <cell r="V37"/>
          <cell r="W37"/>
          <cell r="X37"/>
          <cell r="Y37"/>
          <cell r="Z37"/>
        </row>
        <row r="38">
          <cell r="B38"/>
          <cell r="C38"/>
          <cell r="D38"/>
          <cell r="E38"/>
          <cell r="F38"/>
          <cell r="G38"/>
          <cell r="H38"/>
          <cell r="I38"/>
          <cell r="J38"/>
          <cell r="K38"/>
          <cell r="L38"/>
          <cell r="M38"/>
          <cell r="N38"/>
          <cell r="O38"/>
          <cell r="P38"/>
          <cell r="Q38"/>
          <cell r="R38"/>
          <cell r="S38"/>
          <cell r="T38"/>
          <cell r="U38"/>
          <cell r="V38"/>
          <cell r="W38"/>
          <cell r="X38"/>
          <cell r="Y38"/>
          <cell r="Z38"/>
        </row>
        <row r="39">
          <cell r="B39"/>
          <cell r="C39"/>
          <cell r="D39"/>
          <cell r="E39"/>
          <cell r="F39"/>
          <cell r="G39"/>
          <cell r="H39"/>
          <cell r="I39"/>
          <cell r="J39"/>
          <cell r="K39"/>
          <cell r="L39"/>
          <cell r="M39"/>
          <cell r="N39"/>
          <cell r="O39"/>
          <cell r="P39"/>
          <cell r="Q39"/>
          <cell r="R39"/>
          <cell r="S39"/>
          <cell r="T39"/>
          <cell r="U39"/>
          <cell r="V39"/>
          <cell r="W39"/>
          <cell r="X39"/>
          <cell r="Y39"/>
          <cell r="Z39"/>
        </row>
        <row r="40">
          <cell r="B40"/>
          <cell r="C40"/>
          <cell r="D40"/>
          <cell r="E40"/>
          <cell r="F40"/>
          <cell r="G40"/>
          <cell r="H40"/>
          <cell r="I40"/>
          <cell r="J40"/>
          <cell r="K40"/>
          <cell r="L40"/>
          <cell r="M40"/>
          <cell r="N40"/>
          <cell r="O40"/>
          <cell r="P40"/>
          <cell r="Q40"/>
          <cell r="R40"/>
          <cell r="S40"/>
          <cell r="T40"/>
          <cell r="U40"/>
          <cell r="V40"/>
          <cell r="W40"/>
          <cell r="X40"/>
          <cell r="Y40"/>
          <cell r="Z40"/>
        </row>
        <row r="41">
          <cell r="B41"/>
          <cell r="C41"/>
          <cell r="D41"/>
          <cell r="E41"/>
          <cell r="F41"/>
          <cell r="G41"/>
          <cell r="H41"/>
          <cell r="I41"/>
          <cell r="J41"/>
          <cell r="K41"/>
          <cell r="L41"/>
          <cell r="M41"/>
          <cell r="N41"/>
          <cell r="O41"/>
          <cell r="P41"/>
          <cell r="Q41"/>
          <cell r="R41"/>
          <cell r="S41"/>
          <cell r="T41"/>
          <cell r="U41"/>
          <cell r="V41"/>
          <cell r="W41"/>
          <cell r="X41"/>
          <cell r="Y41"/>
          <cell r="Z41"/>
        </row>
        <row r="42">
          <cell r="B42"/>
          <cell r="C42"/>
          <cell r="D42"/>
          <cell r="E42"/>
          <cell r="F42"/>
          <cell r="G42"/>
          <cell r="H42"/>
          <cell r="I42"/>
          <cell r="J42"/>
          <cell r="K42"/>
          <cell r="L42"/>
          <cell r="M42"/>
          <cell r="N42"/>
          <cell r="O42"/>
          <cell r="P42"/>
          <cell r="Q42"/>
          <cell r="R42"/>
          <cell r="S42"/>
          <cell r="T42"/>
          <cell r="U42"/>
          <cell r="V42"/>
          <cell r="W42"/>
          <cell r="X42"/>
          <cell r="Y42"/>
          <cell r="Z42"/>
        </row>
        <row r="43">
          <cell r="B43"/>
          <cell r="C43"/>
          <cell r="D43"/>
          <cell r="E43"/>
          <cell r="F43"/>
          <cell r="G43"/>
          <cell r="H43"/>
          <cell r="I43"/>
          <cell r="J43"/>
          <cell r="K43"/>
          <cell r="L43"/>
          <cell r="M43"/>
          <cell r="N43"/>
          <cell r="O43"/>
          <cell r="P43"/>
          <cell r="Q43"/>
          <cell r="R43"/>
          <cell r="S43"/>
          <cell r="T43"/>
          <cell r="U43"/>
          <cell r="V43"/>
          <cell r="W43"/>
          <cell r="X43"/>
          <cell r="Y43"/>
          <cell r="Z43"/>
        </row>
        <row r="44">
          <cell r="B44"/>
          <cell r="C44"/>
          <cell r="D44"/>
          <cell r="E44"/>
          <cell r="F44"/>
          <cell r="G44"/>
          <cell r="H44"/>
          <cell r="I44"/>
          <cell r="J44"/>
          <cell r="K44"/>
          <cell r="L44"/>
          <cell r="M44"/>
          <cell r="N44"/>
          <cell r="O44"/>
          <cell r="P44"/>
          <cell r="Q44"/>
          <cell r="R44"/>
          <cell r="S44"/>
          <cell r="T44"/>
          <cell r="U44"/>
          <cell r="V44"/>
          <cell r="W44"/>
          <cell r="X44"/>
          <cell r="Y44"/>
          <cell r="Z44"/>
        </row>
        <row r="45">
          <cell r="B45"/>
          <cell r="C45"/>
          <cell r="D45"/>
          <cell r="E45"/>
          <cell r="F45"/>
          <cell r="G45"/>
          <cell r="H45"/>
          <cell r="I45"/>
          <cell r="J45"/>
          <cell r="K45"/>
          <cell r="L45"/>
          <cell r="M45"/>
          <cell r="N45"/>
          <cell r="O45"/>
          <cell r="P45"/>
          <cell r="Q45"/>
          <cell r="R45"/>
          <cell r="S45"/>
          <cell r="T45"/>
          <cell r="U45"/>
          <cell r="V45"/>
          <cell r="W45"/>
          <cell r="X45"/>
          <cell r="Y45"/>
          <cell r="Z45"/>
        </row>
        <row r="46">
          <cell r="B46"/>
          <cell r="C46"/>
          <cell r="D46"/>
          <cell r="E46"/>
          <cell r="F46"/>
          <cell r="G46"/>
          <cell r="H46"/>
          <cell r="I46"/>
          <cell r="J46"/>
          <cell r="K46"/>
          <cell r="L46"/>
          <cell r="M46"/>
          <cell r="N46"/>
          <cell r="O46"/>
          <cell r="P46"/>
          <cell r="Q46"/>
          <cell r="R46"/>
          <cell r="S46"/>
          <cell r="T46"/>
          <cell r="U46"/>
          <cell r="V46"/>
          <cell r="W46"/>
          <cell r="X46"/>
          <cell r="Y46"/>
          <cell r="Z46"/>
        </row>
        <row r="47">
          <cell r="B47"/>
          <cell r="C47"/>
          <cell r="D47"/>
          <cell r="E47"/>
          <cell r="F47"/>
          <cell r="G47"/>
          <cell r="H47"/>
          <cell r="I47"/>
          <cell r="J47"/>
          <cell r="K47"/>
          <cell r="L47"/>
          <cell r="M47"/>
          <cell r="N47"/>
          <cell r="O47"/>
          <cell r="P47"/>
          <cell r="Q47"/>
          <cell r="R47"/>
          <cell r="S47"/>
          <cell r="T47"/>
          <cell r="U47"/>
          <cell r="V47"/>
          <cell r="W47"/>
          <cell r="X47"/>
          <cell r="Y47"/>
          <cell r="Z47"/>
        </row>
        <row r="48">
          <cell r="B48"/>
          <cell r="C48"/>
          <cell r="D48"/>
          <cell r="E48"/>
          <cell r="F48"/>
          <cell r="G48"/>
          <cell r="H48"/>
          <cell r="I48"/>
          <cell r="J48"/>
          <cell r="K48"/>
          <cell r="L48"/>
          <cell r="M48"/>
          <cell r="N48"/>
          <cell r="O48"/>
          <cell r="P48"/>
          <cell r="Q48"/>
          <cell r="R48"/>
          <cell r="S48"/>
          <cell r="T48"/>
          <cell r="U48"/>
          <cell r="V48"/>
          <cell r="W48"/>
          <cell r="X48"/>
          <cell r="Y48"/>
          <cell r="Z48"/>
        </row>
        <row r="49">
          <cell r="B49"/>
          <cell r="C49"/>
          <cell r="D49"/>
          <cell r="E49"/>
          <cell r="F49"/>
          <cell r="G49"/>
          <cell r="H49"/>
          <cell r="I49"/>
          <cell r="J49"/>
          <cell r="K49"/>
          <cell r="L49"/>
          <cell r="M49"/>
          <cell r="N49"/>
          <cell r="O49"/>
          <cell r="P49"/>
          <cell r="Q49"/>
          <cell r="R49"/>
          <cell r="S49"/>
          <cell r="T49"/>
          <cell r="U49"/>
          <cell r="V49"/>
          <cell r="W49"/>
          <cell r="X49"/>
          <cell r="Y49"/>
          <cell r="Z49"/>
        </row>
        <row r="50">
          <cell r="B50"/>
          <cell r="C50"/>
          <cell r="D50"/>
          <cell r="E50"/>
          <cell r="F50"/>
          <cell r="G50"/>
          <cell r="H50"/>
          <cell r="I50"/>
          <cell r="J50"/>
          <cell r="K50"/>
          <cell r="L50"/>
          <cell r="M50"/>
          <cell r="N50"/>
          <cell r="O50"/>
          <cell r="P50"/>
          <cell r="Q50"/>
          <cell r="R50"/>
          <cell r="S50"/>
          <cell r="T50"/>
          <cell r="U50"/>
          <cell r="V50"/>
          <cell r="W50"/>
          <cell r="X50"/>
          <cell r="Y50"/>
          <cell r="Z50"/>
        </row>
        <row r="51">
          <cell r="B51"/>
          <cell r="C51"/>
          <cell r="D51"/>
          <cell r="E51"/>
          <cell r="F51"/>
          <cell r="G51"/>
          <cell r="H51"/>
          <cell r="I51"/>
          <cell r="J51"/>
          <cell r="K51"/>
          <cell r="L51"/>
          <cell r="M51"/>
          <cell r="N51"/>
          <cell r="O51"/>
          <cell r="P51"/>
          <cell r="Q51"/>
          <cell r="R51"/>
          <cell r="S51"/>
          <cell r="T51"/>
          <cell r="U51"/>
          <cell r="V51"/>
          <cell r="W51"/>
          <cell r="X51"/>
          <cell r="Y51"/>
          <cell r="Z51"/>
        </row>
        <row r="52">
          <cell r="B52"/>
          <cell r="C52"/>
          <cell r="D52"/>
          <cell r="E52"/>
          <cell r="F52"/>
          <cell r="G52"/>
          <cell r="H52"/>
          <cell r="I52"/>
          <cell r="J52"/>
          <cell r="K52"/>
          <cell r="L52"/>
          <cell r="M52"/>
          <cell r="N52"/>
          <cell r="O52"/>
          <cell r="P52"/>
          <cell r="Q52"/>
          <cell r="R52"/>
          <cell r="S52"/>
          <cell r="T52"/>
          <cell r="U52"/>
          <cell r="V52"/>
          <cell r="W52"/>
          <cell r="X52"/>
          <cell r="Y52"/>
          <cell r="Z52"/>
        </row>
        <row r="53">
          <cell r="B53"/>
          <cell r="C53"/>
          <cell r="D53"/>
          <cell r="E53"/>
          <cell r="F53"/>
          <cell r="G53"/>
          <cell r="H53"/>
          <cell r="I53"/>
          <cell r="J53"/>
          <cell r="K53"/>
          <cell r="L53"/>
          <cell r="M53"/>
          <cell r="N53"/>
          <cell r="O53"/>
          <cell r="P53"/>
          <cell r="Q53"/>
          <cell r="R53"/>
          <cell r="S53"/>
          <cell r="T53"/>
          <cell r="U53"/>
          <cell r="V53"/>
          <cell r="W53"/>
          <cell r="X53"/>
          <cell r="Y53"/>
          <cell r="Z53"/>
        </row>
        <row r="54">
          <cell r="B54"/>
          <cell r="C54"/>
          <cell r="D54"/>
          <cell r="E54"/>
          <cell r="F54"/>
          <cell r="G54"/>
          <cell r="H54"/>
          <cell r="I54"/>
          <cell r="J54"/>
          <cell r="K54"/>
          <cell r="L54"/>
          <cell r="M54"/>
          <cell r="N54"/>
          <cell r="O54"/>
          <cell r="P54"/>
          <cell r="Q54"/>
          <cell r="R54"/>
          <cell r="S54"/>
          <cell r="T54"/>
          <cell r="U54"/>
          <cell r="V54"/>
          <cell r="W54"/>
          <cell r="X54"/>
          <cell r="Y54"/>
          <cell r="Z54"/>
        </row>
        <row r="55">
          <cell r="B55"/>
          <cell r="C55"/>
          <cell r="D55"/>
          <cell r="E55"/>
          <cell r="F55"/>
          <cell r="G55"/>
          <cell r="H55"/>
          <cell r="I55"/>
          <cell r="J55"/>
          <cell r="K55"/>
          <cell r="L55"/>
          <cell r="M55"/>
          <cell r="N55"/>
          <cell r="O55"/>
          <cell r="P55"/>
          <cell r="Q55"/>
          <cell r="R55"/>
          <cell r="S55"/>
          <cell r="T55"/>
          <cell r="U55"/>
          <cell r="V55"/>
          <cell r="W55"/>
          <cell r="X55"/>
          <cell r="Y55"/>
          <cell r="Z55"/>
        </row>
        <row r="56">
          <cell r="B56"/>
          <cell r="C56"/>
          <cell r="D56"/>
          <cell r="E56"/>
          <cell r="F56"/>
          <cell r="G56"/>
          <cell r="H56"/>
          <cell r="I56"/>
          <cell r="J56"/>
          <cell r="K56"/>
          <cell r="L56"/>
          <cell r="M56"/>
          <cell r="N56"/>
          <cell r="O56"/>
          <cell r="P56"/>
          <cell r="Q56"/>
          <cell r="R56"/>
          <cell r="S56"/>
          <cell r="T56"/>
          <cell r="U56"/>
          <cell r="V56"/>
          <cell r="W56"/>
          <cell r="X56"/>
          <cell r="Y56"/>
          <cell r="Z56"/>
        </row>
        <row r="57">
          <cell r="B57"/>
          <cell r="C57"/>
          <cell r="D57"/>
          <cell r="E57"/>
          <cell r="F57"/>
          <cell r="G57"/>
          <cell r="H57"/>
          <cell r="I57"/>
          <cell r="J57"/>
          <cell r="K57"/>
          <cell r="L57"/>
          <cell r="M57"/>
          <cell r="N57"/>
          <cell r="O57"/>
          <cell r="P57"/>
          <cell r="Q57"/>
          <cell r="R57"/>
          <cell r="S57"/>
          <cell r="T57"/>
          <cell r="U57"/>
          <cell r="V57"/>
          <cell r="W57"/>
          <cell r="X57"/>
          <cell r="Y57"/>
          <cell r="Z57"/>
        </row>
        <row r="58">
          <cell r="B58"/>
          <cell r="C58"/>
          <cell r="D58"/>
          <cell r="E58"/>
          <cell r="F58"/>
          <cell r="G58"/>
          <cell r="H58"/>
          <cell r="I58"/>
          <cell r="J58"/>
          <cell r="K58"/>
          <cell r="L58"/>
          <cell r="M58"/>
          <cell r="N58"/>
          <cell r="O58"/>
          <cell r="P58"/>
          <cell r="Q58"/>
          <cell r="R58"/>
          <cell r="S58"/>
          <cell r="T58"/>
          <cell r="U58"/>
          <cell r="V58"/>
          <cell r="W58"/>
          <cell r="X58"/>
          <cell r="Y58"/>
          <cell r="Z58"/>
        </row>
        <row r="59">
          <cell r="B59"/>
          <cell r="C59"/>
          <cell r="D59"/>
          <cell r="E59"/>
          <cell r="F59"/>
          <cell r="G59"/>
          <cell r="H59"/>
          <cell r="I59"/>
          <cell r="J59"/>
          <cell r="K59"/>
          <cell r="L59"/>
          <cell r="M59"/>
          <cell r="N59"/>
          <cell r="O59"/>
          <cell r="P59"/>
          <cell r="Q59"/>
          <cell r="R59"/>
          <cell r="S59"/>
          <cell r="T59"/>
          <cell r="U59"/>
          <cell r="V59"/>
          <cell r="W59"/>
          <cell r="X59"/>
          <cell r="Y59"/>
          <cell r="Z59"/>
        </row>
        <row r="60">
          <cell r="B60"/>
          <cell r="C60"/>
          <cell r="D60"/>
          <cell r="E60"/>
          <cell r="F60"/>
          <cell r="G60"/>
          <cell r="H60"/>
          <cell r="I60"/>
          <cell r="J60"/>
          <cell r="K60"/>
          <cell r="L60"/>
          <cell r="M60"/>
          <cell r="N60"/>
          <cell r="O60"/>
          <cell r="P60"/>
          <cell r="Q60"/>
          <cell r="R60"/>
          <cell r="S60"/>
          <cell r="T60"/>
          <cell r="U60"/>
          <cell r="V60"/>
          <cell r="W60"/>
          <cell r="X60"/>
          <cell r="Y60"/>
          <cell r="Z60"/>
        </row>
        <row r="61">
          <cell r="B61"/>
          <cell r="C61"/>
          <cell r="D61"/>
          <cell r="E61"/>
          <cell r="F61"/>
          <cell r="G61"/>
          <cell r="H61"/>
          <cell r="I61"/>
          <cell r="J61"/>
          <cell r="K61"/>
          <cell r="L61"/>
          <cell r="M61"/>
          <cell r="N61"/>
          <cell r="O61"/>
          <cell r="P61"/>
          <cell r="Q61"/>
          <cell r="R61"/>
          <cell r="S61"/>
          <cell r="T61"/>
          <cell r="U61"/>
          <cell r="V61"/>
          <cell r="W61"/>
          <cell r="X61"/>
          <cell r="Y61"/>
          <cell r="Z61"/>
        </row>
      </sheetData>
      <sheetData sheetId="21">
        <row r="6">
          <cell r="B6" t="str">
            <v>ALE</v>
          </cell>
          <cell r="C6" t="str">
            <v>ALLETE, Inc. (NYSE: ALE)</v>
          </cell>
          <cell r="D6"/>
          <cell r="E6"/>
          <cell r="F6">
            <v>5.5E-2</v>
          </cell>
          <cell r="G6" t="str">
            <v>N/A</v>
          </cell>
          <cell r="H6"/>
          <cell r="I6">
            <v>0.06</v>
          </cell>
          <cell r="J6">
            <v>1</v>
          </cell>
          <cell r="K6"/>
          <cell r="L6">
            <v>0.05</v>
          </cell>
          <cell r="M6">
            <v>1</v>
          </cell>
        </row>
        <row r="7">
          <cell r="B7" t="str">
            <v>LNT</v>
          </cell>
          <cell r="C7" t="str">
            <v>Alliant Energy Corporation (NYSE: LNT)</v>
          </cell>
          <cell r="D7"/>
          <cell r="E7"/>
          <cell r="F7">
            <v>6.0999999999999999E-2</v>
          </cell>
          <cell r="G7" t="str">
            <v>N/A</v>
          </cell>
          <cell r="H7"/>
          <cell r="I7">
            <v>7.2000000000000008E-2</v>
          </cell>
          <cell r="J7">
            <v>2</v>
          </cell>
          <cell r="K7"/>
          <cell r="L7">
            <v>6.6000000000000003E-2</v>
          </cell>
          <cell r="M7">
            <v>2</v>
          </cell>
        </row>
        <row r="8">
          <cell r="B8" t="str">
            <v>AEE</v>
          </cell>
          <cell r="C8" t="str">
            <v>Ameren Corporation (NYSE: AEE)</v>
          </cell>
          <cell r="D8"/>
          <cell r="E8"/>
          <cell r="F8">
            <v>6.0999999999999999E-2</v>
          </cell>
          <cell r="G8" t="str">
            <v>N/A</v>
          </cell>
          <cell r="H8"/>
          <cell r="I8">
            <v>7.0000000000000007E-2</v>
          </cell>
          <cell r="J8">
            <v>2</v>
          </cell>
          <cell r="K8"/>
          <cell r="L8">
            <v>5.6000000000000001E-2</v>
          </cell>
          <cell r="M8">
            <v>2</v>
          </cell>
        </row>
        <row r="9">
          <cell r="B9" t="str">
            <v>AEP</v>
          </cell>
          <cell r="C9" t="str">
            <v>American Electric Power Company, Inc. (NYSE: AEP)</v>
          </cell>
          <cell r="D9"/>
          <cell r="E9"/>
          <cell r="F9">
            <v>5.1999999999999998E-2</v>
          </cell>
          <cell r="G9" t="str">
            <v>N/A</v>
          </cell>
          <cell r="H9"/>
          <cell r="I9">
            <v>3.3000000000000002E-2</v>
          </cell>
          <cell r="J9">
            <v>5</v>
          </cell>
          <cell r="K9"/>
          <cell r="L9">
            <v>2.75E-2</v>
          </cell>
          <cell r="M9">
            <v>1</v>
          </cell>
        </row>
        <row r="10">
          <cell r="B10" t="str">
            <v>AVA</v>
          </cell>
          <cell r="C10" t="str">
            <v>Avista Corporation (NYSE: AVA)</v>
          </cell>
          <cell r="D10"/>
          <cell r="E10"/>
          <cell r="F10">
            <v>5.2999999999999999E-2</v>
          </cell>
          <cell r="G10" t="str">
            <v>N/A</v>
          </cell>
          <cell r="H10"/>
          <cell r="I10">
            <v>5.2999999999999999E-2</v>
          </cell>
          <cell r="J10">
            <v>1</v>
          </cell>
          <cell r="K10"/>
          <cell r="L10" t="str">
            <v>N/A</v>
          </cell>
          <cell r="M10" t="str">
            <v>N/A</v>
          </cell>
        </row>
        <row r="11">
          <cell r="B11" t="str">
            <v>CMS</v>
          </cell>
          <cell r="C11" t="str">
            <v>CMS Energy Corporation (NYSE: CMS)</v>
          </cell>
          <cell r="D11"/>
          <cell r="E11"/>
          <cell r="F11">
            <v>6.6000000000000003E-2</v>
          </cell>
          <cell r="G11" t="str">
            <v>N/A</v>
          </cell>
          <cell r="H11"/>
          <cell r="I11">
            <v>6.4000000000000001E-2</v>
          </cell>
          <cell r="J11">
            <v>4</v>
          </cell>
          <cell r="K11"/>
          <cell r="L11">
            <v>7.2599999999999998E-2</v>
          </cell>
          <cell r="M11">
            <v>2</v>
          </cell>
        </row>
        <row r="12">
          <cell r="B12" t="str">
            <v>DTE</v>
          </cell>
          <cell r="C12" t="str">
            <v>DTE Energy Company (NYSE: DTE)</v>
          </cell>
          <cell r="D12"/>
          <cell r="E12"/>
          <cell r="F12">
            <v>5.8000000000000003E-2</v>
          </cell>
          <cell r="G12" t="str">
            <v>N/A</v>
          </cell>
          <cell r="H12"/>
          <cell r="I12">
            <v>5.4000000000000006E-2</v>
          </cell>
          <cell r="J12">
            <v>4</v>
          </cell>
          <cell r="K12"/>
          <cell r="L12">
            <v>5.6300000000000003E-2</v>
          </cell>
          <cell r="M12">
            <v>3</v>
          </cell>
        </row>
        <row r="13">
          <cell r="B13" t="str">
            <v>IDA</v>
          </cell>
          <cell r="C13" t="str">
            <v>IDACORP, Inc. (NYSE: IDA)</v>
          </cell>
          <cell r="D13"/>
          <cell r="E13"/>
          <cell r="F13">
            <v>4.2999999999999997E-2</v>
          </cell>
          <cell r="G13" t="str">
            <v>N/A</v>
          </cell>
          <cell r="H13"/>
          <cell r="I13">
            <v>4.4000000000000004E-2</v>
          </cell>
          <cell r="J13">
            <v>2</v>
          </cell>
          <cell r="K13"/>
          <cell r="L13">
            <v>4.1000000000000002E-2</v>
          </cell>
          <cell r="M13">
            <v>2</v>
          </cell>
        </row>
        <row r="14">
          <cell r="B14" t="str">
            <v>NWE</v>
          </cell>
          <cell r="C14" t="str">
            <v>NorthWestern Corporation (NYSE: NWE)</v>
          </cell>
          <cell r="D14"/>
          <cell r="E14"/>
          <cell r="F14">
            <v>0.05</v>
          </cell>
          <cell r="G14" t="str">
            <v>N/A</v>
          </cell>
          <cell r="H14"/>
          <cell r="I14">
            <v>4.7E-2</v>
          </cell>
          <cell r="J14">
            <v>3</v>
          </cell>
          <cell r="K14"/>
          <cell r="L14">
            <v>4.4999999999999998E-2</v>
          </cell>
          <cell r="M14">
            <v>2</v>
          </cell>
        </row>
        <row r="15">
          <cell r="B15" t="str">
            <v>OGE</v>
          </cell>
          <cell r="C15" t="str">
            <v>OGE Energy Corp. (NYSE: OGE)</v>
          </cell>
          <cell r="D15"/>
          <cell r="E15"/>
          <cell r="F15">
            <v>5.1999999999999998E-2</v>
          </cell>
          <cell r="G15" t="str">
            <v>N/A</v>
          </cell>
          <cell r="H15"/>
          <cell r="I15">
            <v>5.5999999999999994E-2</v>
          </cell>
          <cell r="J15">
            <v>3</v>
          </cell>
          <cell r="K15"/>
          <cell r="L15">
            <v>4.2999999999999997E-2</v>
          </cell>
          <cell r="M15">
            <v>2</v>
          </cell>
        </row>
        <row r="16">
          <cell r="B16" t="str">
            <v>OTTR</v>
          </cell>
          <cell r="C16" t="str">
            <v>Otter Tail Corporation (NASDAQ: OTTR)</v>
          </cell>
          <cell r="D16"/>
          <cell r="E16"/>
          <cell r="F16" t="str">
            <v>N/A</v>
          </cell>
          <cell r="G16" t="str">
            <v>N/A</v>
          </cell>
          <cell r="H16"/>
          <cell r="I16" t="str">
            <v>N/A</v>
          </cell>
          <cell r="J16" t="str">
            <v>N/A</v>
          </cell>
          <cell r="K16"/>
          <cell r="L16" t="str">
            <v>N/A</v>
          </cell>
          <cell r="M16" t="str">
            <v>N/A</v>
          </cell>
        </row>
        <row r="17">
          <cell r="B17" t="str">
            <v>PNW</v>
          </cell>
          <cell r="C17" t="str">
            <v>Pinnacle West Capital Corporation (NYSE: PNW)</v>
          </cell>
          <cell r="D17"/>
          <cell r="E17"/>
          <cell r="F17">
            <v>4.2999999999999997E-2</v>
          </cell>
          <cell r="G17" t="str">
            <v>N/A</v>
          </cell>
          <cell r="H17"/>
          <cell r="I17">
            <v>4.4999999999999998E-2</v>
          </cell>
          <cell r="J17">
            <v>5</v>
          </cell>
          <cell r="K17"/>
          <cell r="L17">
            <v>3.95E-2</v>
          </cell>
          <cell r="M17">
            <v>2</v>
          </cell>
        </row>
        <row r="18">
          <cell r="B18" t="str">
            <v>PNM</v>
          </cell>
          <cell r="C18" t="str">
            <v>PNM Resources, Inc. (NYSE: PNM)</v>
          </cell>
          <cell r="D18"/>
          <cell r="E18"/>
          <cell r="F18">
            <v>6.7000000000000004E-2</v>
          </cell>
          <cell r="G18" t="str">
            <v>N/A</v>
          </cell>
          <cell r="H18"/>
          <cell r="I18">
            <v>7.0000000000000007E-2</v>
          </cell>
          <cell r="J18">
            <v>4</v>
          </cell>
          <cell r="K18"/>
          <cell r="L18">
            <v>5.8999999999999997E-2</v>
          </cell>
          <cell r="M18">
            <v>2</v>
          </cell>
        </row>
        <row r="19">
          <cell r="B19" t="str">
            <v>POR</v>
          </cell>
          <cell r="C19" t="str">
            <v>Portland General Electric Company (NYSE: POR)</v>
          </cell>
          <cell r="D19"/>
          <cell r="E19"/>
          <cell r="F19">
            <v>0.06</v>
          </cell>
          <cell r="G19" t="str">
            <v>N/A</v>
          </cell>
          <cell r="H19"/>
          <cell r="I19">
            <v>4.8000000000000001E-2</v>
          </cell>
          <cell r="J19">
            <v>3</v>
          </cell>
          <cell r="K19"/>
          <cell r="L19">
            <v>5.0999999999999997E-2</v>
          </cell>
          <cell r="M19">
            <v>1</v>
          </cell>
        </row>
        <row r="20">
          <cell r="B20" t="str">
            <v>SCG</v>
          </cell>
          <cell r="C20" t="str">
            <v>SCANA Corporation (NYSE: SCG)</v>
          </cell>
          <cell r="D20"/>
          <cell r="E20"/>
          <cell r="F20">
            <v>5.5E-2</v>
          </cell>
          <cell r="G20" t="str">
            <v>N/A</v>
          </cell>
          <cell r="H20"/>
          <cell r="I20">
            <v>6.2E-2</v>
          </cell>
          <cell r="J20">
            <v>3</v>
          </cell>
          <cell r="K20"/>
          <cell r="L20">
            <v>0.06</v>
          </cell>
          <cell r="M20">
            <v>1</v>
          </cell>
        </row>
        <row r="21">
          <cell r="B21" t="str">
            <v>XEL</v>
          </cell>
          <cell r="C21" t="str">
            <v>Xcel Energy Inc. (NYSE: XEL)</v>
          </cell>
          <cell r="D21"/>
          <cell r="E21"/>
          <cell r="F21">
            <v>5.3999999999999999E-2</v>
          </cell>
          <cell r="G21" t="str">
            <v>N/A</v>
          </cell>
          <cell r="H21"/>
          <cell r="I21">
            <v>5.0999999999999997E-2</v>
          </cell>
          <cell r="J21">
            <v>4</v>
          </cell>
          <cell r="K21"/>
          <cell r="L21">
            <v>5.3600000000000002E-2</v>
          </cell>
          <cell r="M21">
            <v>2</v>
          </cell>
        </row>
        <row r="22">
          <cell r="B22"/>
          <cell r="C22"/>
          <cell r="D22"/>
          <cell r="E22"/>
          <cell r="F22"/>
          <cell r="G22"/>
          <cell r="H22"/>
          <cell r="I22"/>
          <cell r="J22"/>
          <cell r="K22"/>
          <cell r="L22"/>
          <cell r="M22"/>
        </row>
        <row r="23">
          <cell r="B23"/>
          <cell r="C23"/>
          <cell r="D23"/>
          <cell r="E23"/>
          <cell r="F23"/>
          <cell r="G23"/>
          <cell r="H23"/>
          <cell r="I23"/>
          <cell r="J23"/>
          <cell r="K23"/>
          <cell r="L23"/>
          <cell r="M23"/>
        </row>
        <row r="24">
          <cell r="B24"/>
          <cell r="C24"/>
          <cell r="D24"/>
          <cell r="E24"/>
          <cell r="F24"/>
          <cell r="G24"/>
          <cell r="H24"/>
          <cell r="I24"/>
          <cell r="J24"/>
          <cell r="K24"/>
          <cell r="L24"/>
          <cell r="M24"/>
        </row>
        <row r="25">
          <cell r="B25"/>
          <cell r="C25"/>
          <cell r="D25"/>
          <cell r="E25"/>
          <cell r="F25"/>
          <cell r="G25"/>
          <cell r="H25"/>
          <cell r="I25"/>
          <cell r="J25"/>
          <cell r="K25"/>
          <cell r="L25"/>
          <cell r="M25"/>
        </row>
        <row r="26">
          <cell r="B26"/>
          <cell r="C26"/>
          <cell r="D26"/>
          <cell r="E26"/>
          <cell r="F26"/>
          <cell r="G26"/>
          <cell r="H26"/>
          <cell r="I26"/>
          <cell r="J26"/>
          <cell r="K26"/>
          <cell r="L26"/>
          <cell r="M26"/>
        </row>
        <row r="27">
          <cell r="B27"/>
          <cell r="C27"/>
          <cell r="D27"/>
          <cell r="E27"/>
          <cell r="F27"/>
          <cell r="G27"/>
          <cell r="H27"/>
          <cell r="I27"/>
          <cell r="J27"/>
          <cell r="K27"/>
          <cell r="L27"/>
          <cell r="M27"/>
        </row>
        <row r="28">
          <cell r="B28"/>
          <cell r="C28"/>
          <cell r="D28"/>
          <cell r="E28"/>
          <cell r="F28"/>
          <cell r="G28"/>
          <cell r="H28"/>
          <cell r="I28"/>
          <cell r="J28"/>
          <cell r="K28"/>
          <cell r="L28"/>
          <cell r="M28"/>
        </row>
        <row r="29">
          <cell r="B29"/>
          <cell r="C29"/>
          <cell r="D29"/>
          <cell r="E29"/>
          <cell r="F29"/>
          <cell r="G29"/>
          <cell r="H29"/>
          <cell r="I29"/>
          <cell r="J29"/>
          <cell r="K29"/>
          <cell r="L29"/>
          <cell r="M29"/>
        </row>
        <row r="30">
          <cell r="B30"/>
          <cell r="C30"/>
          <cell r="D30"/>
          <cell r="E30"/>
          <cell r="F30"/>
          <cell r="G30"/>
          <cell r="H30"/>
          <cell r="I30"/>
          <cell r="J30"/>
          <cell r="K30"/>
          <cell r="L30"/>
          <cell r="M30"/>
        </row>
        <row r="31">
          <cell r="B31"/>
          <cell r="C31"/>
          <cell r="D31"/>
          <cell r="E31"/>
          <cell r="F31"/>
          <cell r="G31"/>
          <cell r="H31"/>
          <cell r="I31"/>
          <cell r="J31"/>
          <cell r="K31"/>
          <cell r="L31"/>
          <cell r="M31"/>
        </row>
        <row r="32">
          <cell r="B32"/>
          <cell r="C32"/>
          <cell r="D32"/>
          <cell r="E32"/>
          <cell r="F32"/>
          <cell r="G32"/>
          <cell r="H32"/>
          <cell r="I32"/>
          <cell r="J32"/>
          <cell r="K32"/>
          <cell r="L32"/>
          <cell r="M32"/>
        </row>
        <row r="33">
          <cell r="B33"/>
          <cell r="C33"/>
          <cell r="D33"/>
          <cell r="E33"/>
          <cell r="F33"/>
          <cell r="G33"/>
          <cell r="H33"/>
          <cell r="I33"/>
          <cell r="J33"/>
          <cell r="K33"/>
          <cell r="L33"/>
          <cell r="M33"/>
        </row>
        <row r="34">
          <cell r="B34"/>
          <cell r="C34"/>
          <cell r="D34"/>
          <cell r="E34"/>
          <cell r="F34"/>
          <cell r="G34"/>
          <cell r="H34"/>
          <cell r="I34"/>
          <cell r="J34"/>
          <cell r="K34"/>
          <cell r="L34"/>
          <cell r="M34"/>
        </row>
        <row r="35">
          <cell r="B35"/>
          <cell r="C35"/>
          <cell r="D35"/>
          <cell r="E35"/>
          <cell r="F35"/>
          <cell r="G35"/>
          <cell r="H35"/>
          <cell r="I35"/>
          <cell r="J35"/>
          <cell r="K35"/>
          <cell r="L35"/>
          <cell r="M35"/>
        </row>
        <row r="36">
          <cell r="B36"/>
          <cell r="C36"/>
          <cell r="D36"/>
          <cell r="E36"/>
          <cell r="F36"/>
          <cell r="G36"/>
          <cell r="H36"/>
          <cell r="I36"/>
          <cell r="J36"/>
          <cell r="K36"/>
          <cell r="L36"/>
          <cell r="M36"/>
        </row>
        <row r="37">
          <cell r="B37"/>
          <cell r="C37"/>
          <cell r="D37"/>
          <cell r="E37"/>
          <cell r="F37"/>
          <cell r="G37"/>
          <cell r="H37"/>
          <cell r="I37"/>
          <cell r="J37"/>
          <cell r="K37"/>
          <cell r="L37"/>
          <cell r="M37"/>
        </row>
        <row r="38">
          <cell r="B38"/>
          <cell r="C38"/>
          <cell r="D38"/>
          <cell r="E38"/>
          <cell r="F38"/>
          <cell r="G38"/>
          <cell r="H38"/>
          <cell r="I38"/>
          <cell r="J38"/>
          <cell r="K38"/>
          <cell r="L38"/>
          <cell r="M38"/>
        </row>
        <row r="39">
          <cell r="B39"/>
          <cell r="C39"/>
          <cell r="D39"/>
          <cell r="E39"/>
          <cell r="F39"/>
          <cell r="G39"/>
          <cell r="H39"/>
          <cell r="I39"/>
          <cell r="J39"/>
          <cell r="K39"/>
          <cell r="L39"/>
          <cell r="M39"/>
        </row>
        <row r="40">
          <cell r="B40"/>
          <cell r="C40"/>
          <cell r="D40"/>
          <cell r="E40"/>
          <cell r="F40"/>
          <cell r="G40"/>
          <cell r="H40"/>
          <cell r="I40"/>
          <cell r="J40"/>
          <cell r="K40"/>
          <cell r="L40"/>
          <cell r="M40"/>
        </row>
        <row r="41">
          <cell r="B41"/>
          <cell r="C41"/>
          <cell r="D41"/>
          <cell r="E41"/>
          <cell r="F41"/>
          <cell r="G41"/>
          <cell r="H41"/>
          <cell r="I41"/>
          <cell r="J41"/>
          <cell r="K41"/>
          <cell r="L41"/>
          <cell r="M41"/>
        </row>
        <row r="42">
          <cell r="B42"/>
          <cell r="C42"/>
          <cell r="D42"/>
          <cell r="E42"/>
          <cell r="F42"/>
          <cell r="G42"/>
          <cell r="H42"/>
          <cell r="I42"/>
          <cell r="J42"/>
          <cell r="K42"/>
          <cell r="L42"/>
          <cell r="M42"/>
        </row>
        <row r="43">
          <cell r="B43"/>
          <cell r="C43"/>
          <cell r="D43"/>
          <cell r="E43"/>
          <cell r="F43"/>
          <cell r="G43"/>
          <cell r="H43"/>
          <cell r="I43"/>
          <cell r="J43"/>
          <cell r="K43"/>
          <cell r="L43"/>
          <cell r="M43"/>
        </row>
        <row r="44">
          <cell r="B44"/>
          <cell r="C44"/>
          <cell r="D44"/>
          <cell r="E44"/>
          <cell r="F44"/>
          <cell r="G44"/>
          <cell r="H44"/>
          <cell r="I44"/>
          <cell r="J44"/>
          <cell r="K44"/>
          <cell r="L44"/>
          <cell r="M44"/>
        </row>
        <row r="45">
          <cell r="B45"/>
          <cell r="C45"/>
          <cell r="D45"/>
          <cell r="E45"/>
          <cell r="F45"/>
          <cell r="G45"/>
          <cell r="H45"/>
          <cell r="I45"/>
          <cell r="J45"/>
          <cell r="K45"/>
          <cell r="L45"/>
          <cell r="M45"/>
        </row>
        <row r="46">
          <cell r="B46"/>
          <cell r="C46"/>
          <cell r="D46"/>
          <cell r="E46"/>
          <cell r="F46"/>
          <cell r="G46"/>
          <cell r="H46"/>
          <cell r="I46"/>
          <cell r="J46"/>
          <cell r="K46"/>
          <cell r="L46"/>
          <cell r="M46"/>
        </row>
        <row r="47">
          <cell r="B47"/>
          <cell r="C47"/>
          <cell r="D47"/>
          <cell r="E47"/>
          <cell r="F47"/>
          <cell r="G47"/>
          <cell r="H47"/>
          <cell r="I47"/>
          <cell r="J47"/>
          <cell r="K47"/>
          <cell r="L47"/>
          <cell r="M47"/>
        </row>
        <row r="48">
          <cell r="B48"/>
          <cell r="C48"/>
          <cell r="D48"/>
          <cell r="E48"/>
          <cell r="F48"/>
          <cell r="G48"/>
          <cell r="H48"/>
          <cell r="I48"/>
          <cell r="J48"/>
          <cell r="K48"/>
          <cell r="L48"/>
          <cell r="M48"/>
        </row>
        <row r="49">
          <cell r="B49"/>
          <cell r="C49"/>
          <cell r="D49"/>
          <cell r="E49"/>
          <cell r="F49"/>
          <cell r="G49"/>
          <cell r="H49"/>
          <cell r="I49"/>
          <cell r="J49"/>
          <cell r="K49"/>
          <cell r="L49"/>
          <cell r="M49"/>
        </row>
        <row r="50">
          <cell r="B50"/>
          <cell r="C50"/>
          <cell r="D50"/>
          <cell r="E50"/>
          <cell r="F50"/>
          <cell r="G50"/>
          <cell r="H50"/>
          <cell r="I50"/>
          <cell r="J50"/>
          <cell r="K50"/>
          <cell r="L50"/>
          <cell r="M50"/>
        </row>
        <row r="51">
          <cell r="B51"/>
          <cell r="C51"/>
          <cell r="D51"/>
          <cell r="E51"/>
          <cell r="F51"/>
          <cell r="G51"/>
          <cell r="H51"/>
          <cell r="I51"/>
          <cell r="J51"/>
          <cell r="K51"/>
          <cell r="L51"/>
          <cell r="M51"/>
        </row>
        <row r="52">
          <cell r="B52"/>
          <cell r="C52"/>
          <cell r="D52"/>
          <cell r="E52"/>
          <cell r="F52"/>
          <cell r="G52"/>
          <cell r="H52"/>
          <cell r="I52"/>
          <cell r="J52"/>
          <cell r="K52"/>
          <cell r="L52"/>
          <cell r="M52"/>
        </row>
        <row r="53">
          <cell r="B53"/>
          <cell r="C53"/>
          <cell r="D53"/>
          <cell r="E53"/>
          <cell r="F53"/>
          <cell r="G53"/>
          <cell r="H53"/>
          <cell r="I53"/>
          <cell r="J53"/>
          <cell r="K53"/>
          <cell r="L53"/>
          <cell r="M53"/>
        </row>
        <row r="54">
          <cell r="B54"/>
          <cell r="C54"/>
          <cell r="D54"/>
          <cell r="E54"/>
          <cell r="F54"/>
          <cell r="G54"/>
          <cell r="H54"/>
          <cell r="I54"/>
          <cell r="J54"/>
          <cell r="K54"/>
          <cell r="L54"/>
          <cell r="M54"/>
        </row>
        <row r="55">
          <cell r="B55"/>
          <cell r="C55"/>
          <cell r="D55"/>
          <cell r="E55"/>
          <cell r="F55"/>
          <cell r="G55"/>
          <cell r="H55"/>
          <cell r="I55"/>
          <cell r="J55"/>
          <cell r="K55"/>
          <cell r="L55"/>
          <cell r="M55"/>
        </row>
      </sheetData>
      <sheetData sheetId="22">
        <row r="2">
          <cell r="F2">
            <v>1</v>
          </cell>
          <cell r="G2" t="str">
            <v>ALE</v>
          </cell>
          <cell r="H2" t="str">
            <v>ALLETE, Inc.</v>
          </cell>
          <cell r="I2"/>
          <cell r="J2">
            <v>59.996153846153859</v>
          </cell>
          <cell r="K2">
            <v>2</v>
          </cell>
          <cell r="L2" t="str">
            <v>LNT</v>
          </cell>
          <cell r="M2" t="str">
            <v>Alliant Energy Corporation</v>
          </cell>
          <cell r="N2"/>
          <cell r="O2">
            <v>38.302353846153849</v>
          </cell>
          <cell r="P2">
            <v>3</v>
          </cell>
          <cell r="Q2" t="str">
            <v>AEE</v>
          </cell>
          <cell r="R2" t="str">
            <v>Ameren Corporation</v>
          </cell>
          <cell r="S2"/>
          <cell r="T2">
            <v>49.585000000000001</v>
          </cell>
          <cell r="U2">
            <v>4</v>
          </cell>
          <cell r="V2" t="str">
            <v>AEP</v>
          </cell>
          <cell r="W2" t="str">
            <v>American Electric Power Company, Inc.</v>
          </cell>
          <cell r="X2"/>
          <cell r="Y2">
            <v>64.972096153846167</v>
          </cell>
          <cell r="Z2">
            <v>5</v>
          </cell>
          <cell r="AA2" t="str">
            <v>AVA</v>
          </cell>
          <cell r="AB2" t="str">
            <v>Avista Corporation</v>
          </cell>
          <cell r="AC2"/>
          <cell r="AD2">
            <v>41.301923076923075</v>
          </cell>
          <cell r="AE2">
            <v>6</v>
          </cell>
          <cell r="AF2" t="str">
            <v>CMS</v>
          </cell>
          <cell r="AG2" t="str">
            <v>CMS Energy Corporation</v>
          </cell>
          <cell r="AH2"/>
          <cell r="AI2">
            <v>42.359415384615389</v>
          </cell>
          <cell r="AJ2">
            <v>7</v>
          </cell>
          <cell r="AK2" t="str">
            <v>DTE</v>
          </cell>
          <cell r="AL2" t="str">
            <v>DTE Energy Company</v>
          </cell>
          <cell r="AM2"/>
          <cell r="AN2">
            <v>93.897880769230753</v>
          </cell>
          <cell r="AO2">
            <v>8</v>
          </cell>
          <cell r="AP2" t="str">
            <v>IDA</v>
          </cell>
          <cell r="AQ2" t="str">
            <v>IDACORP, Inc.</v>
          </cell>
          <cell r="AR2"/>
          <cell r="AS2">
            <v>77.175999999999988</v>
          </cell>
          <cell r="AT2">
            <v>9</v>
          </cell>
          <cell r="AU2" t="str">
            <v>NWE</v>
          </cell>
          <cell r="AV2" t="str">
            <v>NorthWestern Corporation</v>
          </cell>
          <cell r="AW2"/>
          <cell r="AX2">
            <v>57.782734615384612</v>
          </cell>
          <cell r="AY2">
            <v>10</v>
          </cell>
          <cell r="AZ2" t="str">
            <v>OGE</v>
          </cell>
          <cell r="BA2" t="str">
            <v>OGE Energy Corp.</v>
          </cell>
          <cell r="BB2"/>
          <cell r="BC2">
            <v>31.159807692307691</v>
          </cell>
          <cell r="BD2">
            <v>11</v>
          </cell>
          <cell r="BE2" t="str">
            <v>OTTR</v>
          </cell>
          <cell r="BF2" t="str">
            <v>Otter Tail Corporation</v>
          </cell>
          <cell r="BG2"/>
          <cell r="BH2">
            <v>34.582730769230764</v>
          </cell>
          <cell r="BI2">
            <v>12</v>
          </cell>
          <cell r="BJ2" t="str">
            <v>PNW</v>
          </cell>
          <cell r="BK2" t="str">
            <v>Pinnacle West Capital Corporation</v>
          </cell>
          <cell r="BL2"/>
          <cell r="BM2">
            <v>75.947307692307689</v>
          </cell>
          <cell r="BN2">
            <v>13</v>
          </cell>
          <cell r="BO2" t="str">
            <v>PNM</v>
          </cell>
          <cell r="BP2" t="str">
            <v>PNM Resources, Inc.</v>
          </cell>
          <cell r="BQ2"/>
          <cell r="BR2">
            <v>32.524423076923071</v>
          </cell>
          <cell r="BS2">
            <v>14</v>
          </cell>
          <cell r="BT2" t="str">
            <v>POR</v>
          </cell>
          <cell r="BU2" t="str">
            <v>Portland General Electric Company</v>
          </cell>
          <cell r="BV2"/>
          <cell r="BW2">
            <v>42.499038461538461</v>
          </cell>
          <cell r="BX2">
            <v>15</v>
          </cell>
          <cell r="BY2" t="str">
            <v>SCG</v>
          </cell>
          <cell r="BZ2" t="str">
            <v>SCANA Corporation</v>
          </cell>
          <cell r="CA2"/>
          <cell r="CB2">
            <v>71.691692307692307</v>
          </cell>
          <cell r="CC2">
            <v>16</v>
          </cell>
          <cell r="CD2" t="str">
            <v>XEL</v>
          </cell>
          <cell r="CE2" t="str">
            <v>Xcel Energy Inc.</v>
          </cell>
          <cell r="CF2"/>
          <cell r="CG2">
            <v>41.507403846153849</v>
          </cell>
          <cell r="CH2">
            <v>17</v>
          </cell>
          <cell r="CI2">
            <v>0</v>
          </cell>
          <cell r="CJ2" t="e">
            <v>#N/A</v>
          </cell>
          <cell r="CK2"/>
          <cell r="CL2" t="e">
            <v>#DIV/0!</v>
          </cell>
          <cell r="CM2">
            <v>18</v>
          </cell>
          <cell r="CN2">
            <v>0</v>
          </cell>
          <cell r="CO2" t="e">
            <v>#N/A</v>
          </cell>
          <cell r="CP2"/>
          <cell r="CQ2" t="e">
            <v>#DIV/0!</v>
          </cell>
          <cell r="CR2">
            <v>19</v>
          </cell>
          <cell r="CS2">
            <v>0</v>
          </cell>
          <cell r="CT2" t="e">
            <v>#N/A</v>
          </cell>
          <cell r="CU2"/>
          <cell r="CV2" t="e">
            <v>#DIV/0!</v>
          </cell>
          <cell r="CW2">
            <v>20</v>
          </cell>
          <cell r="CX2">
            <v>0</v>
          </cell>
          <cell r="CY2" t="e">
            <v>#N/A</v>
          </cell>
          <cell r="CZ2"/>
          <cell r="DA2" t="e">
            <v>#DIV/0!</v>
          </cell>
          <cell r="DB2">
            <v>21</v>
          </cell>
          <cell r="DC2">
            <v>0</v>
          </cell>
          <cell r="DD2" t="e">
            <v>#N/A</v>
          </cell>
          <cell r="DE2"/>
          <cell r="DF2" t="e">
            <v>#DIV/0!</v>
          </cell>
          <cell r="DG2">
            <v>22</v>
          </cell>
          <cell r="DH2">
            <v>0</v>
          </cell>
          <cell r="DI2" t="e">
            <v>#N/A</v>
          </cell>
          <cell r="DJ2"/>
          <cell r="DK2" t="e">
            <v>#DIV/0!</v>
          </cell>
          <cell r="DL2">
            <v>23</v>
          </cell>
          <cell r="DM2">
            <v>0</v>
          </cell>
          <cell r="DN2" t="e">
            <v>#N/A</v>
          </cell>
          <cell r="DO2"/>
          <cell r="DP2" t="e">
            <v>#DIV/0!</v>
          </cell>
          <cell r="DQ2">
            <v>24</v>
          </cell>
          <cell r="DR2">
            <v>0</v>
          </cell>
          <cell r="DS2" t="e">
            <v>#N/A</v>
          </cell>
          <cell r="DT2"/>
          <cell r="DU2" t="e">
            <v>#DIV/0!</v>
          </cell>
          <cell r="DV2">
            <v>25</v>
          </cell>
          <cell r="DW2">
            <v>0</v>
          </cell>
          <cell r="DX2" t="e">
            <v>#N/A</v>
          </cell>
          <cell r="DY2"/>
          <cell r="DZ2" t="e">
            <v>#DIV/0!</v>
          </cell>
          <cell r="EA2">
            <v>26</v>
          </cell>
          <cell r="EB2">
            <v>0</v>
          </cell>
          <cell r="EC2" t="e">
            <v>#N/A</v>
          </cell>
          <cell r="ED2"/>
          <cell r="EE2" t="e">
            <v>#DIV/0!</v>
          </cell>
          <cell r="EF2">
            <v>27</v>
          </cell>
          <cell r="EG2">
            <v>0</v>
          </cell>
          <cell r="EH2" t="e">
            <v>#N/A</v>
          </cell>
          <cell r="EI2"/>
          <cell r="EJ2" t="e">
            <v>#DIV/0!</v>
          </cell>
          <cell r="EK2">
            <v>28</v>
          </cell>
          <cell r="EL2">
            <v>0</v>
          </cell>
          <cell r="EM2" t="e">
            <v>#N/A</v>
          </cell>
          <cell r="EN2"/>
          <cell r="EO2" t="e">
            <v>#DIV/0!</v>
          </cell>
          <cell r="EP2">
            <v>29</v>
          </cell>
          <cell r="EQ2">
            <v>0</v>
          </cell>
          <cell r="ER2" t="e">
            <v>#N/A</v>
          </cell>
          <cell r="ES2"/>
          <cell r="ET2" t="e">
            <v>#DIV/0!</v>
          </cell>
          <cell r="EU2">
            <v>30</v>
          </cell>
          <cell r="EV2">
            <v>0</v>
          </cell>
          <cell r="EW2" t="e">
            <v>#N/A</v>
          </cell>
          <cell r="EX2"/>
          <cell r="EY2" t="e">
            <v>#DIV/0!</v>
          </cell>
          <cell r="EZ2">
            <v>31</v>
          </cell>
          <cell r="FA2">
            <v>0</v>
          </cell>
          <cell r="FB2" t="e">
            <v>#N/A</v>
          </cell>
          <cell r="FC2"/>
          <cell r="FD2" t="e">
            <v>#DIV/0!</v>
          </cell>
          <cell r="FE2">
            <v>32</v>
          </cell>
          <cell r="FF2">
            <v>0</v>
          </cell>
          <cell r="FG2" t="e">
            <v>#N/A</v>
          </cell>
          <cell r="FH2"/>
          <cell r="FI2" t="e">
            <v>#DIV/0!</v>
          </cell>
          <cell r="FJ2">
            <v>33</v>
          </cell>
          <cell r="FK2">
            <v>0</v>
          </cell>
          <cell r="FL2" t="e">
            <v>#N/A</v>
          </cell>
          <cell r="FM2"/>
          <cell r="FN2" t="e">
            <v>#DIV/0!</v>
          </cell>
          <cell r="FO2">
            <v>34</v>
          </cell>
          <cell r="FP2">
            <v>0</v>
          </cell>
          <cell r="FQ2" t="e">
            <v>#N/A</v>
          </cell>
          <cell r="FR2"/>
          <cell r="FS2" t="e">
            <v>#DIV/0!</v>
          </cell>
          <cell r="FT2">
            <v>35</v>
          </cell>
          <cell r="FU2">
            <v>0</v>
          </cell>
          <cell r="FV2" t="e">
            <v>#N/A</v>
          </cell>
          <cell r="FW2"/>
          <cell r="FX2" t="e">
            <v>#DIV/0!</v>
          </cell>
          <cell r="FY2">
            <v>36</v>
          </cell>
          <cell r="FZ2">
            <v>0</v>
          </cell>
          <cell r="GA2" t="e">
            <v>#N/A</v>
          </cell>
          <cell r="GB2"/>
          <cell r="GC2" t="e">
            <v>#DIV/0!</v>
          </cell>
          <cell r="GD2">
            <v>37</v>
          </cell>
          <cell r="GE2">
            <v>0</v>
          </cell>
          <cell r="GF2" t="e">
            <v>#N/A</v>
          </cell>
          <cell r="GG2"/>
          <cell r="GH2" t="e">
            <v>#DIV/0!</v>
          </cell>
          <cell r="GI2">
            <v>38</v>
          </cell>
          <cell r="GJ2">
            <v>0</v>
          </cell>
          <cell r="GK2" t="e">
            <v>#N/A</v>
          </cell>
          <cell r="GL2"/>
          <cell r="GM2" t="e">
            <v>#DIV/0!</v>
          </cell>
          <cell r="GN2">
            <v>39</v>
          </cell>
          <cell r="GO2">
            <v>0</v>
          </cell>
          <cell r="GP2" t="e">
            <v>#N/A</v>
          </cell>
          <cell r="GQ2"/>
          <cell r="GR2" t="e">
            <v>#DIV/0!</v>
          </cell>
          <cell r="GS2">
            <v>40</v>
          </cell>
          <cell r="GT2">
            <v>0</v>
          </cell>
          <cell r="GU2" t="e">
            <v>#N/A</v>
          </cell>
          <cell r="GV2"/>
          <cell r="GW2" t="e">
            <v>#DIV/0!</v>
          </cell>
          <cell r="GX2">
            <v>41</v>
          </cell>
          <cell r="GY2">
            <v>0</v>
          </cell>
          <cell r="GZ2" t="e">
            <v>#N/A</v>
          </cell>
          <cell r="HA2"/>
          <cell r="HB2" t="e">
            <v>#DIV/0!</v>
          </cell>
          <cell r="HC2">
            <v>42</v>
          </cell>
          <cell r="HD2">
            <v>0</v>
          </cell>
          <cell r="HE2" t="e">
            <v>#N/A</v>
          </cell>
          <cell r="HF2"/>
          <cell r="HG2" t="e">
            <v>#DIV/0!</v>
          </cell>
          <cell r="HH2">
            <v>43</v>
          </cell>
          <cell r="HI2">
            <v>0</v>
          </cell>
          <cell r="HJ2" t="e">
            <v>#N/A</v>
          </cell>
          <cell r="HK2"/>
          <cell r="HL2" t="e">
            <v>#DIV/0!</v>
          </cell>
          <cell r="HM2">
            <v>44</v>
          </cell>
          <cell r="HN2">
            <v>0</v>
          </cell>
          <cell r="HO2" t="e">
            <v>#N/A</v>
          </cell>
          <cell r="HP2"/>
          <cell r="HQ2" t="e">
            <v>#DIV/0!</v>
          </cell>
          <cell r="HR2">
            <v>45</v>
          </cell>
          <cell r="HS2">
            <v>0</v>
          </cell>
          <cell r="HT2" t="e">
            <v>#N/A</v>
          </cell>
          <cell r="HU2"/>
          <cell r="HV2" t="e">
            <v>#DIV/0!</v>
          </cell>
          <cell r="HW2">
            <v>46</v>
          </cell>
          <cell r="HX2">
            <v>0</v>
          </cell>
          <cell r="HY2" t="e">
            <v>#N/A</v>
          </cell>
          <cell r="HZ2"/>
          <cell r="IA2" t="e">
            <v>#DIV/0!</v>
          </cell>
          <cell r="IB2">
            <v>47</v>
          </cell>
          <cell r="IC2">
            <v>0</v>
          </cell>
          <cell r="ID2" t="e">
            <v>#N/A</v>
          </cell>
          <cell r="IE2"/>
          <cell r="IF2" t="e">
            <v>#DIV/0!</v>
          </cell>
          <cell r="IG2">
            <v>48</v>
          </cell>
          <cell r="IH2">
            <v>0</v>
          </cell>
          <cell r="II2" t="e">
            <v>#N/A</v>
          </cell>
          <cell r="IJ2"/>
          <cell r="IK2" t="e">
            <v>#DIV/0!</v>
          </cell>
          <cell r="IL2">
            <v>49</v>
          </cell>
          <cell r="IM2">
            <v>0</v>
          </cell>
          <cell r="IN2" t="e">
            <v>#N/A</v>
          </cell>
          <cell r="IO2"/>
          <cell r="IP2" t="e">
            <v>#DIV/0!</v>
          </cell>
          <cell r="IQ2">
            <v>50</v>
          </cell>
          <cell r="IR2">
            <v>0</v>
          </cell>
          <cell r="IS2" t="e">
            <v>#N/A</v>
          </cell>
          <cell r="IT2"/>
          <cell r="IU2" t="e">
            <v>#DIV/0!</v>
          </cell>
        </row>
      </sheetData>
      <sheetData sheetId="23"/>
      <sheetData sheetId="24"/>
      <sheetData sheetId="25"/>
      <sheetData sheetId="26">
        <row r="6">
          <cell r="A6" t="str">
            <v>ALE</v>
          </cell>
          <cell r="B6" t="str">
            <v>ALLETE, Inc.</v>
          </cell>
          <cell r="C6">
            <v>4022309</v>
          </cell>
          <cell r="D6">
            <v>53.278304648167698</v>
          </cell>
          <cell r="E6" t="str">
            <v>BBB+</v>
          </cell>
          <cell r="F6" t="str">
            <v>A3</v>
          </cell>
          <cell r="G6">
            <v>53.278304648167698</v>
          </cell>
          <cell r="H6" t="str">
            <v>BBB+</v>
          </cell>
          <cell r="I6" t="str">
            <v>A3</v>
          </cell>
        </row>
        <row r="7">
          <cell r="A7" t="str">
            <v>LNT</v>
          </cell>
          <cell r="B7" t="str">
            <v>Alliant Energy Corporation</v>
          </cell>
          <cell r="C7">
            <v>4057038</v>
          </cell>
          <cell r="D7">
            <v>46.490231571062999</v>
          </cell>
          <cell r="E7" t="str">
            <v>A-</v>
          </cell>
          <cell r="F7" t="str">
            <v>Baa1</v>
          </cell>
          <cell r="G7">
            <v>46.490231571062999</v>
          </cell>
          <cell r="H7" t="str">
            <v>A-</v>
          </cell>
          <cell r="I7" t="str">
            <v>Baa1</v>
          </cell>
        </row>
        <row r="8">
          <cell r="A8" t="str">
            <v>AEE</v>
          </cell>
          <cell r="B8" t="str">
            <v>Ameren Corporation</v>
          </cell>
          <cell r="C8">
            <v>4007308</v>
          </cell>
          <cell r="D8">
            <v>47.367703218766998</v>
          </cell>
          <cell r="E8" t="str">
            <v>BBB+</v>
          </cell>
          <cell r="F8" t="str">
            <v>Baa1</v>
          </cell>
          <cell r="G8">
            <v>47.367703218766998</v>
          </cell>
          <cell r="H8" t="str">
            <v>BBB+</v>
          </cell>
          <cell r="I8" t="str">
            <v>Baa1</v>
          </cell>
        </row>
        <row r="9">
          <cell r="A9" t="str">
            <v>AEP</v>
          </cell>
          <cell r="B9" t="str">
            <v>American Electric Power Company, Inc.</v>
          </cell>
          <cell r="C9">
            <v>4006321</v>
          </cell>
          <cell r="D9">
            <v>46.3262309980814</v>
          </cell>
          <cell r="E9" t="str">
            <v>BBB+</v>
          </cell>
          <cell r="F9" t="str">
            <v>Baa1</v>
          </cell>
          <cell r="G9">
            <v>46.3262309980814</v>
          </cell>
          <cell r="H9" t="str">
            <v>BBB+</v>
          </cell>
          <cell r="I9" t="str">
            <v>Baa1</v>
          </cell>
        </row>
        <row r="10">
          <cell r="A10" t="str">
            <v>AVA</v>
          </cell>
          <cell r="B10" t="str">
            <v>Avista Corporation</v>
          </cell>
          <cell r="C10">
            <v>4057075</v>
          </cell>
          <cell r="D10">
            <v>46.917539974070898</v>
          </cell>
          <cell r="E10" t="str">
            <v>BBB</v>
          </cell>
          <cell r="F10" t="str">
            <v>Baa1</v>
          </cell>
          <cell r="G10">
            <v>46.917539974070898</v>
          </cell>
          <cell r="H10" t="str">
            <v>BBB</v>
          </cell>
          <cell r="I10" t="str">
            <v>Baa1</v>
          </cell>
        </row>
        <row r="11">
          <cell r="A11" t="str">
            <v>CNP</v>
          </cell>
          <cell r="B11" t="str">
            <v>CenterPoint Energy, Inc.</v>
          </cell>
          <cell r="C11">
            <v>4074390</v>
          </cell>
          <cell r="D11">
            <v>28.2969503720056</v>
          </cell>
          <cell r="E11" t="str">
            <v>A-</v>
          </cell>
          <cell r="F11" t="str">
            <v>Baa1</v>
          </cell>
          <cell r="G11">
            <v>28.2969503720056</v>
          </cell>
          <cell r="H11" t="str">
            <v>A-</v>
          </cell>
          <cell r="I11" t="str">
            <v>Baa1</v>
          </cell>
        </row>
        <row r="12">
          <cell r="A12" t="str">
            <v>CMS</v>
          </cell>
          <cell r="B12" t="str">
            <v>CMS Energy Corporation</v>
          </cell>
          <cell r="C12">
            <v>4004172</v>
          </cell>
          <cell r="D12">
            <v>29.283164782867299</v>
          </cell>
          <cell r="E12" t="str">
            <v>BBB+</v>
          </cell>
          <cell r="F12" t="str">
            <v>Baa2</v>
          </cell>
          <cell r="G12">
            <v>29.283164782867299</v>
          </cell>
          <cell r="H12" t="str">
            <v>BBB+</v>
          </cell>
          <cell r="I12" t="str">
            <v>Baa2</v>
          </cell>
        </row>
        <row r="13">
          <cell r="A13" t="str">
            <v>ED</v>
          </cell>
          <cell r="B13" t="str">
            <v>Consolidated Edison, Inc.</v>
          </cell>
          <cell r="C13">
            <v>4057041</v>
          </cell>
          <cell r="D13">
            <v>47.744814719976603</v>
          </cell>
          <cell r="E13" t="str">
            <v>A-</v>
          </cell>
          <cell r="F13" t="str">
            <v>A3</v>
          </cell>
          <cell r="G13">
            <v>47.744814719976603</v>
          </cell>
          <cell r="H13" t="str">
            <v>A-</v>
          </cell>
          <cell r="I13" t="str">
            <v>A3</v>
          </cell>
        </row>
        <row r="14">
          <cell r="A14" t="str">
            <v>D</v>
          </cell>
          <cell r="B14" t="str">
            <v>Dominion Resources, Inc.</v>
          </cell>
          <cell r="C14">
            <v>4001616</v>
          </cell>
          <cell r="D14">
            <v>29.865107065371198</v>
          </cell>
          <cell r="E14" t="str">
            <v>BBB+</v>
          </cell>
          <cell r="F14" t="str">
            <v>Baa2</v>
          </cell>
          <cell r="G14">
            <v>29.865107065371198</v>
          </cell>
          <cell r="H14" t="str">
            <v>BBB+</v>
          </cell>
          <cell r="I14" t="str">
            <v>Baa2</v>
          </cell>
        </row>
        <row r="15">
          <cell r="A15" t="str">
            <v>DTE</v>
          </cell>
          <cell r="B15" t="str">
            <v>DTE Energy Company</v>
          </cell>
          <cell r="C15">
            <v>4057044</v>
          </cell>
          <cell r="D15">
            <v>47.347115021320199</v>
          </cell>
          <cell r="E15" t="str">
            <v>BBB+</v>
          </cell>
          <cell r="F15" t="str">
            <v>Baa1</v>
          </cell>
          <cell r="G15">
            <v>47.347115021320199</v>
          </cell>
          <cell r="H15" t="str">
            <v>BBB+</v>
          </cell>
          <cell r="I15" t="str">
            <v>Baa1</v>
          </cell>
        </row>
        <row r="16">
          <cell r="A16" t="str">
            <v>ES</v>
          </cell>
          <cell r="B16" t="str">
            <v>Eversource Energy</v>
          </cell>
          <cell r="C16">
            <v>4057052</v>
          </cell>
          <cell r="D16">
            <v>49.983137318237297</v>
          </cell>
          <cell r="E16" t="str">
            <v>A</v>
          </cell>
          <cell r="F16" t="str">
            <v>Baa1</v>
          </cell>
          <cell r="G16">
            <v>49.983137318237297</v>
          </cell>
          <cell r="H16" t="str">
            <v>A</v>
          </cell>
          <cell r="I16" t="str">
            <v>Baa1</v>
          </cell>
        </row>
        <row r="17">
          <cell r="A17" t="str">
            <v>FE</v>
          </cell>
          <cell r="B17" t="str">
            <v>FirstEnergy Corp.</v>
          </cell>
          <cell r="C17">
            <v>4056944</v>
          </cell>
          <cell r="D17">
            <v>36.112807094054403</v>
          </cell>
          <cell r="E17" t="str">
            <v>BBB-</v>
          </cell>
          <cell r="F17" t="str">
            <v>Baa3</v>
          </cell>
          <cell r="G17">
            <v>36.112807094054403</v>
          </cell>
          <cell r="H17" t="str">
            <v>BBB-</v>
          </cell>
          <cell r="I17" t="str">
            <v>Baa3</v>
          </cell>
        </row>
        <row r="18">
          <cell r="A18" t="str">
            <v>GXP</v>
          </cell>
          <cell r="B18" t="str">
            <v>Great Plains Energy Incorporated</v>
          </cell>
          <cell r="C18">
            <v>4057005</v>
          </cell>
          <cell r="D18">
            <v>46.542857870217198</v>
          </cell>
          <cell r="E18" t="str">
            <v>BBB+</v>
          </cell>
          <cell r="F18" t="str">
            <v>Baa2</v>
          </cell>
          <cell r="G18">
            <v>46.542857870217198</v>
          </cell>
          <cell r="H18" t="str">
            <v>BBB+</v>
          </cell>
          <cell r="I18" t="str">
            <v>Baa2</v>
          </cell>
        </row>
        <row r="19">
          <cell r="A19" t="str">
            <v>IDA</v>
          </cell>
          <cell r="B19" t="str">
            <v>IDACORP, Inc.</v>
          </cell>
          <cell r="C19">
            <v>4056949</v>
          </cell>
          <cell r="D19">
            <v>54.033721253253901</v>
          </cell>
          <cell r="E19" t="str">
            <v>BBB</v>
          </cell>
          <cell r="F19" t="str">
            <v>Baa1</v>
          </cell>
          <cell r="G19">
            <v>54.033721253253901</v>
          </cell>
          <cell r="H19" t="str">
            <v>BBB</v>
          </cell>
          <cell r="I19" t="str">
            <v>Baa1</v>
          </cell>
        </row>
        <row r="20">
          <cell r="A20" t="str">
            <v>NWE</v>
          </cell>
          <cell r="B20" t="str">
            <v>NorthWestern Corporation</v>
          </cell>
          <cell r="C20">
            <v>4057053</v>
          </cell>
          <cell r="D20">
            <v>44.125774564422599</v>
          </cell>
          <cell r="E20" t="str">
            <v>BBB</v>
          </cell>
          <cell r="F20" t="str">
            <v>A3</v>
          </cell>
          <cell r="G20">
            <v>44.125774564422599</v>
          </cell>
          <cell r="H20" t="str">
            <v>BBB</v>
          </cell>
          <cell r="I20" t="str">
            <v>A3</v>
          </cell>
        </row>
        <row r="21">
          <cell r="A21" t="str">
            <v>OGE</v>
          </cell>
          <cell r="B21" t="str">
            <v>OGE Energy Corp.</v>
          </cell>
          <cell r="C21">
            <v>4057055</v>
          </cell>
          <cell r="D21">
            <v>54.841049993404603</v>
          </cell>
          <cell r="E21" t="str">
            <v>A-</v>
          </cell>
          <cell r="F21" t="str">
            <v>A3</v>
          </cell>
          <cell r="G21">
            <v>54.841049993404603</v>
          </cell>
          <cell r="H21" t="str">
            <v>A-</v>
          </cell>
          <cell r="I21" t="str">
            <v>A3</v>
          </cell>
        </row>
        <row r="22">
          <cell r="A22" t="str">
            <v>OTTR</v>
          </cell>
          <cell r="B22" t="str">
            <v>Otter Tail Corporation</v>
          </cell>
          <cell r="C22">
            <v>4057017</v>
          </cell>
          <cell r="D22">
            <v>51.187981349669997</v>
          </cell>
          <cell r="E22" t="str">
            <v>BBB</v>
          </cell>
          <cell r="F22" t="str">
            <v>Baa2</v>
          </cell>
          <cell r="G22">
            <v>51.187981349669997</v>
          </cell>
          <cell r="H22" t="str">
            <v>BBB</v>
          </cell>
          <cell r="I22" t="str">
            <v>Baa2</v>
          </cell>
        </row>
        <row r="23">
          <cell r="A23" t="str">
            <v>PNW</v>
          </cell>
          <cell r="B23" t="str">
            <v>Pinnacle West Capital Corporation</v>
          </cell>
          <cell r="C23">
            <v>4056951</v>
          </cell>
          <cell r="D23">
            <v>53.679438482296497</v>
          </cell>
          <cell r="E23" t="str">
            <v>A-</v>
          </cell>
          <cell r="F23" t="str">
            <v>A3</v>
          </cell>
          <cell r="G23">
            <v>53.679438482296497</v>
          </cell>
          <cell r="H23" t="str">
            <v>A-</v>
          </cell>
          <cell r="I23" t="str">
            <v>A3</v>
          </cell>
        </row>
        <row r="24">
          <cell r="A24" t="str">
            <v>PNM</v>
          </cell>
          <cell r="B24" t="str">
            <v>PNM Resources, Inc.</v>
          </cell>
          <cell r="C24">
            <v>4006880</v>
          </cell>
          <cell r="D24">
            <v>40.556189904803503</v>
          </cell>
          <cell r="E24" t="str">
            <v>BBB+</v>
          </cell>
          <cell r="F24" t="str">
            <v>Baa3</v>
          </cell>
          <cell r="G24">
            <v>40.556189904803503</v>
          </cell>
          <cell r="H24" t="str">
            <v>BBB+</v>
          </cell>
          <cell r="I24" t="str">
            <v>Baa3</v>
          </cell>
        </row>
        <row r="25">
          <cell r="A25" t="str">
            <v>POR</v>
          </cell>
          <cell r="B25" t="str">
            <v>Portland General Electric Company</v>
          </cell>
          <cell r="C25">
            <v>4057019</v>
          </cell>
          <cell r="D25">
            <v>50.661880188467599</v>
          </cell>
          <cell r="E25" t="str">
            <v>BBB</v>
          </cell>
          <cell r="F25" t="str">
            <v>A3</v>
          </cell>
          <cell r="G25">
            <v>50.661880188467599</v>
          </cell>
          <cell r="H25" t="str">
            <v>BBB</v>
          </cell>
          <cell r="I25" t="str">
            <v>A3</v>
          </cell>
        </row>
        <row r="26">
          <cell r="A26" t="str">
            <v>SCG</v>
          </cell>
          <cell r="B26" t="str">
            <v>SCANA Corporation</v>
          </cell>
          <cell r="C26">
            <v>4057061</v>
          </cell>
          <cell r="D26">
            <v>45.464416972936903</v>
          </cell>
          <cell r="E26" t="str">
            <v>BBB+</v>
          </cell>
          <cell r="F26" t="str">
            <v>Baa3</v>
          </cell>
          <cell r="G26">
            <v>45.464416972936903</v>
          </cell>
          <cell r="H26" t="str">
            <v>BBB+</v>
          </cell>
          <cell r="I26" t="str">
            <v>Baa3</v>
          </cell>
        </row>
        <row r="27">
          <cell r="A27" t="str">
            <v>WR</v>
          </cell>
          <cell r="B27" t="str">
            <v>Westar Energy, Inc.</v>
          </cell>
          <cell r="C27">
            <v>4057066</v>
          </cell>
          <cell r="D27">
            <v>50.081908040300299</v>
          </cell>
          <cell r="E27" t="str">
            <v>BBB+</v>
          </cell>
          <cell r="F27" t="str">
            <v>Baa1</v>
          </cell>
          <cell r="G27">
            <v>50.081908040300299</v>
          </cell>
          <cell r="H27" t="str">
            <v>BBB+</v>
          </cell>
          <cell r="I27" t="str">
            <v>Baa1</v>
          </cell>
        </row>
        <row r="28">
          <cell r="A28" t="str">
            <v>XEL</v>
          </cell>
          <cell r="B28" t="str">
            <v>Xcel Energy Inc.</v>
          </cell>
          <cell r="C28">
            <v>4025308</v>
          </cell>
          <cell r="D28">
            <v>43.264079674744401</v>
          </cell>
          <cell r="E28" t="str">
            <v>A-</v>
          </cell>
          <cell r="F28" t="str">
            <v>A3</v>
          </cell>
          <cell r="G28">
            <v>43.264079674744401</v>
          </cell>
          <cell r="H28" t="str">
            <v>A-</v>
          </cell>
          <cell r="I28" t="str">
            <v>A3</v>
          </cell>
        </row>
        <row r="29">
          <cell r="A29"/>
          <cell r="B29"/>
          <cell r="C29"/>
          <cell r="D29"/>
          <cell r="E29"/>
          <cell r="F29"/>
          <cell r="G29" t="str">
            <v>N/A</v>
          </cell>
          <cell r="H29" t="str">
            <v>N/A</v>
          </cell>
          <cell r="I29" t="str">
            <v>N/A</v>
          </cell>
        </row>
        <row r="30">
          <cell r="A30"/>
          <cell r="B30"/>
          <cell r="C30"/>
          <cell r="D30"/>
          <cell r="E30"/>
          <cell r="F30"/>
          <cell r="G30" t="str">
            <v>N/A</v>
          </cell>
          <cell r="H30" t="str">
            <v>N/A</v>
          </cell>
          <cell r="I30" t="str">
            <v>N/A</v>
          </cell>
        </row>
        <row r="31">
          <cell r="A31"/>
          <cell r="B31"/>
          <cell r="C31"/>
          <cell r="D31"/>
          <cell r="E31"/>
          <cell r="F31"/>
          <cell r="G31" t="str">
            <v>N/A</v>
          </cell>
          <cell r="H31" t="str">
            <v>N/A</v>
          </cell>
          <cell r="I31" t="str">
            <v>N/A</v>
          </cell>
        </row>
        <row r="32">
          <cell r="A32"/>
          <cell r="B32"/>
          <cell r="C32"/>
          <cell r="D32"/>
          <cell r="E32"/>
          <cell r="F32"/>
          <cell r="G32" t="str">
            <v>N/A</v>
          </cell>
          <cell r="H32" t="str">
            <v>N/A</v>
          </cell>
          <cell r="I32" t="str">
            <v>N/A</v>
          </cell>
        </row>
        <row r="33">
          <cell r="A33"/>
          <cell r="B33"/>
          <cell r="C33"/>
          <cell r="D33"/>
          <cell r="E33"/>
          <cell r="F33"/>
          <cell r="G33" t="str">
            <v>N/A</v>
          </cell>
          <cell r="H33" t="str">
            <v>N/A</v>
          </cell>
          <cell r="I33" t="str">
            <v>N/A</v>
          </cell>
        </row>
        <row r="34">
          <cell r="A34"/>
          <cell r="B34"/>
          <cell r="C34"/>
          <cell r="D34"/>
          <cell r="E34"/>
          <cell r="F34"/>
          <cell r="G34" t="str">
            <v>N/A</v>
          </cell>
          <cell r="H34" t="str">
            <v>N/A</v>
          </cell>
          <cell r="I34" t="str">
            <v>N/A</v>
          </cell>
        </row>
        <row r="35">
          <cell r="A35"/>
          <cell r="B35"/>
          <cell r="C35"/>
          <cell r="D35"/>
          <cell r="E35"/>
          <cell r="F35"/>
          <cell r="G35" t="str">
            <v>N/A</v>
          </cell>
          <cell r="H35" t="str">
            <v>N/A</v>
          </cell>
          <cell r="I35" t="str">
            <v>N/A</v>
          </cell>
        </row>
        <row r="36">
          <cell r="A36"/>
          <cell r="B36"/>
          <cell r="C36"/>
          <cell r="D36"/>
          <cell r="E36"/>
          <cell r="F36"/>
          <cell r="G36" t="str">
            <v>N/A</v>
          </cell>
          <cell r="H36" t="str">
            <v>N/A</v>
          </cell>
          <cell r="I36" t="str">
            <v>N/A</v>
          </cell>
        </row>
        <row r="37">
          <cell r="A37"/>
          <cell r="B37"/>
          <cell r="C37"/>
          <cell r="D37"/>
          <cell r="E37"/>
          <cell r="F37"/>
          <cell r="G37" t="str">
            <v>N/A</v>
          </cell>
          <cell r="H37" t="str">
            <v>N/A</v>
          </cell>
          <cell r="I37" t="str">
            <v>N/A</v>
          </cell>
        </row>
        <row r="38">
          <cell r="A38"/>
          <cell r="B38"/>
          <cell r="C38"/>
          <cell r="D38"/>
          <cell r="E38"/>
          <cell r="F38"/>
          <cell r="G38" t="str">
            <v>N/A</v>
          </cell>
          <cell r="H38" t="str">
            <v>N/A</v>
          </cell>
          <cell r="I38" t="str">
            <v>N/A</v>
          </cell>
        </row>
        <row r="39">
          <cell r="A39"/>
          <cell r="B39"/>
          <cell r="C39"/>
          <cell r="D39"/>
          <cell r="E39"/>
          <cell r="F39"/>
          <cell r="G39" t="str">
            <v>N/A</v>
          </cell>
          <cell r="H39" t="str">
            <v>N/A</v>
          </cell>
          <cell r="I39" t="str">
            <v>N/A</v>
          </cell>
        </row>
        <row r="40">
          <cell r="A40"/>
          <cell r="B40"/>
          <cell r="C40"/>
          <cell r="D40"/>
          <cell r="E40"/>
          <cell r="F40"/>
          <cell r="G40" t="str">
            <v>N/A</v>
          </cell>
          <cell r="H40" t="str">
            <v>N/A</v>
          </cell>
          <cell r="I40" t="str">
            <v>N/A</v>
          </cell>
        </row>
        <row r="41">
          <cell r="A41"/>
          <cell r="B41"/>
          <cell r="C41"/>
          <cell r="D41"/>
          <cell r="E41"/>
          <cell r="F41"/>
          <cell r="G41" t="str">
            <v>N/A</v>
          </cell>
          <cell r="H41" t="str">
            <v>N/A</v>
          </cell>
          <cell r="I41" t="str">
            <v>N/A</v>
          </cell>
        </row>
        <row r="42">
          <cell r="A42"/>
          <cell r="B42"/>
          <cell r="C42"/>
          <cell r="D42"/>
          <cell r="E42"/>
          <cell r="F42"/>
          <cell r="G42" t="str">
            <v>N/A</v>
          </cell>
          <cell r="H42" t="str">
            <v>N/A</v>
          </cell>
          <cell r="I42" t="str">
            <v>N/A</v>
          </cell>
        </row>
        <row r="43">
          <cell r="A43"/>
          <cell r="B43"/>
          <cell r="C43"/>
          <cell r="D43"/>
          <cell r="E43"/>
          <cell r="F43"/>
          <cell r="G43" t="str">
            <v>N/A</v>
          </cell>
          <cell r="H43" t="str">
            <v>N/A</v>
          </cell>
          <cell r="I43" t="str">
            <v>N/A</v>
          </cell>
        </row>
        <row r="44">
          <cell r="A44"/>
          <cell r="B44"/>
          <cell r="C44"/>
          <cell r="D44"/>
          <cell r="E44"/>
          <cell r="F44"/>
          <cell r="G44" t="str">
            <v>N/A</v>
          </cell>
          <cell r="H44" t="str">
            <v>N/A</v>
          </cell>
          <cell r="I44" t="str">
            <v>N/A</v>
          </cell>
        </row>
        <row r="45">
          <cell r="A45"/>
          <cell r="B45"/>
          <cell r="C45"/>
          <cell r="D45"/>
          <cell r="E45"/>
          <cell r="F45"/>
          <cell r="G45" t="str">
            <v>N/A</v>
          </cell>
          <cell r="H45" t="str">
            <v>N/A</v>
          </cell>
          <cell r="I45" t="str">
            <v>N/A</v>
          </cell>
        </row>
        <row r="46">
          <cell r="A46"/>
          <cell r="B46"/>
          <cell r="C46"/>
          <cell r="D46"/>
          <cell r="E46"/>
          <cell r="F46"/>
          <cell r="G46" t="str">
            <v>N/A</v>
          </cell>
          <cell r="H46" t="str">
            <v>N/A</v>
          </cell>
          <cell r="I46" t="str">
            <v>N/A</v>
          </cell>
        </row>
        <row r="47">
          <cell r="A47"/>
          <cell r="B47"/>
          <cell r="C47"/>
          <cell r="D47"/>
          <cell r="E47"/>
          <cell r="F47"/>
          <cell r="G47" t="str">
            <v>N/A</v>
          </cell>
          <cell r="H47" t="str">
            <v>N/A</v>
          </cell>
          <cell r="I47" t="str">
            <v>N/A</v>
          </cell>
        </row>
        <row r="48">
          <cell r="A48"/>
          <cell r="B48"/>
          <cell r="C48"/>
          <cell r="D48"/>
          <cell r="E48"/>
          <cell r="F48"/>
          <cell r="G48" t="str">
            <v>N/A</v>
          </cell>
          <cell r="H48" t="str">
            <v>N/A</v>
          </cell>
          <cell r="I48" t="str">
            <v>N/A</v>
          </cell>
        </row>
        <row r="49">
          <cell r="A49"/>
          <cell r="B49"/>
          <cell r="C49"/>
          <cell r="D49"/>
          <cell r="E49"/>
          <cell r="F49"/>
          <cell r="G49" t="str">
            <v>N/A</v>
          </cell>
          <cell r="H49" t="str">
            <v>N/A</v>
          </cell>
          <cell r="I49" t="str">
            <v>N/A</v>
          </cell>
        </row>
        <row r="50">
          <cell r="A50"/>
          <cell r="B50"/>
          <cell r="C50"/>
          <cell r="D50"/>
          <cell r="E50"/>
          <cell r="F50"/>
          <cell r="G50" t="str">
            <v>N/A</v>
          </cell>
          <cell r="H50" t="str">
            <v>N/A</v>
          </cell>
          <cell r="I50" t="str">
            <v>N/A</v>
          </cell>
        </row>
        <row r="51">
          <cell r="A51"/>
          <cell r="B51" t="str">
            <v>Kansas City Power &amp; Light Company</v>
          </cell>
          <cell r="C51">
            <v>4072456</v>
          </cell>
          <cell r="D51">
            <v>46.000415934055503</v>
          </cell>
          <cell r="E51" t="str">
            <v>BBB+</v>
          </cell>
          <cell r="F51" t="str">
            <v>Baa1</v>
          </cell>
          <cell r="G51">
            <v>46.000415934055503</v>
          </cell>
          <cell r="H51" t="str">
            <v>BBB+</v>
          </cell>
          <cell r="I51" t="str">
            <v>Baa1</v>
          </cell>
        </row>
        <row r="52">
          <cell r="A52"/>
          <cell r="B52"/>
          <cell r="C52"/>
          <cell r="D52"/>
          <cell r="E52"/>
          <cell r="F52"/>
          <cell r="G52" t="str">
            <v>N/A</v>
          </cell>
          <cell r="H52" t="str">
            <v>N/A</v>
          </cell>
          <cell r="I52" t="str">
            <v>N/A</v>
          </cell>
        </row>
        <row r="53">
          <cell r="A53"/>
          <cell r="B53"/>
          <cell r="C53"/>
          <cell r="D53"/>
          <cell r="E53"/>
          <cell r="F53"/>
          <cell r="G53" t="str">
            <v>N/A</v>
          </cell>
          <cell r="H53" t="str">
            <v>N/A</v>
          </cell>
          <cell r="I53" t="str">
            <v>N/A</v>
          </cell>
        </row>
        <row r="54">
          <cell r="A54"/>
          <cell r="B54"/>
          <cell r="C54"/>
          <cell r="D54"/>
          <cell r="E54"/>
          <cell r="F54"/>
          <cell r="G54" t="str">
            <v>N/A</v>
          </cell>
          <cell r="H54" t="str">
            <v>N/A</v>
          </cell>
          <cell r="I54" t="str">
            <v>N/A</v>
          </cell>
        </row>
        <row r="55">
          <cell r="A55"/>
          <cell r="B55"/>
          <cell r="C55"/>
          <cell r="D55"/>
          <cell r="E55"/>
          <cell r="F55"/>
          <cell r="G55" t="str">
            <v>N/A</v>
          </cell>
          <cell r="H55" t="str">
            <v>N/A</v>
          </cell>
          <cell r="I55" t="str">
            <v>N/A</v>
          </cell>
        </row>
      </sheetData>
      <sheetData sheetId="27"/>
      <sheetData sheetId="28"/>
      <sheetData sheetId="29"/>
      <sheetData sheetId="30"/>
      <sheetData sheetId="31"/>
      <sheetData sheetId="32"/>
      <sheetData sheetId="33"/>
      <sheetData sheetId="34"/>
      <sheetData sheetId="35"/>
      <sheetData sheetId="36"/>
      <sheetData sheetId="37">
        <row r="2">
          <cell r="A2">
            <v>176</v>
          </cell>
        </row>
        <row r="9">
          <cell r="A9" t="str">
            <v>CAFD</v>
          </cell>
          <cell r="B9" t="str">
            <v>8point3 Energy Partners LP</v>
          </cell>
        </row>
      </sheetData>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_snloffice"/>
      <sheetName val="Outlook"/>
      <sheetName val="Assets"/>
      <sheetName val="TotalDPW"/>
      <sheetName val="Adjustments"/>
      <sheetName val="Introduction"/>
      <sheetName val="PersonalDPW"/>
      <sheetName val="CommDPW"/>
      <sheetName val="DPWbySegment"/>
      <sheetName val="OverallOutlook"/>
      <sheetName val="PersonalOutlook"/>
      <sheetName val="CommOutlook"/>
      <sheetName val="ExAutoOutlook"/>
      <sheetName val="ROEbyLine"/>
      <sheetName val="PersonalHistorical"/>
      <sheetName val="Home"/>
      <sheetName val="PrivateAuto"/>
      <sheetName val="Farm"/>
      <sheetName val="CommercialHistorical"/>
      <sheetName val="Comp"/>
      <sheetName val="OthProdLiab"/>
      <sheetName val="CommAuto"/>
      <sheetName val="CommMultiperil"/>
      <sheetName val="FinGuaranty"/>
      <sheetName val="MortGuaranty"/>
      <sheetName val="Marine"/>
      <sheetName val="MedMal"/>
      <sheetName val="Aircraft"/>
      <sheetName val="Reins"/>
      <sheetName val="Fidelity_Surety"/>
      <sheetName val="OtherComm"/>
      <sheetName val="FireAllied"/>
      <sheetName val="D&amp;O"/>
      <sheetName val="Cyber"/>
      <sheetName val="A&amp;H"/>
      <sheetName val="Appendix"/>
      <sheetName val="KeyItems"/>
      <sheetName val="MacroEstimates"/>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3 FFR"/>
      <sheetName val="Table 10 LT Expected Return"/>
      <sheetName val="Table 3 2009 - 2019 Ratings His"/>
      <sheetName val="Figure 3 Data"/>
      <sheetName val="Figure 3 Fedfunds"/>
      <sheetName val="Figure 3 Daily Moodys Yields"/>
      <sheetName val="Figure 3 Treasury"/>
    </sheetNames>
    <sheetDataSet>
      <sheetData sheetId="0"/>
      <sheetData sheetId="1"/>
      <sheetData sheetId="2"/>
      <sheetData sheetId="3">
        <row r="1">
          <cell r="D1" t="str">
            <v>Target Federal Funds Rate Range Midpoint</v>
          </cell>
          <cell r="E1" t="str">
            <v>Treasury Yield</v>
          </cell>
          <cell r="F1" t="str">
            <v>A-Rated Utility Bond</v>
          </cell>
          <cell r="G1" t="str">
            <v>Spread</v>
          </cell>
        </row>
        <row r="2">
          <cell r="A2">
            <v>42186</v>
          </cell>
          <cell r="D2">
            <v>0.125</v>
          </cell>
          <cell r="E2">
            <v>3.066363636363636</v>
          </cell>
          <cell r="F2">
            <v>4.3919047619047618</v>
          </cell>
          <cell r="G2">
            <v>1.3255411255411258</v>
          </cell>
        </row>
        <row r="3">
          <cell r="A3">
            <v>42217</v>
          </cell>
          <cell r="D3">
            <v>0.125</v>
          </cell>
          <cell r="E3">
            <v>2.8557142857142854</v>
          </cell>
          <cell r="F3">
            <v>4.2476190476190476</v>
          </cell>
          <cell r="G3">
            <v>1.3919047619047622</v>
          </cell>
        </row>
        <row r="4">
          <cell r="A4">
            <v>42248</v>
          </cell>
          <cell r="D4">
            <v>0.125</v>
          </cell>
          <cell r="E4">
            <v>2.9528571428571433</v>
          </cell>
          <cell r="F4">
            <v>4.3869999999999996</v>
          </cell>
          <cell r="G4">
            <v>1.4341428571428563</v>
          </cell>
        </row>
        <row r="5">
          <cell r="A5">
            <v>42278</v>
          </cell>
          <cell r="D5">
            <v>0.125</v>
          </cell>
          <cell r="E5">
            <v>2.8880952380952376</v>
          </cell>
          <cell r="F5">
            <v>4.2919047619047612</v>
          </cell>
          <cell r="G5">
            <v>1.4038095238095236</v>
          </cell>
        </row>
        <row r="6">
          <cell r="A6">
            <v>42309</v>
          </cell>
          <cell r="D6">
            <v>0.125</v>
          </cell>
          <cell r="E6">
            <v>3.03</v>
          </cell>
          <cell r="F6">
            <v>4.4049999999999994</v>
          </cell>
          <cell r="G6">
            <v>1.3749999999999996</v>
          </cell>
        </row>
        <row r="7">
          <cell r="A7">
            <v>42339</v>
          </cell>
          <cell r="D7">
            <v>0.375</v>
          </cell>
          <cell r="E7">
            <v>2.97</v>
          </cell>
          <cell r="F7">
            <v>4.3536363636363644</v>
          </cell>
          <cell r="G7">
            <v>1.3836363636363642</v>
          </cell>
        </row>
        <row r="8">
          <cell r="A8">
            <v>42370</v>
          </cell>
          <cell r="D8">
            <v>0.375</v>
          </cell>
          <cell r="E8">
            <v>2.8584210526315785</v>
          </cell>
          <cell r="F8">
            <v>4.2689473684210526</v>
          </cell>
          <cell r="G8">
            <v>1.4105263157894741</v>
          </cell>
        </row>
        <row r="9">
          <cell r="A9">
            <v>42401</v>
          </cell>
          <cell r="D9">
            <v>0.375</v>
          </cell>
          <cell r="E9">
            <v>2.6230000000000002</v>
          </cell>
          <cell r="F9">
            <v>4.1085000000000003</v>
          </cell>
          <cell r="G9">
            <v>1.4855</v>
          </cell>
        </row>
        <row r="10">
          <cell r="A10">
            <v>42430</v>
          </cell>
          <cell r="D10">
            <v>0.375</v>
          </cell>
          <cell r="E10">
            <v>2.6845454545454546</v>
          </cell>
          <cell r="F10">
            <v>4.1577272727272732</v>
          </cell>
          <cell r="G10">
            <v>1.4731818181818186</v>
          </cell>
        </row>
        <row r="11">
          <cell r="A11">
            <v>42461</v>
          </cell>
          <cell r="D11">
            <v>0.375</v>
          </cell>
          <cell r="E11">
            <v>2.6233333333333335</v>
          </cell>
          <cell r="F11">
            <v>3.9980952380952375</v>
          </cell>
          <cell r="G11">
            <v>1.374761904761904</v>
          </cell>
        </row>
        <row r="12">
          <cell r="A12">
            <v>42491</v>
          </cell>
          <cell r="D12">
            <v>0.375</v>
          </cell>
          <cell r="E12">
            <v>2.627619047619048</v>
          </cell>
          <cell r="F12">
            <v>3.9265000000000003</v>
          </cell>
          <cell r="G12">
            <v>1.2988809523809524</v>
          </cell>
        </row>
        <row r="13">
          <cell r="A13">
            <v>42522</v>
          </cell>
          <cell r="D13">
            <v>0.375</v>
          </cell>
          <cell r="E13">
            <v>2.4522727272727272</v>
          </cell>
          <cell r="F13">
            <v>3.7695238095238088</v>
          </cell>
          <cell r="G13">
            <v>1.3172510822510817</v>
          </cell>
        </row>
        <row r="14">
          <cell r="A14">
            <v>42552</v>
          </cell>
          <cell r="D14">
            <v>0.375</v>
          </cell>
          <cell r="E14">
            <v>2.2269999999999999</v>
          </cell>
          <cell r="F14">
            <v>3.573</v>
          </cell>
          <cell r="G14">
            <v>1.3460000000000001</v>
          </cell>
        </row>
        <row r="15">
          <cell r="A15">
            <v>42583</v>
          </cell>
          <cell r="D15">
            <v>0.375</v>
          </cell>
          <cell r="E15">
            <v>2.2617391304347829</v>
          </cell>
          <cell r="F15">
            <v>3.5852173913043477</v>
          </cell>
          <cell r="G15">
            <v>1.3234782608695648</v>
          </cell>
        </row>
        <row r="16">
          <cell r="A16">
            <v>42614</v>
          </cell>
          <cell r="D16">
            <v>0.375</v>
          </cell>
          <cell r="E16">
            <v>2.3504761904761908</v>
          </cell>
          <cell r="F16">
            <v>3.6590476190476187</v>
          </cell>
          <cell r="G16">
            <v>1.3085714285714278</v>
          </cell>
        </row>
        <row r="17">
          <cell r="A17">
            <v>42644</v>
          </cell>
          <cell r="D17">
            <v>0.375</v>
          </cell>
          <cell r="E17">
            <v>2.5004999999999997</v>
          </cell>
          <cell r="F17">
            <v>3.7734999999999999</v>
          </cell>
          <cell r="G17">
            <v>1.2730000000000001</v>
          </cell>
        </row>
        <row r="18">
          <cell r="A18">
            <v>42675</v>
          </cell>
          <cell r="D18">
            <v>0.375</v>
          </cell>
          <cell r="E18">
            <v>2.8620000000000005</v>
          </cell>
          <cell r="F18">
            <v>4.0694736842105259</v>
          </cell>
          <cell r="G18">
            <v>1.2074736842105254</v>
          </cell>
        </row>
        <row r="19">
          <cell r="A19">
            <v>42705</v>
          </cell>
          <cell r="D19">
            <v>0.625</v>
          </cell>
          <cell r="E19">
            <v>3.1133333333333324</v>
          </cell>
          <cell r="F19">
            <v>4.2728571428571431</v>
          </cell>
          <cell r="G19">
            <v>1.1595238095238107</v>
          </cell>
        </row>
        <row r="20">
          <cell r="A20">
            <v>42736</v>
          </cell>
          <cell r="D20">
            <v>0.625</v>
          </cell>
          <cell r="E20">
            <v>3.0189999999999997</v>
          </cell>
          <cell r="F20">
            <v>4.1400000000000006</v>
          </cell>
          <cell r="G20">
            <v>1.1210000000000009</v>
          </cell>
        </row>
        <row r="21">
          <cell r="A21">
            <v>42767</v>
          </cell>
          <cell r="D21">
            <v>0.625</v>
          </cell>
          <cell r="E21">
            <v>3.0321052631578946</v>
          </cell>
          <cell r="F21">
            <v>4.1757894736842092</v>
          </cell>
          <cell r="G21">
            <v>1.1436842105263145</v>
          </cell>
        </row>
        <row r="22">
          <cell r="A22">
            <v>42795</v>
          </cell>
          <cell r="D22">
            <v>0.875</v>
          </cell>
          <cell r="E22">
            <v>3.0813043478260873</v>
          </cell>
          <cell r="F22">
            <v>4.2282608695652169</v>
          </cell>
          <cell r="G22">
            <v>1.1469565217391295</v>
          </cell>
        </row>
        <row r="23">
          <cell r="A23">
            <v>42826</v>
          </cell>
          <cell r="D23">
            <v>0.875</v>
          </cell>
          <cell r="E23">
            <v>2.9415789473684213</v>
          </cell>
          <cell r="F23">
            <v>4.1184210526315779</v>
          </cell>
          <cell r="G23">
            <v>1.1768421052631566</v>
          </cell>
        </row>
        <row r="24">
          <cell r="A24">
            <v>42856</v>
          </cell>
          <cell r="D24">
            <v>0.875</v>
          </cell>
          <cell r="E24">
            <v>2.9590909090909094</v>
          </cell>
          <cell r="F24">
            <v>4.1227272727272712</v>
          </cell>
          <cell r="G24">
            <v>1.1636363636363618</v>
          </cell>
        </row>
        <row r="25">
          <cell r="A25">
            <v>42887</v>
          </cell>
          <cell r="D25">
            <v>1.125</v>
          </cell>
          <cell r="E25">
            <v>2.7963636363636368</v>
          </cell>
          <cell r="F25">
            <v>3.9413636363636351</v>
          </cell>
          <cell r="G25">
            <v>1.1449999999999982</v>
          </cell>
        </row>
        <row r="26">
          <cell r="A26">
            <v>42917</v>
          </cell>
          <cell r="D26">
            <v>1.125</v>
          </cell>
          <cell r="E26">
            <v>2.8839999999999999</v>
          </cell>
          <cell r="F26">
            <v>3.9945000000000008</v>
          </cell>
          <cell r="G26">
            <v>1.1105000000000009</v>
          </cell>
        </row>
        <row r="27">
          <cell r="A27">
            <v>42948</v>
          </cell>
          <cell r="D27">
            <v>1.125</v>
          </cell>
          <cell r="E27">
            <v>2.7952173913043481</v>
          </cell>
          <cell r="F27">
            <v>3.8621739130434785</v>
          </cell>
          <cell r="G27">
            <v>1.0669565217391304</v>
          </cell>
        </row>
        <row r="28">
          <cell r="A28">
            <v>42979</v>
          </cell>
          <cell r="D28">
            <v>1.125</v>
          </cell>
          <cell r="E28">
            <v>2.7764999999999995</v>
          </cell>
          <cell r="F28">
            <v>3.8650000000000002</v>
          </cell>
          <cell r="G28">
            <v>1.0885000000000007</v>
          </cell>
        </row>
        <row r="29">
          <cell r="A29">
            <v>43009</v>
          </cell>
          <cell r="D29">
            <v>1.125</v>
          </cell>
          <cell r="E29">
            <v>2.8780952380952383</v>
          </cell>
          <cell r="F29">
            <v>3.9099999999999997</v>
          </cell>
          <cell r="G29">
            <v>1.0319047619047614</v>
          </cell>
        </row>
        <row r="30">
          <cell r="A30">
            <v>43040</v>
          </cell>
          <cell r="D30">
            <v>1.125</v>
          </cell>
          <cell r="E30">
            <v>2.8019047619047619</v>
          </cell>
          <cell r="F30">
            <v>3.8304999999999998</v>
          </cell>
          <cell r="G30">
            <v>1.0285952380952379</v>
          </cell>
        </row>
        <row r="31">
          <cell r="A31">
            <v>43070</v>
          </cell>
          <cell r="D31">
            <v>1.375</v>
          </cell>
          <cell r="E31">
            <v>2.7679999999999998</v>
          </cell>
          <cell r="F31">
            <v>3.7963157894736836</v>
          </cell>
          <cell r="G31">
            <v>1.0283157894736839</v>
          </cell>
        </row>
        <row r="32">
          <cell r="A32">
            <v>43101</v>
          </cell>
          <cell r="D32">
            <v>1.375</v>
          </cell>
          <cell r="E32">
            <v>2.8776190476190475</v>
          </cell>
          <cell r="F32">
            <v>3.8604761904761906</v>
          </cell>
          <cell r="G32">
            <v>0.9828571428571431</v>
          </cell>
        </row>
        <row r="33">
          <cell r="A33">
            <v>43132</v>
          </cell>
          <cell r="D33">
            <v>1.375</v>
          </cell>
          <cell r="E33">
            <v>3.1310526315789478</v>
          </cell>
          <cell r="F33">
            <v>4.0863157894736846</v>
          </cell>
          <cell r="G33">
            <v>0.95526315789473681</v>
          </cell>
        </row>
        <row r="34">
          <cell r="A34">
            <v>43160</v>
          </cell>
          <cell r="D34">
            <v>1.625</v>
          </cell>
          <cell r="E34">
            <v>3.0914285714285716</v>
          </cell>
          <cell r="F34">
            <v>4.1314285714285708</v>
          </cell>
          <cell r="G34">
            <v>1.0399999999999991</v>
          </cell>
        </row>
        <row r="35">
          <cell r="A35">
            <v>43191</v>
          </cell>
          <cell r="D35">
            <v>1.625</v>
          </cell>
          <cell r="E35">
            <v>3.0719047619047624</v>
          </cell>
          <cell r="F35">
            <v>4.166666666666667</v>
          </cell>
          <cell r="G35">
            <v>1.0947619047619046</v>
          </cell>
        </row>
        <row r="36">
          <cell r="A36">
            <v>43221</v>
          </cell>
          <cell r="D36">
            <v>1.625</v>
          </cell>
          <cell r="E36">
            <v>3.1318181818181827</v>
          </cell>
          <cell r="F36">
            <v>4.2786363636363633</v>
          </cell>
          <cell r="G36">
            <v>1.1468181818181806</v>
          </cell>
        </row>
        <row r="37">
          <cell r="A37">
            <v>43252</v>
          </cell>
          <cell r="D37">
            <v>1.875</v>
          </cell>
          <cell r="E37">
            <v>3.0500000000000007</v>
          </cell>
          <cell r="F37">
            <v>4.2749999999999995</v>
          </cell>
          <cell r="G37">
            <v>1.2249999999999988</v>
          </cell>
        </row>
        <row r="38">
          <cell r="A38">
            <v>43282</v>
          </cell>
          <cell r="D38">
            <v>1.875</v>
          </cell>
          <cell r="E38">
            <v>3.0066666666666668</v>
          </cell>
          <cell r="F38">
            <v>4.2728571428571431</v>
          </cell>
          <cell r="G38">
            <v>1.2661904761904763</v>
          </cell>
        </row>
        <row r="39">
          <cell r="A39">
            <v>43313</v>
          </cell>
          <cell r="D39">
            <v>1.875</v>
          </cell>
          <cell r="E39">
            <v>3.0417391304347832</v>
          </cell>
          <cell r="F39">
            <v>4.2595652173913043</v>
          </cell>
          <cell r="G39">
            <v>1.2178260869565212</v>
          </cell>
        </row>
        <row r="40">
          <cell r="A40">
            <v>43344</v>
          </cell>
          <cell r="D40">
            <v>2.125</v>
          </cell>
          <cell r="E40">
            <v>3.1510526315789469</v>
          </cell>
          <cell r="F40">
            <v>4.3226315789473677</v>
          </cell>
          <cell r="G40">
            <v>1.1715789473684208</v>
          </cell>
        </row>
        <row r="41">
          <cell r="A41">
            <v>43374</v>
          </cell>
          <cell r="D41">
            <v>2.125</v>
          </cell>
          <cell r="E41">
            <v>3.3395454545454553</v>
          </cell>
          <cell r="F41">
            <v>4.4530434782608683</v>
          </cell>
          <cell r="G41">
            <v>1.1134980237154131</v>
          </cell>
        </row>
        <row r="42">
          <cell r="A42">
            <v>43405</v>
          </cell>
          <cell r="D42">
            <v>2.125</v>
          </cell>
          <cell r="E42">
            <v>3.3609999999999998</v>
          </cell>
          <cell r="F42">
            <v>4.5235000000000003</v>
          </cell>
          <cell r="G42">
            <v>1.1625000000000005</v>
          </cell>
        </row>
        <row r="43">
          <cell r="A43">
            <v>43435</v>
          </cell>
          <cell r="D43">
            <v>2.375</v>
          </cell>
          <cell r="E43">
            <v>3.0957894736842104</v>
          </cell>
          <cell r="F43">
            <v>4.3726315789473693</v>
          </cell>
          <cell r="G43">
            <v>1.2768421052631589</v>
          </cell>
        </row>
        <row r="44">
          <cell r="A44">
            <v>43466</v>
          </cell>
          <cell r="D44">
            <v>2.375</v>
          </cell>
          <cell r="E44">
            <v>3.0352380952380957</v>
          </cell>
          <cell r="F44">
            <v>4.3504761904761899</v>
          </cell>
          <cell r="G44">
            <v>1.3152380952380942</v>
          </cell>
        </row>
        <row r="45">
          <cell r="A45">
            <v>43497</v>
          </cell>
          <cell r="D45">
            <v>2.375</v>
          </cell>
          <cell r="E45">
            <v>3.0236842105263158</v>
          </cell>
          <cell r="F45">
            <v>4.2478947368421052</v>
          </cell>
          <cell r="G45">
            <v>1.2242105263157894</v>
          </cell>
        </row>
        <row r="46">
          <cell r="A46">
            <v>43525</v>
          </cell>
          <cell r="D46">
            <v>2.375</v>
          </cell>
          <cell r="E46">
            <v>2.9776190476190476</v>
          </cell>
          <cell r="F46">
            <v>4.1609523809523816</v>
          </cell>
          <cell r="G46">
            <v>1.183333333333334</v>
          </cell>
        </row>
        <row r="47">
          <cell r="A47">
            <v>43556</v>
          </cell>
          <cell r="D47">
            <v>2.375</v>
          </cell>
          <cell r="E47">
            <v>2.9404761904761907</v>
          </cell>
          <cell r="F47">
            <v>4.0809523809523798</v>
          </cell>
          <cell r="G47">
            <v>1.1404761904761891</v>
          </cell>
        </row>
        <row r="48">
          <cell r="A48">
            <v>43586</v>
          </cell>
          <cell r="D48">
            <v>2.375</v>
          </cell>
          <cell r="E48">
            <v>2.8177272727272724</v>
          </cell>
          <cell r="F48">
            <v>3.9809090909090914</v>
          </cell>
          <cell r="G48">
            <v>1.163181818181819</v>
          </cell>
        </row>
        <row r="49">
          <cell r="A49">
            <v>43617</v>
          </cell>
          <cell r="D49">
            <v>2.375</v>
          </cell>
          <cell r="E49">
            <v>2.5745000000000009</v>
          </cell>
          <cell r="F49">
            <v>3.8184999999999998</v>
          </cell>
          <cell r="G49">
            <v>1.2439999999999989</v>
          </cell>
        </row>
        <row r="50">
          <cell r="A50">
            <v>43647</v>
          </cell>
          <cell r="D50">
            <v>2.375</v>
          </cell>
          <cell r="E50">
            <v>2.5727272727272723</v>
          </cell>
          <cell r="F50">
            <v>3.6940909090909089</v>
          </cell>
          <cell r="G50">
            <v>1.1213636363636366</v>
          </cell>
        </row>
        <row r="51">
          <cell r="A51">
            <v>43678</v>
          </cell>
          <cell r="D51">
            <v>2.125</v>
          </cell>
          <cell r="E51">
            <v>2.1190909090909091</v>
          </cell>
          <cell r="F51">
            <v>3.2918181818181824</v>
          </cell>
          <cell r="G51">
            <v>1.1727272727272733</v>
          </cell>
        </row>
        <row r="52">
          <cell r="A52">
            <v>43709</v>
          </cell>
          <cell r="D52">
            <v>1.875</v>
          </cell>
          <cell r="E52">
            <v>2.1579999999999999</v>
          </cell>
          <cell r="F52">
            <v>3.3729999999999998</v>
          </cell>
          <cell r="G52">
            <v>1.2149999999999999</v>
          </cell>
        </row>
        <row r="53">
          <cell r="A53">
            <v>43739</v>
          </cell>
          <cell r="D53">
            <v>1.625</v>
          </cell>
          <cell r="E53">
            <v>2.190454545454545</v>
          </cell>
          <cell r="F53">
            <v>3.3849999999999998</v>
          </cell>
          <cell r="G53">
            <v>1.1945454545454548</v>
          </cell>
        </row>
        <row r="54">
          <cell r="A54">
            <v>43770</v>
          </cell>
          <cell r="D54">
            <v>1.625</v>
          </cell>
          <cell r="E54">
            <v>2.2805263157894733</v>
          </cell>
          <cell r="F54">
            <v>3.4252631578947366</v>
          </cell>
          <cell r="G54">
            <v>1.1447368421052633</v>
          </cell>
        </row>
        <row r="55">
          <cell r="A55">
            <v>43800</v>
          </cell>
          <cell r="D55">
            <v>1.625</v>
          </cell>
          <cell r="E55">
            <v>2.2976190476190474</v>
          </cell>
          <cell r="F55">
            <v>3.4000000000000008</v>
          </cell>
          <cell r="G55">
            <v>1.1023809523809533</v>
          </cell>
        </row>
        <row r="56">
          <cell r="A56">
            <v>43831</v>
          </cell>
          <cell r="D56">
            <v>1.625</v>
          </cell>
          <cell r="E56">
            <v>2.216190476190476</v>
          </cell>
          <cell r="F56">
            <v>3.288095238095238</v>
          </cell>
          <cell r="G56">
            <v>1.0719047619047619</v>
          </cell>
        </row>
        <row r="57">
          <cell r="A57">
            <v>43862</v>
          </cell>
          <cell r="D57">
            <v>1.625</v>
          </cell>
          <cell r="E57">
            <v>1.9705263157894735</v>
          </cell>
          <cell r="F57">
            <v>3.1115789473684208</v>
          </cell>
          <cell r="G57">
            <v>1.1410526315789473</v>
          </cell>
        </row>
        <row r="58">
          <cell r="A58">
            <v>43891</v>
          </cell>
          <cell r="D58">
            <v>0.125</v>
          </cell>
          <cell r="E58">
            <v>1.4549999999999998</v>
          </cell>
          <cell r="F58">
            <v>3.5022727272727274</v>
          </cell>
          <cell r="G58">
            <v>2.0472727272727278</v>
          </cell>
        </row>
        <row r="59">
          <cell r="A59">
            <v>43922</v>
          </cell>
          <cell r="D59">
            <v>0.125</v>
          </cell>
          <cell r="E59">
            <v>1.2652380952380953</v>
          </cell>
          <cell r="F59">
            <v>3.186666666666667</v>
          </cell>
          <cell r="G59">
            <v>1.9214285714285717</v>
          </cell>
        </row>
        <row r="60">
          <cell r="A60">
            <v>43952</v>
          </cell>
          <cell r="D60">
            <v>0.125</v>
          </cell>
          <cell r="E60">
            <v>1.3779999999999999</v>
          </cell>
          <cell r="F60">
            <v>3.1407500000000006</v>
          </cell>
          <cell r="G60">
            <v>1.7627500000000007</v>
          </cell>
        </row>
        <row r="61">
          <cell r="A61">
            <v>43983</v>
          </cell>
          <cell r="D61">
            <v>0.125</v>
          </cell>
          <cell r="E61">
            <v>1.4936363636363632</v>
          </cell>
          <cell r="F61">
            <v>3.0668181818181814</v>
          </cell>
          <cell r="G61">
            <v>1.5731818181818182</v>
          </cell>
        </row>
        <row r="62">
          <cell r="A62">
            <v>44013</v>
          </cell>
          <cell r="D62">
            <v>0.125</v>
          </cell>
          <cell r="E62">
            <v>1.3104545454545451</v>
          </cell>
          <cell r="F62">
            <v>2.7429545454545452</v>
          </cell>
          <cell r="G62">
            <v>1.4325000000000001</v>
          </cell>
        </row>
        <row r="63">
          <cell r="A63">
            <v>44044</v>
          </cell>
          <cell r="D63">
            <v>0.125</v>
          </cell>
          <cell r="E63">
            <v>1.3580952380952382</v>
          </cell>
          <cell r="F63">
            <v>2.738</v>
          </cell>
          <cell r="G63">
            <v>1.3799047619047617</v>
          </cell>
        </row>
        <row r="64">
          <cell r="A64">
            <v>44075</v>
          </cell>
          <cell r="D64">
            <v>0.125</v>
          </cell>
          <cell r="E64">
            <v>1.4228571428571428</v>
          </cell>
          <cell r="F64">
            <v>2.8419047619047615</v>
          </cell>
          <cell r="G64">
            <v>1.4190476190476187</v>
          </cell>
        </row>
        <row r="65">
          <cell r="A65">
            <v>44105</v>
          </cell>
          <cell r="D65">
            <v>0.125</v>
          </cell>
          <cell r="E65">
            <v>1.5685714285714287</v>
          </cell>
          <cell r="F65">
            <v>2.9485000000000006</v>
          </cell>
          <cell r="G65">
            <v>1.3799285714285718</v>
          </cell>
        </row>
        <row r="66">
          <cell r="A66">
            <v>44136</v>
          </cell>
          <cell r="D66">
            <v>0.125</v>
          </cell>
          <cell r="E66">
            <v>1.6152631578947372</v>
          </cell>
          <cell r="F66">
            <v>2.8536842105263154</v>
          </cell>
          <cell r="G66">
            <v>1.2384210526315782</v>
          </cell>
        </row>
        <row r="67">
          <cell r="A67">
            <v>44166</v>
          </cell>
          <cell r="D67">
            <v>0.125</v>
          </cell>
          <cell r="E67">
            <v>1.6704545454545452</v>
          </cell>
          <cell r="F67">
            <v>2.773636363636363</v>
          </cell>
          <cell r="G67">
            <v>1.1031818181818178</v>
          </cell>
        </row>
        <row r="68">
          <cell r="A68">
            <v>44197</v>
          </cell>
          <cell r="D68">
            <v>0.125</v>
          </cell>
          <cell r="E68">
            <v>1.8247368421052632</v>
          </cell>
          <cell r="F68">
            <v>2.9089473684210527</v>
          </cell>
          <cell r="G68">
            <v>1.0842105263157895</v>
          </cell>
        </row>
        <row r="69">
          <cell r="A69">
            <v>44228</v>
          </cell>
          <cell r="D69">
            <v>0.125</v>
          </cell>
          <cell r="E69">
            <v>2.0426315789473684</v>
          </cell>
          <cell r="F69">
            <v>3.085</v>
          </cell>
          <cell r="G69">
            <v>1.0423684210526316</v>
          </cell>
        </row>
        <row r="70">
          <cell r="A70">
            <v>44256</v>
          </cell>
          <cell r="D70">
            <v>0.125</v>
          </cell>
          <cell r="E70">
            <v>2.3391304347826094</v>
          </cell>
          <cell r="F70">
            <v>3.4369565217391305</v>
          </cell>
          <cell r="G70">
            <v>1.0978260869565211</v>
          </cell>
        </row>
        <row r="71">
          <cell r="A71">
            <v>44287</v>
          </cell>
          <cell r="D71">
            <v>0.125</v>
          </cell>
          <cell r="E71">
            <v>2.2995454545454548</v>
          </cell>
          <cell r="F71">
            <v>3.2990476190476197</v>
          </cell>
          <cell r="G71">
            <v>0.99950216450216489</v>
          </cell>
        </row>
        <row r="72">
          <cell r="A72">
            <v>44317</v>
          </cell>
          <cell r="D72">
            <v>0.125</v>
          </cell>
          <cell r="E72">
            <v>2.3159999999999998</v>
          </cell>
          <cell r="F72">
            <v>3.3309999999999991</v>
          </cell>
          <cell r="G72">
            <v>1.0149999999999992</v>
          </cell>
        </row>
        <row r="73">
          <cell r="A73">
            <v>44348</v>
          </cell>
          <cell r="D73">
            <v>0.125</v>
          </cell>
          <cell r="E73">
            <v>2.163636363636364</v>
          </cell>
          <cell r="F73">
            <v>3.1618181818181821</v>
          </cell>
          <cell r="G73">
            <v>0.99818181818181806</v>
          </cell>
        </row>
        <row r="74">
          <cell r="A74">
            <v>44378</v>
          </cell>
          <cell r="D74">
            <v>0.125</v>
          </cell>
          <cell r="E74">
            <v>1.9428571428571424</v>
          </cell>
          <cell r="F74">
            <v>2.9528571593051862</v>
          </cell>
          <cell r="G74">
            <v>1.0100000164480438</v>
          </cell>
        </row>
        <row r="75">
          <cell r="A75">
            <v>44409</v>
          </cell>
          <cell r="D75">
            <v>0.125</v>
          </cell>
          <cell r="E75">
            <v>1.9163636363636363</v>
          </cell>
          <cell r="F75">
            <v>2.9504545540972149</v>
          </cell>
          <cell r="G75">
            <v>1.0340909177335786</v>
          </cell>
        </row>
        <row r="76">
          <cell r="A76">
            <v>44440</v>
          </cell>
          <cell r="D76">
            <v>0.125</v>
          </cell>
          <cell r="E76">
            <v>1.9357142857142859</v>
          </cell>
          <cell r="F76">
            <v>2.9614285876353534</v>
          </cell>
          <cell r="G76">
            <v>1.0257143019210675</v>
          </cell>
        </row>
        <row r="77">
          <cell r="A77">
            <v>44470</v>
          </cell>
          <cell r="D77">
            <v>0.125</v>
          </cell>
          <cell r="E77">
            <v>2.0594999999999999</v>
          </cell>
          <cell r="F77">
            <v>3.0847368565829125</v>
          </cell>
          <cell r="G77">
            <v>1.0252368565829126</v>
          </cell>
        </row>
        <row r="78">
          <cell r="A78">
            <v>44501</v>
          </cell>
          <cell r="D78">
            <v>0.125</v>
          </cell>
          <cell r="E78">
            <v>1.9354999999999998</v>
          </cell>
          <cell r="F78">
            <v>3.0194999776631546</v>
          </cell>
          <cell r="G78">
            <v>1.0839999776631548</v>
          </cell>
        </row>
        <row r="79">
          <cell r="A79">
            <v>44531</v>
          </cell>
          <cell r="D79">
            <v>0.125</v>
          </cell>
          <cell r="E79">
            <v>1.8477272727272727</v>
          </cell>
          <cell r="F79">
            <v>3.0486956562684875</v>
          </cell>
          <cell r="G79">
            <v>1.2009683835412148</v>
          </cell>
        </row>
        <row r="80">
          <cell r="A80">
            <v>44562</v>
          </cell>
          <cell r="D80">
            <v>0.125</v>
          </cell>
          <cell r="E80">
            <v>2.0994999999999999</v>
          </cell>
          <cell r="F80">
            <v>3.3254999853670557</v>
          </cell>
          <cell r="G80">
            <v>1.2259999853670558</v>
          </cell>
        </row>
        <row r="81">
          <cell r="A81">
            <v>44593</v>
          </cell>
          <cell r="D81">
            <v>0.125</v>
          </cell>
          <cell r="E81">
            <v>2.2463157894736843</v>
          </cell>
          <cell r="F81">
            <v>3.6481249750405524</v>
          </cell>
          <cell r="G81">
            <v>1.4018091855668682</v>
          </cell>
        </row>
        <row r="82">
          <cell r="A82">
            <v>44621</v>
          </cell>
          <cell r="D82">
            <v>0.375</v>
          </cell>
          <cell r="E82">
            <v>2.4065217391304343</v>
          </cell>
          <cell r="F82">
            <v>3.9809091108495509</v>
          </cell>
          <cell r="G82">
            <v>1.5743873717191166</v>
          </cell>
        </row>
        <row r="83">
          <cell r="A83">
            <v>44652</v>
          </cell>
          <cell r="D83">
            <v>0.375</v>
          </cell>
          <cell r="E83">
            <v>2.7942857142857145</v>
          </cell>
          <cell r="F83">
            <v>4.3190476172027097</v>
          </cell>
          <cell r="G83">
            <v>1.5247619029169952</v>
          </cell>
        </row>
        <row r="84">
          <cell r="A84">
            <v>44682</v>
          </cell>
          <cell r="D84">
            <v>0.875</v>
          </cell>
          <cell r="E84">
            <v>3.0657142857142854</v>
          </cell>
          <cell r="F84">
            <v>4.746190440796668</v>
          </cell>
          <cell r="G84">
            <v>1.6804761550823826</v>
          </cell>
        </row>
        <row r="85">
          <cell r="A85">
            <v>44713</v>
          </cell>
          <cell r="D85">
            <v>1.625</v>
          </cell>
          <cell r="E85">
            <v>3.2457142857142856</v>
          </cell>
          <cell r="F85">
            <v>4.8604999809563152</v>
          </cell>
          <cell r="G85">
            <v>1.6147856952420296</v>
          </cell>
        </row>
        <row r="86">
          <cell r="A86">
            <v>44743</v>
          </cell>
          <cell r="D86">
            <v>2.375</v>
          </cell>
          <cell r="E86">
            <v>3.1025</v>
          </cell>
          <cell r="F86">
            <v>4.781499985</v>
          </cell>
          <cell r="G86">
            <v>1.6789999849999999</v>
          </cell>
        </row>
        <row r="87">
          <cell r="A87">
            <v>44774</v>
          </cell>
          <cell r="D87">
            <v>2.375</v>
          </cell>
          <cell r="E87">
            <v>3.129565217391304</v>
          </cell>
          <cell r="F87">
            <v>4.7647825608695644</v>
          </cell>
          <cell r="G87">
            <v>1.6352173434782604</v>
          </cell>
        </row>
        <row r="88">
          <cell r="A88">
            <v>44805</v>
          </cell>
          <cell r="D88">
            <v>3.125</v>
          </cell>
          <cell r="E88">
            <v>3.558095238095238</v>
          </cell>
          <cell r="F88">
            <v>5.2804761380952394</v>
          </cell>
          <cell r="G88">
            <v>1.7223809000000014</v>
          </cell>
        </row>
        <row r="89">
          <cell r="A89">
            <v>44835</v>
          </cell>
          <cell r="D89">
            <v>3.125</v>
          </cell>
          <cell r="E89">
            <v>4.04</v>
          </cell>
          <cell r="F89">
            <v>5.8761905238095249</v>
          </cell>
          <cell r="G89">
            <v>1.8361905238095249</v>
          </cell>
        </row>
        <row r="90">
          <cell r="A90">
            <v>44866</v>
          </cell>
          <cell r="D90">
            <v>3.875</v>
          </cell>
          <cell r="E90">
            <v>3.9989999999999988</v>
          </cell>
          <cell r="F90">
            <v>5.754000024999999</v>
          </cell>
          <cell r="G90">
            <v>1.7550000250000002</v>
          </cell>
        </row>
        <row r="91">
          <cell r="A91">
            <v>44896</v>
          </cell>
          <cell r="D91">
            <v>4.375</v>
          </cell>
          <cell r="E91">
            <v>3.6590476190476191</v>
          </cell>
          <cell r="F91">
            <v>5.2914285857142858</v>
          </cell>
          <cell r="G91">
            <v>1.6323809666666667</v>
          </cell>
        </row>
        <row r="92">
          <cell r="A92">
            <v>44927</v>
          </cell>
          <cell r="D92">
            <v>4.375</v>
          </cell>
          <cell r="E92">
            <v>3.6644999999999994</v>
          </cell>
          <cell r="F92">
            <v>5.2005000200000007</v>
          </cell>
          <cell r="G92">
            <v>1.5360000200000012</v>
          </cell>
        </row>
        <row r="93">
          <cell r="A93">
            <v>44958</v>
          </cell>
          <cell r="D93">
            <v>4.625</v>
          </cell>
          <cell r="E93">
            <v>3.802105263157896</v>
          </cell>
          <cell r="F93">
            <v>5.2852631000000008</v>
          </cell>
          <cell r="G93">
            <v>1.4831578368421048</v>
          </cell>
        </row>
        <row r="94">
          <cell r="A94">
            <v>44986</v>
          </cell>
          <cell r="D94">
            <v>4.875</v>
          </cell>
          <cell r="E94">
            <v>3.7708695652173909</v>
          </cell>
          <cell r="F94">
            <v>5.3940909318181829</v>
          </cell>
          <cell r="G94">
            <v>1.623221366600792</v>
          </cell>
        </row>
        <row r="95">
          <cell r="A95">
            <v>45017</v>
          </cell>
          <cell r="D95">
            <v>4.875</v>
          </cell>
          <cell r="E95">
            <v>3.6845000000000008</v>
          </cell>
          <cell r="F95">
            <v>5.1269999600000009</v>
          </cell>
          <cell r="G95">
            <v>1.4424999600000001</v>
          </cell>
        </row>
        <row r="96">
          <cell r="A96">
            <v>45047</v>
          </cell>
          <cell r="D96">
            <v>5.125</v>
          </cell>
          <cell r="E96">
            <v>3.855454545454545</v>
          </cell>
          <cell r="F96">
            <v>5.3599999454545459</v>
          </cell>
          <cell r="G96">
            <v>1.5045454000000009</v>
          </cell>
        </row>
        <row r="97">
          <cell r="A97">
            <v>45078</v>
          </cell>
          <cell r="D97">
            <v>5.125</v>
          </cell>
          <cell r="E97">
            <v>3.8676190476190482</v>
          </cell>
          <cell r="F97">
            <v>5.3819047904761916</v>
          </cell>
          <cell r="G97">
            <v>1.5142857428571435</v>
          </cell>
        </row>
        <row r="98">
          <cell r="A98">
            <v>45108</v>
          </cell>
          <cell r="D98">
            <v>5.375</v>
          </cell>
          <cell r="E98">
            <v>3.9589999999999996</v>
          </cell>
          <cell r="F98">
            <v>5.4140000199999996</v>
          </cell>
          <cell r="G98">
            <v>1.4550000199999999</v>
          </cell>
        </row>
        <row r="99">
          <cell r="A99">
            <v>45139</v>
          </cell>
          <cell r="D99">
            <v>5.375</v>
          </cell>
          <cell r="E99">
            <v>4.28</v>
          </cell>
          <cell r="F99">
            <v>5.7143477826086952</v>
          </cell>
          <cell r="G99">
            <v>1.434347782608695</v>
          </cell>
        </row>
        <row r="100">
          <cell r="A100">
            <v>45170</v>
          </cell>
          <cell r="D100">
            <v>5.375</v>
          </cell>
          <cell r="E100">
            <v>4.4729999999999999</v>
          </cell>
          <cell r="F100">
            <v>5.862000085</v>
          </cell>
          <cell r="G100">
            <v>1.3890000850000002</v>
          </cell>
        </row>
        <row r="101">
          <cell r="A101">
            <v>45200</v>
          </cell>
          <cell r="D101">
            <v>5.375</v>
          </cell>
          <cell r="E101">
            <v>4.9466666666666672</v>
          </cell>
          <cell r="F101">
            <v>6.335714314285716</v>
          </cell>
          <cell r="G101">
            <v>1.3890476476190488</v>
          </cell>
        </row>
        <row r="102">
          <cell r="A102">
            <v>45231</v>
          </cell>
          <cell r="D102">
            <v>5.375</v>
          </cell>
          <cell r="E102">
            <v>4.66</v>
          </cell>
          <cell r="F102">
            <v>6.0464286071428575</v>
          </cell>
          <cell r="G102">
            <v>1.3864286071428573</v>
          </cell>
        </row>
        <row r="103">
          <cell r="A103">
            <v>45261</v>
          </cell>
          <cell r="D103">
            <v>5.375</v>
          </cell>
          <cell r="E103">
            <v>4.1444999999999999</v>
          </cell>
          <cell r="F103">
            <v>5.4235000999999992</v>
          </cell>
          <cell r="G103">
            <v>1.2790000999999993</v>
          </cell>
        </row>
        <row r="104">
          <cell r="A104">
            <v>45292</v>
          </cell>
          <cell r="D104">
            <v>5.375</v>
          </cell>
          <cell r="E104">
            <v>4.2580952380952386</v>
          </cell>
          <cell r="F104">
            <v>5.4790476190476198</v>
          </cell>
          <cell r="G104">
            <v>1.2209523809523812</v>
          </cell>
        </row>
        <row r="105">
          <cell r="A105">
            <v>45323</v>
          </cell>
          <cell r="D105">
            <v>5.375</v>
          </cell>
          <cell r="E105">
            <v>4.3770000000000007</v>
          </cell>
          <cell r="F105">
            <v>5.56449996</v>
          </cell>
          <cell r="G105">
            <v>1.1874999599999994</v>
          </cell>
        </row>
        <row r="106">
          <cell r="A106">
            <v>45352</v>
          </cell>
          <cell r="D106">
            <v>5.375</v>
          </cell>
          <cell r="E106">
            <v>4.3600000000000012</v>
          </cell>
          <cell r="F106">
            <v>5.5509999599999995</v>
          </cell>
          <cell r="G106">
            <v>1.1909999599999983</v>
          </cell>
        </row>
        <row r="107">
          <cell r="A107">
            <v>45383</v>
          </cell>
          <cell r="D107">
            <v>5.375</v>
          </cell>
          <cell r="E107">
            <v>4.6590909090909101</v>
          </cell>
          <cell r="F107">
            <v>5.7952272499999991</v>
          </cell>
          <cell r="G107">
            <v>1.136136340909089</v>
          </cell>
        </row>
      </sheetData>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row r="1" spans="1:1" x14ac:dyDescent="0.2">
      <c r="A1" t="s">
        <v>915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28"/>
  <sheetViews>
    <sheetView workbookViewId="0">
      <selection activeCell="I44" sqref="I44"/>
    </sheetView>
  </sheetViews>
  <sheetFormatPr defaultColWidth="9" defaultRowHeight="14.25" x14ac:dyDescent="0.2"/>
  <cols>
    <col min="1" max="1" width="3.75" style="26" customWidth="1"/>
    <col min="2" max="2" width="1" style="26" customWidth="1"/>
    <col min="3" max="3" width="4.25" style="26" bestFit="1" customWidth="1"/>
    <col min="4" max="4" width="1.875" style="26" customWidth="1"/>
    <col min="5" max="5" width="22.375" style="26" customWidth="1"/>
    <col min="6" max="6" width="2.875" style="26" customWidth="1"/>
    <col min="7" max="7" width="14.25" style="26" customWidth="1"/>
    <col min="8" max="8" width="1.875" style="26" customWidth="1"/>
    <col min="9" max="9" width="14.875" style="26" bestFit="1" customWidth="1"/>
    <col min="10" max="10" width="1" style="26" customWidth="1"/>
    <col min="11" max="16384" width="9" style="26"/>
  </cols>
  <sheetData>
    <row r="3" spans="2:10" ht="15" thickBot="1" x14ac:dyDescent="0.25"/>
    <row r="4" spans="2:10" ht="6" customHeight="1" x14ac:dyDescent="0.2">
      <c r="B4" s="10"/>
      <c r="C4" s="11"/>
      <c r="D4" s="11"/>
      <c r="E4" s="11"/>
      <c r="F4" s="11"/>
      <c r="G4" s="11"/>
      <c r="H4" s="11"/>
      <c r="I4" s="11"/>
      <c r="J4" s="12"/>
    </row>
    <row r="5" spans="2:10" hidden="1" x14ac:dyDescent="0.2">
      <c r="B5" s="13"/>
      <c r="C5" s="7"/>
      <c r="D5" s="7"/>
      <c r="E5" s="7"/>
      <c r="F5" s="7"/>
      <c r="G5" s="7"/>
      <c r="H5" s="7"/>
      <c r="I5" s="7"/>
      <c r="J5" s="14"/>
    </row>
    <row r="6" spans="2:10" ht="15" x14ac:dyDescent="0.25">
      <c r="B6" s="13"/>
      <c r="C6" s="160" t="s">
        <v>555</v>
      </c>
      <c r="D6" s="160"/>
      <c r="E6" s="160"/>
      <c r="F6" s="160"/>
      <c r="G6" s="160"/>
      <c r="H6" s="160"/>
      <c r="I6" s="160"/>
      <c r="J6" s="14"/>
    </row>
    <row r="7" spans="2:10" x14ac:dyDescent="0.2">
      <c r="B7" s="13"/>
      <c r="C7" s="7"/>
      <c r="D7" s="7"/>
      <c r="E7" s="7"/>
      <c r="F7" s="7"/>
      <c r="G7" s="7"/>
      <c r="H7" s="7"/>
      <c r="I7" s="7"/>
      <c r="J7" s="14"/>
    </row>
    <row r="8" spans="2:10" ht="15" x14ac:dyDescent="0.25">
      <c r="B8" s="13"/>
      <c r="C8" s="160" t="s">
        <v>479</v>
      </c>
      <c r="D8" s="160"/>
      <c r="E8" s="160"/>
      <c r="F8" s="160"/>
      <c r="G8" s="160"/>
      <c r="H8" s="160"/>
      <c r="I8" s="160"/>
      <c r="J8" s="14"/>
    </row>
    <row r="9" spans="2:10" ht="15" x14ac:dyDescent="0.25">
      <c r="B9" s="13"/>
      <c r="C9" s="160" t="s">
        <v>580</v>
      </c>
      <c r="D9" s="160"/>
      <c r="E9" s="160"/>
      <c r="F9" s="160"/>
      <c r="G9" s="160"/>
      <c r="H9" s="160"/>
      <c r="I9" s="160"/>
      <c r="J9" s="14"/>
    </row>
    <row r="10" spans="2:10" x14ac:dyDescent="0.2">
      <c r="B10" s="13"/>
      <c r="C10" s="7"/>
      <c r="D10" s="7"/>
      <c r="E10" s="7"/>
      <c r="F10" s="7"/>
      <c r="G10" s="7"/>
      <c r="H10" s="7"/>
      <c r="I10" s="7"/>
      <c r="J10" s="14"/>
    </row>
    <row r="11" spans="2:10" x14ac:dyDescent="0.2">
      <c r="B11" s="13"/>
      <c r="C11" s="7"/>
      <c r="D11" s="7"/>
      <c r="E11" s="7"/>
      <c r="F11" s="7"/>
      <c r="G11" s="7"/>
      <c r="H11" s="7"/>
      <c r="I11" s="7"/>
      <c r="J11" s="14"/>
    </row>
    <row r="12" spans="2:10" ht="15" x14ac:dyDescent="0.25">
      <c r="B12" s="13"/>
      <c r="C12" s="7"/>
      <c r="D12" s="7"/>
      <c r="E12" s="7"/>
      <c r="F12" s="7"/>
      <c r="G12" s="161" t="s">
        <v>220</v>
      </c>
      <c r="H12" s="161"/>
      <c r="I12" s="161"/>
      <c r="J12" s="14"/>
    </row>
    <row r="13" spans="2:10" ht="15" x14ac:dyDescent="0.25">
      <c r="B13" s="13"/>
      <c r="C13" s="16" t="s">
        <v>462</v>
      </c>
      <c r="D13" s="7"/>
      <c r="E13" s="16" t="s">
        <v>277</v>
      </c>
      <c r="F13" s="7"/>
      <c r="G13" s="16" t="s">
        <v>575</v>
      </c>
      <c r="H13" s="7"/>
      <c r="I13" s="16" t="s">
        <v>578</v>
      </c>
      <c r="J13" s="17"/>
    </row>
    <row r="14" spans="2:10" x14ac:dyDescent="0.2">
      <c r="B14" s="13"/>
      <c r="C14" s="7"/>
      <c r="D14" s="7"/>
      <c r="E14" s="18">
        <v>-1</v>
      </c>
      <c r="F14" s="7"/>
      <c r="G14" s="18">
        <v>-4</v>
      </c>
      <c r="H14" s="7"/>
      <c r="I14" s="18">
        <v>-5</v>
      </c>
      <c r="J14" s="14"/>
    </row>
    <row r="15" spans="2:10" x14ac:dyDescent="0.2">
      <c r="B15" s="13"/>
      <c r="C15" s="7"/>
      <c r="D15" s="7"/>
      <c r="E15" s="7"/>
      <c r="F15" s="7"/>
      <c r="G15" s="7"/>
      <c r="H15" s="7"/>
      <c r="I15" s="7"/>
      <c r="J15" s="14"/>
    </row>
    <row r="16" spans="2:10" x14ac:dyDescent="0.2">
      <c r="B16" s="13"/>
      <c r="C16" s="61">
        <v>1</v>
      </c>
      <c r="D16" s="7"/>
      <c r="E16" s="61">
        <v>2016</v>
      </c>
      <c r="F16" s="7"/>
      <c r="G16" s="20">
        <f>ROEs2!H30</f>
        <v>9</v>
      </c>
      <c r="H16" s="7"/>
      <c r="I16" s="20">
        <f>ROEs2!H29</f>
        <v>11</v>
      </c>
      <c r="J16" s="14"/>
    </row>
    <row r="17" spans="2:10" x14ac:dyDescent="0.2">
      <c r="B17" s="13"/>
      <c r="C17" s="61"/>
      <c r="D17" s="7"/>
      <c r="E17" s="61"/>
      <c r="F17" s="7"/>
      <c r="G17" s="20"/>
      <c r="H17" s="7"/>
      <c r="I17" s="20"/>
      <c r="J17" s="14"/>
    </row>
    <row r="18" spans="2:10" x14ac:dyDescent="0.2">
      <c r="B18" s="13"/>
      <c r="C18" s="61">
        <v>2</v>
      </c>
      <c r="D18" s="7"/>
      <c r="E18" s="61">
        <v>2017</v>
      </c>
      <c r="F18" s="7"/>
      <c r="G18" s="20">
        <f>ROEs2!H64</f>
        <v>17</v>
      </c>
      <c r="H18" s="7"/>
      <c r="I18" s="20">
        <f>ROEs2!H63</f>
        <v>11</v>
      </c>
      <c r="J18" s="14"/>
    </row>
    <row r="19" spans="2:10" x14ac:dyDescent="0.2">
      <c r="B19" s="13"/>
      <c r="C19" s="61"/>
      <c r="D19" s="7"/>
      <c r="E19" s="61"/>
      <c r="F19" s="7"/>
      <c r="G19" s="20"/>
      <c r="H19" s="7"/>
      <c r="I19" s="20"/>
      <c r="J19" s="14"/>
    </row>
    <row r="20" spans="2:10" x14ac:dyDescent="0.2">
      <c r="B20" s="13"/>
      <c r="C20" s="61">
        <v>3</v>
      </c>
      <c r="D20" s="7"/>
      <c r="E20" s="61" t="s">
        <v>577</v>
      </c>
      <c r="F20" s="7"/>
      <c r="G20" s="20">
        <f>ROEs2!H80</f>
        <v>5</v>
      </c>
      <c r="H20" s="7"/>
      <c r="I20" s="20">
        <f>ROEs2!H79</f>
        <v>5</v>
      </c>
      <c r="J20" s="14"/>
    </row>
    <row r="21" spans="2:10" x14ac:dyDescent="0.2">
      <c r="B21" s="13"/>
      <c r="C21" s="7"/>
      <c r="D21" s="7"/>
      <c r="E21" s="7"/>
      <c r="F21" s="7"/>
      <c r="G21" s="7"/>
      <c r="H21" s="7"/>
      <c r="I21" s="7"/>
      <c r="J21" s="14"/>
    </row>
    <row r="22" spans="2:10" x14ac:dyDescent="0.2">
      <c r="B22" s="13"/>
      <c r="C22" s="7"/>
      <c r="D22" s="7"/>
      <c r="E22" s="9"/>
      <c r="F22" s="7"/>
      <c r="G22" s="7"/>
      <c r="H22" s="7"/>
      <c r="I22" s="7"/>
      <c r="J22" s="14"/>
    </row>
    <row r="23" spans="2:10" x14ac:dyDescent="0.2">
      <c r="B23" s="13"/>
      <c r="C23" s="7"/>
      <c r="D23" s="7"/>
      <c r="E23" s="7" t="s">
        <v>468</v>
      </c>
      <c r="F23" s="7"/>
      <c r="G23" s="7"/>
      <c r="H23" s="7"/>
      <c r="I23" s="7"/>
      <c r="J23" s="14"/>
    </row>
    <row r="24" spans="2:10" x14ac:dyDescent="0.2">
      <c r="B24" s="13"/>
      <c r="C24" s="7"/>
      <c r="D24" s="7"/>
      <c r="E24" s="7" t="s">
        <v>698</v>
      </c>
      <c r="F24" s="7"/>
      <c r="G24" s="7"/>
      <c r="H24" s="7"/>
      <c r="I24" s="7"/>
      <c r="J24" s="14"/>
    </row>
    <row r="25" spans="2:10" x14ac:dyDescent="0.2">
      <c r="B25" s="13"/>
      <c r="C25" s="7"/>
      <c r="D25" s="7"/>
      <c r="E25" s="7" t="s">
        <v>696</v>
      </c>
      <c r="F25" s="7"/>
      <c r="G25" s="7"/>
      <c r="H25" s="7"/>
      <c r="I25" s="7"/>
      <c r="J25" s="14"/>
    </row>
    <row r="26" spans="2:10" x14ac:dyDescent="0.2">
      <c r="B26" s="13"/>
      <c r="C26" s="7"/>
      <c r="D26" s="7"/>
      <c r="E26" s="7" t="s">
        <v>558</v>
      </c>
      <c r="F26" s="7"/>
      <c r="G26" s="7"/>
      <c r="H26" s="7"/>
      <c r="I26" s="7"/>
      <c r="J26" s="14"/>
    </row>
    <row r="27" spans="2:10" hidden="1" x14ac:dyDescent="0.2">
      <c r="B27" s="13"/>
      <c r="C27" s="7"/>
      <c r="D27" s="7"/>
      <c r="E27" s="7"/>
      <c r="F27" s="7"/>
      <c r="G27" s="7"/>
      <c r="H27" s="7"/>
      <c r="I27" s="7"/>
      <c r="J27" s="14"/>
    </row>
    <row r="28" spans="2:10" ht="6" customHeight="1" thickBot="1" x14ac:dyDescent="0.25">
      <c r="B28" s="21"/>
      <c r="C28" s="22"/>
      <c r="D28" s="22"/>
      <c r="E28" s="22"/>
      <c r="F28" s="22"/>
      <c r="G28" s="22"/>
      <c r="H28" s="22"/>
      <c r="I28" s="22"/>
      <c r="J28" s="23"/>
    </row>
  </sheetData>
  <mergeCells count="4">
    <mergeCell ref="C6:I6"/>
    <mergeCell ref="C8:I8"/>
    <mergeCell ref="C9:I9"/>
    <mergeCell ref="G12:I1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M1:AP67"/>
  <sheetViews>
    <sheetView showGridLines="0" tabSelected="1" zoomScaleNormal="100" workbookViewId="0">
      <selection activeCell="Q10" sqref="Q10"/>
    </sheetView>
  </sheetViews>
  <sheetFormatPr defaultColWidth="9" defaultRowHeight="14.25" x14ac:dyDescent="0.2"/>
  <cols>
    <col min="1" max="12" width="9" style="131"/>
    <col min="13" max="13" width="18.25" style="134" bestFit="1" customWidth="1"/>
    <col min="14" max="15" width="11.25" style="134" bestFit="1" customWidth="1"/>
    <col min="16" max="16" width="11.25" style="131" bestFit="1" customWidth="1"/>
    <col min="17" max="17" width="11.125" style="131" bestFit="1" customWidth="1"/>
    <col min="18" max="20" width="11.25" style="131" bestFit="1" customWidth="1"/>
    <col min="21" max="24" width="12.25" style="131" bestFit="1" customWidth="1"/>
    <col min="25" max="27" width="11.125" style="131" bestFit="1" customWidth="1"/>
    <col min="28" max="29" width="12.5" style="131" bestFit="1" customWidth="1"/>
    <col min="30" max="16384" width="9" style="131"/>
  </cols>
  <sheetData>
    <row r="1" spans="13:42" x14ac:dyDescent="0.2">
      <c r="M1" s="165" t="s">
        <v>826</v>
      </c>
      <c r="N1" s="165"/>
      <c r="O1" s="165"/>
      <c r="P1" s="165"/>
      <c r="Q1" s="165"/>
      <c r="R1" s="165"/>
      <c r="AD1" s="7"/>
      <c r="AE1" s="7"/>
      <c r="AF1" s="7"/>
      <c r="AG1" s="7"/>
      <c r="AH1" s="7"/>
      <c r="AI1" s="7"/>
      <c r="AJ1" s="7"/>
      <c r="AK1" s="7"/>
    </row>
    <row r="2" spans="13:42" x14ac:dyDescent="0.2">
      <c r="M2" s="74" t="s">
        <v>277</v>
      </c>
      <c r="N2" s="74" t="s">
        <v>220</v>
      </c>
      <c r="O2" s="74" t="s">
        <v>825</v>
      </c>
      <c r="P2" s="74" t="s">
        <v>798</v>
      </c>
      <c r="Q2" s="74" t="s">
        <v>824</v>
      </c>
      <c r="R2" s="74" t="s">
        <v>789</v>
      </c>
      <c r="S2" s="74" t="s">
        <v>823</v>
      </c>
      <c r="U2" s="131" t="s">
        <v>822</v>
      </c>
      <c r="AD2" s="76"/>
      <c r="AE2" s="76"/>
      <c r="AF2" s="76"/>
      <c r="AG2" s="76"/>
      <c r="AH2" s="76"/>
      <c r="AI2" s="76"/>
      <c r="AJ2" s="76"/>
      <c r="AK2" s="76"/>
      <c r="AL2" s="76"/>
      <c r="AM2" s="76"/>
      <c r="AN2" s="76"/>
      <c r="AO2" s="76"/>
      <c r="AP2" s="76"/>
    </row>
    <row r="3" spans="13:42" ht="15" thickBot="1" x14ac:dyDescent="0.25">
      <c r="M3" s="134">
        <f t="array" ref="M3:M13">TRANSPOSE('Figure 2 RRA Table 1'!C6:M6)</f>
        <v>2013</v>
      </c>
      <c r="N3" s="75">
        <f t="array" ref="N3:N13">TRANSPOSE('Figure 2 RRA Table 1'!$C$25:$M$25)</f>
        <v>33640.347999999998</v>
      </c>
      <c r="O3" s="75">
        <f t="array" ref="O3:O13">TRANSPOSE('Figure 2 RRA Table 1'!$C$58:$M$58)</f>
        <v>43793.688000000002</v>
      </c>
      <c r="P3" s="75">
        <f t="array" ref="P3:P13">TRANSPOSE('Figure 2 RRA Table 1'!$C$35:$M$35)</f>
        <v>2742.3309999999997</v>
      </c>
      <c r="Q3" s="75">
        <f t="array" ref="Q3:Q13">TRANSPOSE('Figure 2 RRA Table 1'!$C$69:$M$69)</f>
        <v>1642.143</v>
      </c>
      <c r="R3" s="85">
        <f t="shared" ref="R3:R16" si="0">SUM(N3:Q3)</f>
        <v>81818.509999999995</v>
      </c>
      <c r="S3" s="85">
        <f>M3*$V$19+$V$18</f>
        <v>75221.52467899397</v>
      </c>
      <c r="T3" s="85"/>
      <c r="AD3" s="76"/>
      <c r="AE3" s="76"/>
      <c r="AF3" s="76"/>
      <c r="AG3" s="76"/>
      <c r="AH3" s="76"/>
      <c r="AI3" s="76"/>
      <c r="AJ3" s="76"/>
      <c r="AK3" s="76"/>
      <c r="AL3" s="76"/>
      <c r="AM3" s="76"/>
      <c r="AN3" s="76"/>
      <c r="AO3" s="76"/>
      <c r="AP3" s="76"/>
    </row>
    <row r="4" spans="13:42" x14ac:dyDescent="0.2">
      <c r="M4" s="134">
        <v>2014</v>
      </c>
      <c r="N4" s="75">
        <v>35797.002999999997</v>
      </c>
      <c r="O4" s="75">
        <v>44920.815999999992</v>
      </c>
      <c r="P4" s="75">
        <v>3080.5150000000003</v>
      </c>
      <c r="Q4" s="75">
        <v>1641.8529999999998</v>
      </c>
      <c r="R4" s="85">
        <f t="shared" si="0"/>
        <v>85440.186999999991</v>
      </c>
      <c r="S4" s="85">
        <f t="shared" ref="S4:S16" si="1">M4*$V$19+$V$18</f>
        <v>84299.795126568526</v>
      </c>
      <c r="T4" s="85"/>
      <c r="U4" s="90" t="s">
        <v>821</v>
      </c>
      <c r="V4" s="90"/>
      <c r="AD4" s="76"/>
      <c r="AE4" s="76"/>
      <c r="AF4" s="76"/>
      <c r="AG4" s="76"/>
      <c r="AH4" s="76"/>
      <c r="AI4" s="76"/>
      <c r="AJ4" s="76"/>
      <c r="AK4" s="76"/>
      <c r="AL4" s="76"/>
      <c r="AM4" s="76"/>
      <c r="AN4" s="76"/>
      <c r="AO4" s="76"/>
      <c r="AP4" s="76"/>
    </row>
    <row r="5" spans="13:42" x14ac:dyDescent="0.2">
      <c r="M5" s="134">
        <v>2015</v>
      </c>
      <c r="N5" s="75">
        <v>38717.380000000005</v>
      </c>
      <c r="O5" s="75">
        <v>50777.916999999994</v>
      </c>
      <c r="P5" s="75">
        <v>3607.8470000000002</v>
      </c>
      <c r="Q5" s="75">
        <v>1945.52</v>
      </c>
      <c r="R5" s="85">
        <f t="shared" si="0"/>
        <v>95048.66399999999</v>
      </c>
      <c r="S5" s="85">
        <f t="shared" si="1"/>
        <v>93378.065574143082</v>
      </c>
      <c r="T5" s="85"/>
      <c r="U5" s="76" t="s">
        <v>820</v>
      </c>
      <c r="V5" s="76">
        <v>0.9800322514522869</v>
      </c>
      <c r="AD5" s="76"/>
      <c r="AE5" s="76"/>
      <c r="AF5" s="76"/>
      <c r="AG5" s="76"/>
      <c r="AH5" s="76"/>
      <c r="AI5" s="76"/>
      <c r="AJ5" s="76"/>
      <c r="AK5" s="76"/>
      <c r="AL5" s="76"/>
      <c r="AM5" s="76"/>
      <c r="AN5" s="76"/>
      <c r="AO5" s="76"/>
      <c r="AP5" s="76"/>
    </row>
    <row r="6" spans="13:42" x14ac:dyDescent="0.2">
      <c r="M6" s="134">
        <v>2016</v>
      </c>
      <c r="N6" s="75">
        <v>42023.974999999999</v>
      </c>
      <c r="O6" s="75">
        <v>58060.942000000003</v>
      </c>
      <c r="P6" s="75">
        <v>3436.826</v>
      </c>
      <c r="Q6" s="75">
        <v>2270.7690000000002</v>
      </c>
      <c r="R6" s="85">
        <f t="shared" si="0"/>
        <v>105792.512</v>
      </c>
      <c r="S6" s="85">
        <f t="shared" si="1"/>
        <v>102456.33602172136</v>
      </c>
      <c r="T6" s="85"/>
      <c r="U6" s="76" t="s">
        <v>819</v>
      </c>
      <c r="V6" s="76">
        <v>0.96046321388663847</v>
      </c>
      <c r="AD6" s="76"/>
      <c r="AE6" s="76"/>
      <c r="AF6" s="76"/>
      <c r="AG6" s="76"/>
      <c r="AH6" s="76"/>
      <c r="AI6" s="76"/>
      <c r="AJ6" s="76"/>
      <c r="AK6" s="76"/>
      <c r="AL6" s="76"/>
      <c r="AM6" s="76"/>
      <c r="AN6" s="76"/>
      <c r="AO6" s="76"/>
      <c r="AP6" s="76"/>
    </row>
    <row r="7" spans="13:42" x14ac:dyDescent="0.2">
      <c r="M7" s="134">
        <v>2017</v>
      </c>
      <c r="N7" s="75">
        <v>44190.534999999996</v>
      </c>
      <c r="O7" s="75">
        <v>58041.5</v>
      </c>
      <c r="P7" s="75">
        <v>3690.1279999999992</v>
      </c>
      <c r="Q7" s="75">
        <v>2542.0909999999999</v>
      </c>
      <c r="R7" s="85">
        <f t="shared" si="0"/>
        <v>108464.254</v>
      </c>
      <c r="S7" s="85">
        <f t="shared" si="1"/>
        <v>111534.60646929592</v>
      </c>
      <c r="T7" s="85"/>
      <c r="U7" s="76" t="s">
        <v>818</v>
      </c>
      <c r="V7" s="76">
        <v>0.95716848171052504</v>
      </c>
      <c r="AD7" s="76"/>
      <c r="AE7" s="76"/>
      <c r="AF7" s="76"/>
      <c r="AG7" s="76"/>
      <c r="AH7" s="76"/>
      <c r="AI7" s="76"/>
      <c r="AJ7" s="76"/>
      <c r="AK7" s="76"/>
      <c r="AL7" s="76"/>
      <c r="AM7" s="76"/>
      <c r="AN7" s="76"/>
      <c r="AO7" s="76"/>
      <c r="AP7" s="76"/>
    </row>
    <row r="8" spans="13:42" x14ac:dyDescent="0.2">
      <c r="M8" s="134">
        <v>2018</v>
      </c>
      <c r="N8" s="75">
        <v>48456.206000000006</v>
      </c>
      <c r="O8" s="75">
        <v>61341.066999999995</v>
      </c>
      <c r="P8" s="75">
        <v>4503.2909999999993</v>
      </c>
      <c r="Q8" s="75">
        <v>2754.0070000000001</v>
      </c>
      <c r="R8" s="85">
        <f t="shared" si="0"/>
        <v>117054.571</v>
      </c>
      <c r="S8" s="85">
        <f t="shared" si="1"/>
        <v>120612.8769168742</v>
      </c>
      <c r="T8" s="85"/>
      <c r="U8" s="76" t="s">
        <v>808</v>
      </c>
      <c r="V8" s="76">
        <v>8019.7994426722144</v>
      </c>
      <c r="AD8" s="76"/>
      <c r="AE8" s="76"/>
      <c r="AF8" s="76"/>
      <c r="AG8" s="76"/>
      <c r="AH8" s="76"/>
      <c r="AI8" s="76"/>
      <c r="AJ8" s="76"/>
      <c r="AK8" s="76"/>
      <c r="AL8" s="76"/>
      <c r="AM8" s="76"/>
      <c r="AN8" s="76"/>
      <c r="AO8" s="76"/>
      <c r="AP8" s="76"/>
    </row>
    <row r="9" spans="13:42" ht="15" thickBot="1" x14ac:dyDescent="0.25">
      <c r="M9" s="134">
        <v>2019</v>
      </c>
      <c r="N9" s="75">
        <v>53838.046000000002</v>
      </c>
      <c r="O9" s="75">
        <v>65533.303000000014</v>
      </c>
      <c r="P9" s="75">
        <v>5555.1200000000008</v>
      </c>
      <c r="Q9" s="75">
        <v>2944.6469999999995</v>
      </c>
      <c r="R9" s="85">
        <f t="shared" si="0"/>
        <v>127871.11600000001</v>
      </c>
      <c r="S9" s="85">
        <f t="shared" si="1"/>
        <v>129691.14736444876</v>
      </c>
      <c r="T9" s="85"/>
      <c r="U9" s="88" t="s">
        <v>817</v>
      </c>
      <c r="V9" s="88">
        <v>14</v>
      </c>
      <c r="AD9" s="76"/>
      <c r="AE9" s="76"/>
      <c r="AF9" s="76"/>
      <c r="AG9" s="76"/>
      <c r="AH9" s="76"/>
      <c r="AI9" s="76"/>
      <c r="AJ9" s="76"/>
      <c r="AK9" s="76"/>
      <c r="AL9" s="76"/>
      <c r="AM9" s="76"/>
      <c r="AN9" s="76"/>
      <c r="AO9" s="76"/>
      <c r="AP9" s="76"/>
    </row>
    <row r="10" spans="13:42" x14ac:dyDescent="0.2">
      <c r="M10" s="134">
        <v>2020</v>
      </c>
      <c r="N10" s="75">
        <v>53353.074999999997</v>
      </c>
      <c r="O10" s="75">
        <v>70417.518000000011</v>
      </c>
      <c r="P10" s="75">
        <v>5473.3150000000005</v>
      </c>
      <c r="Q10" s="75">
        <v>3455.6580000000004</v>
      </c>
      <c r="R10" s="85">
        <f t="shared" si="0"/>
        <v>132699.56600000002</v>
      </c>
      <c r="S10" s="85">
        <f t="shared" si="1"/>
        <v>138769.41781202331</v>
      </c>
      <c r="T10" s="85"/>
      <c r="AD10" s="76"/>
      <c r="AE10" s="76"/>
      <c r="AF10" s="76"/>
      <c r="AG10" s="76"/>
      <c r="AH10" s="76"/>
      <c r="AI10" s="76"/>
      <c r="AJ10" s="76"/>
      <c r="AK10" s="76"/>
      <c r="AL10" s="76"/>
      <c r="AM10" s="76"/>
      <c r="AN10" s="76"/>
      <c r="AO10" s="76"/>
      <c r="AP10" s="76"/>
    </row>
    <row r="11" spans="13:42" ht="15" thickBot="1" x14ac:dyDescent="0.25">
      <c r="M11" s="134">
        <v>2021</v>
      </c>
      <c r="N11" s="75">
        <v>55691.795000000006</v>
      </c>
      <c r="O11" s="75">
        <v>69656.153000000006</v>
      </c>
      <c r="P11" s="75">
        <v>5612.0559999999996</v>
      </c>
      <c r="Q11" s="75">
        <v>3610.5389999999998</v>
      </c>
      <c r="R11" s="85">
        <f t="shared" si="0"/>
        <v>134570.54300000001</v>
      </c>
      <c r="S11" s="85">
        <f t="shared" si="1"/>
        <v>147847.68825960159</v>
      </c>
      <c r="T11" s="85"/>
      <c r="U11" s="131" t="s">
        <v>816</v>
      </c>
      <c r="AD11" s="76"/>
      <c r="AE11" s="76"/>
      <c r="AF11" s="76"/>
      <c r="AG11" s="76"/>
      <c r="AH11" s="76"/>
      <c r="AI11" s="76"/>
      <c r="AJ11" s="76"/>
      <c r="AK11" s="76"/>
      <c r="AL11" s="76"/>
      <c r="AM11" s="76"/>
      <c r="AN11" s="76"/>
      <c r="AO11" s="76"/>
      <c r="AP11" s="76"/>
    </row>
    <row r="12" spans="13:42" x14ac:dyDescent="0.2">
      <c r="M12" s="134">
        <v>2022</v>
      </c>
      <c r="N12" s="75">
        <v>59817.347999999998</v>
      </c>
      <c r="O12" s="75">
        <v>77847.954999999987</v>
      </c>
      <c r="P12" s="75">
        <v>6303.366</v>
      </c>
      <c r="Q12" s="75">
        <v>4259.6450000000004</v>
      </c>
      <c r="R12" s="85">
        <f t="shared" si="0"/>
        <v>148228.31399999998</v>
      </c>
      <c r="S12" s="85">
        <f t="shared" si="1"/>
        <v>156925.95870717615</v>
      </c>
      <c r="T12" s="85"/>
      <c r="U12" s="89"/>
      <c r="V12" s="89" t="s">
        <v>815</v>
      </c>
      <c r="W12" s="89" t="s">
        <v>814</v>
      </c>
      <c r="X12" s="89" t="s">
        <v>258</v>
      </c>
      <c r="Y12" s="89" t="s">
        <v>813</v>
      </c>
      <c r="Z12" s="89" t="s">
        <v>812</v>
      </c>
      <c r="AD12" s="76"/>
      <c r="AE12" s="76"/>
      <c r="AF12" s="76"/>
      <c r="AG12" s="76"/>
      <c r="AH12" s="76"/>
      <c r="AI12" s="76"/>
      <c r="AJ12" s="76"/>
      <c r="AK12" s="76"/>
      <c r="AL12" s="76"/>
      <c r="AM12" s="76"/>
      <c r="AN12" s="76"/>
      <c r="AO12" s="76"/>
      <c r="AP12" s="76"/>
    </row>
    <row r="13" spans="13:42" x14ac:dyDescent="0.2">
      <c r="M13" s="134">
        <v>2023</v>
      </c>
      <c r="N13" s="75">
        <v>68832.65400000001</v>
      </c>
      <c r="O13" s="75">
        <v>90360.623000000007</v>
      </c>
      <c r="P13" s="75">
        <v>7033.8249999999989</v>
      </c>
      <c r="Q13" s="75">
        <v>4838.5990000000011</v>
      </c>
      <c r="R13" s="85">
        <f t="shared" si="0"/>
        <v>171065.701</v>
      </c>
      <c r="S13" s="85">
        <f t="shared" si="1"/>
        <v>166004.2291547507</v>
      </c>
      <c r="T13" s="85"/>
      <c r="U13" s="76" t="s">
        <v>811</v>
      </c>
      <c r="V13" s="76">
        <v>1</v>
      </c>
      <c r="W13" s="76">
        <v>18749411207.647873</v>
      </c>
      <c r="X13" s="76">
        <v>18749411207.647873</v>
      </c>
      <c r="Y13" s="76">
        <v>291.5148068331373</v>
      </c>
      <c r="Z13" s="76">
        <v>8.7661877613148737E-10</v>
      </c>
      <c r="AD13" s="76"/>
      <c r="AE13" s="76"/>
      <c r="AF13" s="76"/>
      <c r="AG13" s="76"/>
      <c r="AH13" s="76"/>
      <c r="AI13" s="76"/>
      <c r="AJ13" s="76"/>
      <c r="AK13" s="76"/>
      <c r="AL13" s="76"/>
      <c r="AM13" s="76"/>
      <c r="AN13" s="76"/>
      <c r="AO13" s="76"/>
      <c r="AP13" s="76"/>
    </row>
    <row r="14" spans="13:42" x14ac:dyDescent="0.2">
      <c r="M14" s="134">
        <f>M13+1</f>
        <v>2024</v>
      </c>
      <c r="N14" s="75">
        <f>'Figure 2 RRA Table 1'!S25</f>
        <v>73679.78</v>
      </c>
      <c r="O14" s="75">
        <f>'Figure 2 RRA Table 1'!S58</f>
        <v>103108</v>
      </c>
      <c r="P14" s="75">
        <f>'Figure 2 RRA Table 1'!S35</f>
        <v>7544.9117647060002</v>
      </c>
      <c r="Q14" s="75">
        <f>'Figure 2 RRA Table 1'!S69</f>
        <v>5496</v>
      </c>
      <c r="R14" s="85">
        <f t="shared" si="0"/>
        <v>189828.69176470599</v>
      </c>
      <c r="S14" s="85">
        <f t="shared" si="1"/>
        <v>175082.49960232899</v>
      </c>
      <c r="U14" s="76" t="s">
        <v>810</v>
      </c>
      <c r="V14" s="76">
        <v>12</v>
      </c>
      <c r="W14" s="76">
        <v>771806197.20822668</v>
      </c>
      <c r="X14" s="76">
        <v>64317183.100685559</v>
      </c>
      <c r="Y14" s="76"/>
      <c r="Z14" s="76"/>
      <c r="AD14" s="76"/>
      <c r="AE14" s="76"/>
      <c r="AF14" s="76"/>
      <c r="AG14" s="76"/>
      <c r="AH14" s="76"/>
      <c r="AI14" s="76"/>
      <c r="AJ14" s="76"/>
      <c r="AK14" s="76"/>
      <c r="AL14" s="76"/>
      <c r="AM14" s="76"/>
      <c r="AN14" s="76"/>
      <c r="AO14" s="76"/>
      <c r="AP14" s="76"/>
    </row>
    <row r="15" spans="13:42" ht="15" thickBot="1" x14ac:dyDescent="0.25">
      <c r="M15" s="134">
        <f t="shared" ref="M15:M16" si="2">M14+1</f>
        <v>2025</v>
      </c>
      <c r="N15" s="75">
        <f>'Figure 2 RRA Table 1'!T25</f>
        <v>77438.929999999993</v>
      </c>
      <c r="O15" s="75">
        <f>'Figure 2 RRA Table 1'!T58</f>
        <v>106110.25</v>
      </c>
      <c r="P15" s="75">
        <f>'Figure 2 RRA Table 1'!T35</f>
        <v>7709.1911764710003</v>
      </c>
      <c r="Q15" s="75">
        <f>'Figure 2 RRA Table 1'!T69</f>
        <v>3477</v>
      </c>
      <c r="R15" s="85">
        <f t="shared" si="0"/>
        <v>194735.371176471</v>
      </c>
      <c r="S15" s="85">
        <f t="shared" si="1"/>
        <v>184160.77004990354</v>
      </c>
      <c r="U15" s="88" t="s">
        <v>789</v>
      </c>
      <c r="V15" s="88">
        <v>13</v>
      </c>
      <c r="W15" s="88">
        <v>19521217404.856098</v>
      </c>
      <c r="X15" s="88"/>
      <c r="Y15" s="88"/>
      <c r="Z15" s="88"/>
      <c r="AD15" s="76"/>
      <c r="AE15" s="76"/>
      <c r="AF15" s="76"/>
      <c r="AG15" s="76"/>
      <c r="AH15" s="76"/>
      <c r="AI15" s="76"/>
      <c r="AJ15" s="76"/>
      <c r="AK15" s="76"/>
      <c r="AL15" s="76"/>
      <c r="AM15" s="76"/>
      <c r="AN15" s="76"/>
      <c r="AO15" s="76"/>
      <c r="AP15" s="76"/>
    </row>
    <row r="16" spans="13:42" ht="15" thickBot="1" x14ac:dyDescent="0.25">
      <c r="M16" s="134">
        <f t="shared" si="2"/>
        <v>2026</v>
      </c>
      <c r="N16" s="75">
        <f>'Figure 2 RRA Table 1'!U25</f>
        <v>67613.22</v>
      </c>
      <c r="O16" s="75">
        <f>'Figure 2 RRA Table 1'!U58</f>
        <v>108263.25</v>
      </c>
      <c r="P16" s="75">
        <f>'Figure 2 RRA Table 1'!U35</f>
        <v>7309.4852941179997</v>
      </c>
      <c r="Q16" s="75">
        <f>'Figure 2 RRA Table 1'!U69</f>
        <v>3420</v>
      </c>
      <c r="R16" s="85">
        <f t="shared" si="0"/>
        <v>186605.955294118</v>
      </c>
      <c r="S16" s="85">
        <f t="shared" si="1"/>
        <v>193239.04049748182</v>
      </c>
      <c r="AD16" s="76"/>
      <c r="AE16" s="76"/>
      <c r="AF16" s="76"/>
      <c r="AG16" s="76"/>
      <c r="AH16" s="76"/>
      <c r="AI16" s="76"/>
      <c r="AJ16" s="76"/>
      <c r="AK16" s="76"/>
      <c r="AL16" s="76"/>
      <c r="AM16" s="76"/>
      <c r="AN16" s="76"/>
      <c r="AO16" s="76"/>
      <c r="AP16" s="76"/>
    </row>
    <row r="17" spans="13:42" x14ac:dyDescent="0.2">
      <c r="R17" s="85"/>
      <c r="S17" s="85"/>
      <c r="T17" s="85"/>
      <c r="U17" s="89"/>
      <c r="V17" s="89" t="s">
        <v>809</v>
      </c>
      <c r="W17" s="89" t="s">
        <v>808</v>
      </c>
      <c r="X17" s="89" t="s">
        <v>807</v>
      </c>
      <c r="Y17" s="89" t="s">
        <v>806</v>
      </c>
      <c r="Z17" s="89" t="s">
        <v>805</v>
      </c>
      <c r="AA17" s="89" t="s">
        <v>804</v>
      </c>
      <c r="AB17" s="89" t="s">
        <v>803</v>
      </c>
      <c r="AC17" s="89" t="s">
        <v>802</v>
      </c>
      <c r="AD17" s="76"/>
      <c r="AE17" s="76"/>
      <c r="AF17" s="76"/>
      <c r="AG17" s="76"/>
      <c r="AH17" s="76"/>
      <c r="AI17" s="76"/>
      <c r="AJ17" s="76"/>
      <c r="AK17" s="76"/>
      <c r="AL17" s="76"/>
      <c r="AM17" s="76"/>
      <c r="AN17" s="76"/>
      <c r="AO17" s="76"/>
      <c r="AP17" s="76"/>
    </row>
    <row r="18" spans="13:42" x14ac:dyDescent="0.2">
      <c r="U18" s="76" t="s">
        <v>801</v>
      </c>
      <c r="V18" s="76">
        <v>-18199336.886291448</v>
      </c>
      <c r="W18" s="76">
        <v>1073785.4870957984</v>
      </c>
      <c r="X18" s="76">
        <v>-16.948764073459472</v>
      </c>
      <c r="Y18" s="76">
        <v>9.543357873695916E-10</v>
      </c>
      <c r="Z18" s="76">
        <v>-20538914.481886249</v>
      </c>
      <c r="AA18" s="76">
        <v>-15859759.290696649</v>
      </c>
      <c r="AB18" s="76">
        <v>-20538914.481886249</v>
      </c>
      <c r="AC18" s="76">
        <v>-15859759.290696649</v>
      </c>
      <c r="AD18" s="76"/>
      <c r="AE18" s="76"/>
      <c r="AF18" s="76"/>
      <c r="AG18" s="76"/>
      <c r="AH18" s="76"/>
      <c r="AI18" s="76"/>
      <c r="AJ18" s="76"/>
      <c r="AK18" s="76"/>
      <c r="AL18" s="76"/>
      <c r="AM18" s="76"/>
      <c r="AN18" s="76"/>
      <c r="AO18" s="76"/>
      <c r="AP18" s="76"/>
    </row>
    <row r="19" spans="13:42" ht="15" thickBot="1" x14ac:dyDescent="0.25">
      <c r="M19" s="87"/>
      <c r="N19" s="87"/>
      <c r="O19" s="87"/>
      <c r="P19" s="87"/>
      <c r="Q19" s="87"/>
      <c r="R19" s="87"/>
      <c r="U19" s="88" t="s">
        <v>800</v>
      </c>
      <c r="V19" s="88">
        <v>9078.2704475759765</v>
      </c>
      <c r="W19" s="88">
        <v>531.70752557234528</v>
      </c>
      <c r="X19" s="88">
        <v>17.073804697053827</v>
      </c>
      <c r="Y19" s="88">
        <v>8.7661877613148737E-10</v>
      </c>
      <c r="Z19" s="88">
        <v>7919.7792692283347</v>
      </c>
      <c r="AA19" s="88">
        <v>10236.761625923618</v>
      </c>
      <c r="AB19" s="88">
        <v>7919.7792692283347</v>
      </c>
      <c r="AC19" s="88">
        <v>10236.761625923618</v>
      </c>
      <c r="AD19" s="76"/>
      <c r="AE19" s="76"/>
      <c r="AF19" s="76"/>
      <c r="AG19" s="76"/>
      <c r="AH19" s="76"/>
      <c r="AI19" s="76"/>
      <c r="AJ19" s="76"/>
      <c r="AK19" s="76"/>
      <c r="AL19" s="76"/>
      <c r="AM19" s="76"/>
      <c r="AN19" s="76"/>
      <c r="AO19" s="76"/>
      <c r="AP19" s="76"/>
    </row>
    <row r="20" spans="13:42" x14ac:dyDescent="0.2">
      <c r="M20" s="87"/>
      <c r="N20" s="86"/>
      <c r="O20" s="86"/>
      <c r="P20" s="86"/>
      <c r="Q20" s="86"/>
      <c r="R20" s="86"/>
      <c r="AD20" s="76"/>
      <c r="AE20" s="76"/>
      <c r="AF20" s="76"/>
      <c r="AG20" s="76"/>
      <c r="AH20" s="76"/>
      <c r="AI20" s="76"/>
      <c r="AJ20" s="76"/>
      <c r="AK20" s="76"/>
      <c r="AL20" s="76"/>
      <c r="AM20" s="76"/>
      <c r="AN20" s="76"/>
      <c r="AO20" s="76"/>
      <c r="AP20" s="76"/>
    </row>
    <row r="21" spans="13:42" x14ac:dyDescent="0.2">
      <c r="AD21" s="76"/>
      <c r="AE21" s="76"/>
      <c r="AF21" s="76"/>
      <c r="AG21" s="76"/>
      <c r="AH21" s="76"/>
      <c r="AI21" s="76"/>
      <c r="AJ21" s="76"/>
      <c r="AK21" s="76"/>
      <c r="AL21" s="76"/>
      <c r="AM21" s="76"/>
      <c r="AN21" s="76"/>
      <c r="AO21" s="76"/>
      <c r="AP21" s="76"/>
    </row>
    <row r="22" spans="13:42" x14ac:dyDescent="0.2">
      <c r="AD22" s="76"/>
      <c r="AE22" s="76"/>
      <c r="AF22" s="76"/>
      <c r="AG22" s="76"/>
      <c r="AH22" s="76"/>
      <c r="AI22" s="76"/>
      <c r="AJ22" s="76"/>
      <c r="AK22" s="76"/>
      <c r="AL22" s="76"/>
      <c r="AM22" s="76"/>
      <c r="AN22" s="76"/>
      <c r="AO22" s="76"/>
      <c r="AP22" s="76"/>
    </row>
    <row r="23" spans="13:42" x14ac:dyDescent="0.2">
      <c r="M23" s="165"/>
      <c r="N23" s="165"/>
      <c r="O23" s="165"/>
      <c r="P23" s="165"/>
      <c r="Q23" s="165"/>
      <c r="R23" s="165"/>
      <c r="AD23" s="7"/>
      <c r="AE23" s="7"/>
      <c r="AF23" s="7"/>
      <c r="AG23" s="7"/>
      <c r="AH23" s="7"/>
      <c r="AI23" s="7"/>
      <c r="AJ23" s="7"/>
      <c r="AK23" s="7"/>
    </row>
    <row r="24" spans="13:42" x14ac:dyDescent="0.2">
      <c r="M24" s="84"/>
      <c r="N24" s="135">
        <f>'Figure 2 RRA Table 1'!C6</f>
        <v>2013</v>
      </c>
      <c r="O24" s="135">
        <f>'Figure 2 RRA Table 1'!D6</f>
        <v>2014</v>
      </c>
      <c r="P24" s="135">
        <f>'Figure 2 RRA Table 1'!E6</f>
        <v>2015</v>
      </c>
      <c r="Q24" s="135">
        <f>'Figure 2 RRA Table 1'!F6</f>
        <v>2016</v>
      </c>
      <c r="R24" s="135">
        <f>'Figure 2 RRA Table 1'!G6</f>
        <v>2017</v>
      </c>
      <c r="S24" s="135">
        <f>'Figure 2 RRA Table 1'!H6</f>
        <v>2018</v>
      </c>
      <c r="T24" s="135">
        <f>'Figure 2 RRA Table 1'!I6</f>
        <v>2019</v>
      </c>
      <c r="U24" s="135">
        <f>'Figure 2 RRA Table 1'!J6</f>
        <v>2020</v>
      </c>
      <c r="V24" s="135">
        <f>'Figure 2 RRA Table 1'!K6</f>
        <v>2021</v>
      </c>
      <c r="W24" s="135">
        <f>'Figure 2 RRA Table 1'!L6</f>
        <v>2022</v>
      </c>
      <c r="X24" s="135">
        <f>'Figure 2 RRA Table 1'!M6</f>
        <v>2023</v>
      </c>
      <c r="Y24" s="136">
        <f>X24+1</f>
        <v>2024</v>
      </c>
      <c r="Z24" s="136">
        <f t="shared" ref="Z24:AA24" si="3">Y24+1</f>
        <v>2025</v>
      </c>
      <c r="AA24" s="136">
        <f t="shared" si="3"/>
        <v>2026</v>
      </c>
      <c r="AD24" s="7"/>
      <c r="AE24" s="7"/>
      <c r="AF24" s="7"/>
      <c r="AG24" s="7"/>
      <c r="AH24" s="7"/>
      <c r="AI24" s="7"/>
      <c r="AJ24" s="7"/>
      <c r="AK24" s="7"/>
    </row>
    <row r="25" spans="13:42" x14ac:dyDescent="0.2">
      <c r="M25" s="82" t="s">
        <v>224</v>
      </c>
      <c r="N25" s="81"/>
      <c r="O25" s="80"/>
      <c r="P25" s="80"/>
      <c r="Q25" s="80"/>
      <c r="R25" s="80"/>
      <c r="S25" s="80"/>
      <c r="T25" s="80"/>
      <c r="U25" s="80"/>
      <c r="V25" s="79"/>
      <c r="X25" s="79"/>
      <c r="Y25" s="79">
        <f>'Figure 2 RRA Table 3'!O23+'Figure 2 RRA Table 3'!O33+'Figure 2 RRA Table 3'!O56</f>
        <v>45762.333840244151</v>
      </c>
      <c r="Z25" s="79">
        <f>'Figure 2 RRA Table 3'!P23+'Figure 2 RRA Table 3'!P33+'Figure 2 RRA Table 3'!P56</f>
        <v>47566.547537527025</v>
      </c>
      <c r="AA25" s="79">
        <f>'Figure 2 RRA Table 3'!Q23+'Figure 2 RRA Table 3'!Q33+'Figure 2 RRA Table 3'!Q56</f>
        <v>50683.063918853586</v>
      </c>
      <c r="AD25" s="7"/>
      <c r="AE25" s="7"/>
      <c r="AF25" s="7"/>
      <c r="AG25" s="7"/>
      <c r="AH25" s="7"/>
      <c r="AI25" s="7"/>
      <c r="AJ25" s="7"/>
      <c r="AK25" s="7"/>
    </row>
    <row r="26" spans="13:42" x14ac:dyDescent="0.2">
      <c r="M26" s="84" t="s">
        <v>798</v>
      </c>
      <c r="N26" s="81"/>
      <c r="O26" s="80"/>
      <c r="P26" s="80"/>
      <c r="Q26" s="80"/>
      <c r="R26" s="80"/>
      <c r="S26" s="80"/>
      <c r="T26" s="80"/>
      <c r="U26" s="80"/>
      <c r="V26" s="79"/>
      <c r="X26" s="79"/>
      <c r="Y26" s="79">
        <f>'Figure 2 RRA Table 3'!AG23+'Figure 2 RRA Table 3'!AG33+'Figure 2 RRA Table 3'!AG56</f>
        <v>22681.911764706001</v>
      </c>
      <c r="Z26" s="79">
        <f>'Figure 2 RRA Table 3'!AH23+'Figure 2 RRA Table 3'!AH33+'Figure 2 RRA Table 3'!AH56</f>
        <v>23341.891176470999</v>
      </c>
      <c r="AA26" s="79">
        <f>'Figure 2 RRA Table 3'!AI23+'Figure 2 RRA Table 3'!AI33+'Figure 2 RRA Table 3'!AI56</f>
        <v>22746.185294118</v>
      </c>
      <c r="AD26" s="7"/>
      <c r="AE26" s="7"/>
      <c r="AF26" s="7"/>
      <c r="AG26" s="7"/>
      <c r="AH26" s="7"/>
      <c r="AI26" s="7"/>
      <c r="AJ26" s="7"/>
      <c r="AK26" s="7"/>
    </row>
    <row r="27" spans="13:42" x14ac:dyDescent="0.2">
      <c r="M27" s="84" t="s">
        <v>797</v>
      </c>
      <c r="N27" s="80"/>
      <c r="O27" s="80"/>
      <c r="P27" s="80"/>
      <c r="Q27" s="80"/>
      <c r="R27" s="80"/>
      <c r="S27" s="80"/>
      <c r="T27" s="80"/>
      <c r="U27" s="80"/>
      <c r="V27" s="79"/>
      <c r="X27" s="79"/>
      <c r="Y27" s="79">
        <f>'Figure 2 RRA Table 3'!I23+'Figure 2 RRA Table 3'!I33+'Figure 2 RRA Table 3'!I56</f>
        <v>23486.22615975585</v>
      </c>
      <c r="Z27" s="79">
        <f>'Figure 2 RRA Table 3'!J23+'Figure 2 RRA Table 3'!J33+'Figure 2 RRA Table 3'!J56</f>
        <v>25659.244962472971</v>
      </c>
      <c r="AA27" s="79">
        <f>'Figure 2 RRA Table 3'!K23+'Figure 2 RRA Table 3'!K33+'Figure 2 RRA Table 3'!K56</f>
        <v>26671.508581146416</v>
      </c>
      <c r="AD27" s="7"/>
      <c r="AE27" s="7"/>
      <c r="AF27" s="7"/>
      <c r="AG27" s="7"/>
      <c r="AH27" s="7"/>
      <c r="AI27" s="7"/>
      <c r="AJ27" s="7"/>
      <c r="AK27" s="7"/>
    </row>
    <row r="28" spans="13:42" x14ac:dyDescent="0.2">
      <c r="M28" s="84" t="s">
        <v>796</v>
      </c>
      <c r="N28" s="80"/>
      <c r="O28" s="80"/>
      <c r="P28" s="80"/>
      <c r="Q28" s="80"/>
      <c r="R28" s="80"/>
      <c r="S28" s="80"/>
      <c r="T28" s="80"/>
      <c r="U28" s="80"/>
      <c r="V28" s="79"/>
      <c r="X28" s="79"/>
      <c r="Y28" s="79">
        <f>'Figure 2 RRA Table 3'!C23+'Figure 2 RRA Table 3'!C33+'Figure 2 RRA Table 3'!C56</f>
        <v>13136.11</v>
      </c>
      <c r="Z28" s="79">
        <f>'Figure 2 RRA Table 3'!D23+'Figure 2 RRA Table 3'!D33+'Figure 2 RRA Table 3'!D56</f>
        <v>15085.55</v>
      </c>
      <c r="AA28" s="79">
        <f>'Figure 2 RRA Table 3'!E23+'Figure 2 RRA Table 3'!E33+'Figure 2 RRA Table 3'!E56</f>
        <v>20004.55</v>
      </c>
      <c r="AD28" s="7"/>
      <c r="AE28" s="7"/>
      <c r="AF28" s="7"/>
      <c r="AG28" s="7"/>
      <c r="AH28" s="7"/>
      <c r="AI28" s="7"/>
      <c r="AJ28" s="7"/>
      <c r="AK28" s="7"/>
    </row>
    <row r="29" spans="13:42" x14ac:dyDescent="0.2">
      <c r="M29" s="84" t="s">
        <v>795</v>
      </c>
      <c r="N29" s="80"/>
      <c r="O29" s="80"/>
      <c r="P29" s="80"/>
      <c r="Q29" s="80"/>
      <c r="R29" s="80"/>
      <c r="S29" s="80"/>
      <c r="T29" s="80"/>
      <c r="U29" s="80"/>
      <c r="V29" s="79"/>
      <c r="X29" s="79"/>
      <c r="Y29" s="79">
        <f>'Figure 2 RRA Table 3'!AA23+'Figure 2 RRA Table 3'!AA33+'Figure 2 RRA Table 3'!AA56</f>
        <v>26736.11</v>
      </c>
      <c r="Z29" s="79">
        <f>'Figure 2 RRA Table 3'!AB23+'Figure 2 RRA Table 3'!AB33+'Figure 2 RRA Table 3'!AB56</f>
        <v>27836.087500000001</v>
      </c>
      <c r="AA29" s="79">
        <f>'Figure 2 RRA Table 3'!AC23+'Figure 2 RRA Table 3'!AC33+'Figure 2 RRA Table 3'!AC56</f>
        <v>10846.5975</v>
      </c>
      <c r="AD29" s="7"/>
      <c r="AE29" s="7"/>
      <c r="AF29" s="7"/>
      <c r="AG29" s="7"/>
      <c r="AH29" s="7"/>
      <c r="AI29" s="7"/>
      <c r="AJ29" s="7"/>
      <c r="AK29" s="7"/>
    </row>
    <row r="30" spans="13:42" x14ac:dyDescent="0.2">
      <c r="M30" s="84" t="s">
        <v>794</v>
      </c>
      <c r="N30" s="80"/>
      <c r="O30" s="80"/>
      <c r="P30" s="80"/>
      <c r="Q30" s="80"/>
      <c r="R30" s="80"/>
      <c r="S30" s="80"/>
      <c r="T30" s="80"/>
      <c r="U30" s="80"/>
      <c r="V30" s="79"/>
      <c r="X30" s="79"/>
      <c r="Y30" s="79">
        <f>'Figure 2 RRA Table 3'!AM57</f>
        <v>10976</v>
      </c>
      <c r="Z30" s="79">
        <f>'Figure 2 RRA Table 3'!AN57</f>
        <v>9413.0499999999993</v>
      </c>
      <c r="AA30" s="79">
        <f>'Figure 2 RRA Table 3'!AO57</f>
        <v>9044.0499999999993</v>
      </c>
      <c r="AD30" s="7"/>
      <c r="AE30" s="7"/>
      <c r="AF30" s="7"/>
      <c r="AG30" s="7"/>
      <c r="AH30" s="7"/>
      <c r="AI30" s="7"/>
      <c r="AJ30" s="7"/>
      <c r="AK30" s="7"/>
    </row>
    <row r="31" spans="13:42" x14ac:dyDescent="0.2">
      <c r="M31" s="84" t="s">
        <v>793</v>
      </c>
      <c r="N31" s="80"/>
      <c r="O31" s="80"/>
      <c r="P31" s="80"/>
      <c r="Q31" s="80"/>
      <c r="R31" s="80"/>
      <c r="S31" s="80"/>
      <c r="T31" s="80"/>
      <c r="U31" s="80"/>
      <c r="V31" s="79"/>
      <c r="X31" s="79"/>
      <c r="Y31" s="79">
        <f>'Figure 2 RRA Table 3'!U23+'Figure 2 RRA Table 3'!U33+'Figure 2 RRA Table 3'!U56</f>
        <v>1525</v>
      </c>
      <c r="Z31" s="79">
        <f>'Figure 2 RRA Table 3'!V23+'Figure 2 RRA Table 3'!V33+'Figure 2 RRA Table 3'!V56</f>
        <v>1775</v>
      </c>
      <c r="AA31" s="79">
        <f>'Figure 2 RRA Table 3'!W23+'Figure 2 RRA Table 3'!W33+'Figure 2 RRA Table 3'!W56</f>
        <v>1500</v>
      </c>
      <c r="AD31" s="7"/>
      <c r="AE31" s="7"/>
      <c r="AF31" s="7"/>
      <c r="AG31" s="7"/>
      <c r="AH31" s="7"/>
      <c r="AI31" s="7"/>
      <c r="AJ31" s="7"/>
      <c r="AK31" s="7"/>
    </row>
    <row r="32" spans="13:42" x14ac:dyDescent="0.2">
      <c r="M32" s="82" t="s">
        <v>792</v>
      </c>
      <c r="N32" s="80"/>
      <c r="O32" s="80"/>
      <c r="P32" s="80"/>
      <c r="Q32" s="80"/>
      <c r="R32" s="80"/>
      <c r="S32" s="80"/>
      <c r="T32" s="80"/>
      <c r="U32" s="80"/>
      <c r="V32" s="79"/>
      <c r="X32" s="83"/>
      <c r="Y32" s="79">
        <f>R14-SUM(Y25:Y31)</f>
        <v>45525</v>
      </c>
      <c r="Z32" s="79">
        <f>R15-SUM(Z25:Z31)</f>
        <v>44058</v>
      </c>
      <c r="AA32" s="83">
        <f>R16-SUM(AA25:AA31)</f>
        <v>45110</v>
      </c>
      <c r="AD32" s="7"/>
      <c r="AE32" s="7"/>
      <c r="AF32" s="7"/>
      <c r="AG32" s="7"/>
      <c r="AH32" s="7"/>
      <c r="AI32" s="7"/>
      <c r="AJ32" s="7"/>
      <c r="AK32" s="7"/>
    </row>
    <row r="33" spans="13:37" x14ac:dyDescent="0.2">
      <c r="M33" s="82" t="s">
        <v>791</v>
      </c>
      <c r="N33" s="80">
        <f t="array" ref="N33:X33">TRANSPOSE(R3:R13)</f>
        <v>81818.509999999995</v>
      </c>
      <c r="O33" s="80">
        <v>85440.186999999991</v>
      </c>
      <c r="P33" s="80">
        <v>95048.66399999999</v>
      </c>
      <c r="Q33" s="80">
        <v>105792.512</v>
      </c>
      <c r="R33" s="80">
        <v>108464.254</v>
      </c>
      <c r="S33" s="80">
        <v>117054.571</v>
      </c>
      <c r="T33" s="80">
        <v>127871.11600000001</v>
      </c>
      <c r="U33" s="80">
        <v>132699.56600000002</v>
      </c>
      <c r="V33" s="79">
        <v>134570.54300000001</v>
      </c>
      <c r="W33" s="79">
        <v>148228.31399999998</v>
      </c>
      <c r="X33" s="79">
        <v>171065.701</v>
      </c>
      <c r="Y33" s="79"/>
      <c r="Z33" s="79"/>
      <c r="AA33" s="79"/>
      <c r="AD33" s="7"/>
      <c r="AE33" s="7"/>
      <c r="AF33" s="7"/>
      <c r="AG33" s="7"/>
      <c r="AH33" s="7"/>
      <c r="AI33" s="7"/>
      <c r="AJ33" s="7"/>
      <c r="AK33" s="7"/>
    </row>
    <row r="34" spans="13:37" x14ac:dyDescent="0.2">
      <c r="M34" s="78" t="s">
        <v>790</v>
      </c>
      <c r="N34" s="131"/>
      <c r="O34" s="131"/>
      <c r="V34" s="77"/>
      <c r="X34" s="77"/>
      <c r="Y34" s="77">
        <f>SUM(Y25:Y32)</f>
        <v>189828.69176470599</v>
      </c>
      <c r="Z34" s="77">
        <f>SUM(Z25:Z32)</f>
        <v>194735.371176471</v>
      </c>
      <c r="AA34" s="77">
        <f>SUM(AA25:AA32)</f>
        <v>186605.955294118</v>
      </c>
      <c r="AD34" s="7"/>
      <c r="AE34" s="7"/>
      <c r="AF34" s="7"/>
      <c r="AG34" s="7"/>
      <c r="AH34" s="7"/>
      <c r="AI34" s="7"/>
      <c r="AJ34" s="7"/>
      <c r="AK34" s="7"/>
    </row>
    <row r="35" spans="13:37" x14ac:dyDescent="0.2">
      <c r="P35" s="134"/>
      <c r="Q35" s="134"/>
      <c r="R35" s="134"/>
      <c r="S35" s="134"/>
      <c r="T35" s="134"/>
      <c r="U35" s="134"/>
      <c r="V35" s="134"/>
      <c r="W35" s="134"/>
      <c r="X35" s="134"/>
      <c r="Y35" s="134"/>
      <c r="Z35" s="134"/>
      <c r="AA35" s="134"/>
      <c r="AB35" s="134"/>
      <c r="AD35" s="7"/>
      <c r="AE35" s="7"/>
      <c r="AF35" s="7"/>
      <c r="AG35" s="7"/>
      <c r="AH35" s="7"/>
      <c r="AI35" s="7"/>
      <c r="AJ35" s="7"/>
      <c r="AK35" s="7"/>
    </row>
    <row r="36" spans="13:37" x14ac:dyDescent="0.2">
      <c r="P36" s="134"/>
      <c r="Q36" s="134"/>
      <c r="R36" s="134"/>
      <c r="S36" s="134"/>
      <c r="T36" s="134"/>
      <c r="U36" s="134"/>
      <c r="V36" s="134"/>
      <c r="W36" s="134"/>
      <c r="X36" s="134"/>
      <c r="Y36" s="134"/>
      <c r="Z36" s="134"/>
      <c r="AA36" s="134"/>
      <c r="AB36" s="134"/>
      <c r="AD36" s="7"/>
      <c r="AE36" s="7"/>
      <c r="AF36" s="7"/>
      <c r="AG36" s="7"/>
      <c r="AH36" s="7"/>
      <c r="AI36" s="7"/>
      <c r="AJ36" s="7"/>
      <c r="AK36" s="7"/>
    </row>
    <row r="37" spans="13:37" x14ac:dyDescent="0.2">
      <c r="P37" s="134"/>
      <c r="Q37" s="134"/>
      <c r="R37" s="134"/>
      <c r="S37" s="134"/>
      <c r="T37" s="134"/>
      <c r="U37" s="134"/>
      <c r="V37" s="134"/>
      <c r="W37" s="134"/>
      <c r="X37" s="134"/>
      <c r="Y37" s="134"/>
      <c r="Z37" s="134"/>
      <c r="AA37" s="134"/>
      <c r="AB37" s="134"/>
      <c r="AD37" s="76"/>
      <c r="AE37" s="76"/>
      <c r="AF37" s="7"/>
      <c r="AG37" s="7"/>
      <c r="AH37" s="7"/>
      <c r="AI37" s="7"/>
      <c r="AJ37" s="7"/>
      <c r="AK37" s="7"/>
    </row>
    <row r="38" spans="13:37" x14ac:dyDescent="0.2">
      <c r="P38" s="134"/>
      <c r="Q38" s="134"/>
      <c r="R38" s="134"/>
      <c r="S38" s="134"/>
      <c r="T38" s="134"/>
      <c r="U38" s="134"/>
      <c r="V38" s="134"/>
      <c r="W38" s="134"/>
      <c r="X38" s="134"/>
      <c r="Y38" s="134"/>
      <c r="Z38" s="134"/>
      <c r="AA38" s="134"/>
      <c r="AB38" s="134"/>
      <c r="AD38" s="7"/>
      <c r="AE38" s="7"/>
      <c r="AF38" s="7"/>
      <c r="AG38" s="7"/>
      <c r="AH38" s="7"/>
      <c r="AI38" s="7"/>
      <c r="AJ38" s="7"/>
      <c r="AK38" s="7"/>
    </row>
    <row r="39" spans="13:37" x14ac:dyDescent="0.2">
      <c r="P39" s="134"/>
      <c r="Q39" s="134"/>
      <c r="R39" s="134"/>
      <c r="S39" s="134"/>
      <c r="T39" s="134"/>
      <c r="U39" s="134"/>
      <c r="V39" s="134"/>
      <c r="W39" s="134"/>
      <c r="X39" s="134"/>
      <c r="Y39" s="134"/>
      <c r="Z39" s="134"/>
      <c r="AA39" s="134"/>
      <c r="AB39" s="134"/>
      <c r="AD39" s="7"/>
      <c r="AE39" s="7"/>
      <c r="AF39" s="7"/>
      <c r="AG39" s="7"/>
      <c r="AH39" s="7"/>
      <c r="AI39" s="7"/>
      <c r="AJ39" s="7"/>
      <c r="AK39" s="7"/>
    </row>
    <row r="40" spans="13:37" x14ac:dyDescent="0.2">
      <c r="P40" s="134"/>
      <c r="Q40" s="134"/>
      <c r="R40" s="134"/>
      <c r="S40" s="134"/>
      <c r="T40" s="134"/>
      <c r="U40" s="134"/>
      <c r="V40" s="134"/>
      <c r="W40" s="134"/>
      <c r="X40" s="134"/>
      <c r="Y40" s="134"/>
      <c r="Z40" s="134"/>
      <c r="AA40" s="134"/>
      <c r="AB40" s="134"/>
      <c r="AD40" s="7"/>
      <c r="AE40" s="7"/>
      <c r="AF40" s="7"/>
      <c r="AG40" s="7"/>
      <c r="AH40" s="7"/>
      <c r="AI40" s="7"/>
      <c r="AJ40" s="7"/>
      <c r="AK40" s="7"/>
    </row>
    <row r="41" spans="13:37" x14ac:dyDescent="0.2">
      <c r="P41" s="134"/>
      <c r="Q41" s="134"/>
      <c r="R41" s="134"/>
      <c r="S41" s="134"/>
      <c r="T41" s="134"/>
      <c r="U41" s="134"/>
      <c r="V41" s="134"/>
      <c r="W41" s="134"/>
      <c r="X41" s="134"/>
      <c r="Y41" s="134"/>
      <c r="Z41" s="134"/>
      <c r="AA41" s="134"/>
      <c r="AB41" s="134"/>
      <c r="AD41" s="7"/>
      <c r="AE41" s="7"/>
      <c r="AF41" s="7"/>
      <c r="AG41" s="7"/>
      <c r="AH41" s="7"/>
      <c r="AI41" s="7"/>
      <c r="AJ41" s="7"/>
      <c r="AK41" s="7"/>
    </row>
    <row r="42" spans="13:37" x14ac:dyDescent="0.2">
      <c r="P42" s="134"/>
      <c r="Q42" s="134"/>
      <c r="R42" s="134"/>
      <c r="S42" s="134"/>
      <c r="T42" s="134"/>
      <c r="U42" s="134"/>
      <c r="V42" s="134"/>
      <c r="W42" s="134"/>
      <c r="X42" s="134"/>
      <c r="Y42" s="134"/>
      <c r="Z42" s="134"/>
      <c r="AA42" s="134"/>
      <c r="AB42" s="134"/>
      <c r="AD42" s="7"/>
      <c r="AE42" s="7"/>
      <c r="AF42" s="7"/>
      <c r="AG42" s="7"/>
      <c r="AH42" s="7"/>
      <c r="AI42" s="7"/>
      <c r="AJ42" s="7"/>
      <c r="AK42" s="7"/>
    </row>
    <row r="43" spans="13:37" x14ac:dyDescent="0.2">
      <c r="P43" s="134"/>
      <c r="Q43" s="134"/>
      <c r="R43" s="134"/>
      <c r="S43" s="134"/>
      <c r="T43" s="134"/>
      <c r="U43" s="134"/>
      <c r="V43" s="134"/>
      <c r="W43" s="134"/>
      <c r="X43" s="134"/>
      <c r="Y43" s="134"/>
      <c r="Z43" s="134"/>
      <c r="AA43" s="134"/>
      <c r="AB43" s="134"/>
      <c r="AD43" s="7"/>
      <c r="AE43" s="7"/>
      <c r="AF43" s="7"/>
      <c r="AG43" s="7"/>
      <c r="AH43" s="7"/>
      <c r="AI43" s="7"/>
      <c r="AJ43" s="7"/>
      <c r="AK43" s="7"/>
    </row>
    <row r="44" spans="13:37" x14ac:dyDescent="0.2">
      <c r="P44" s="134"/>
      <c r="Q44" s="134"/>
      <c r="R44" s="134"/>
      <c r="S44" s="134"/>
      <c r="T44" s="134"/>
      <c r="U44" s="134"/>
      <c r="V44" s="134"/>
      <c r="W44" s="134"/>
      <c r="X44" s="134"/>
      <c r="Y44" s="134"/>
      <c r="Z44" s="134"/>
      <c r="AA44" s="134"/>
      <c r="AB44" s="134"/>
      <c r="AD44" s="7"/>
      <c r="AE44" s="7"/>
      <c r="AF44" s="7"/>
      <c r="AG44" s="7"/>
      <c r="AH44" s="7"/>
      <c r="AI44" s="7"/>
      <c r="AJ44" s="7"/>
      <c r="AK44" s="7"/>
    </row>
    <row r="45" spans="13:37" x14ac:dyDescent="0.2">
      <c r="P45" s="134"/>
      <c r="Q45" s="134"/>
      <c r="R45" s="134"/>
      <c r="S45" s="134"/>
      <c r="T45" s="134"/>
      <c r="U45" s="134"/>
      <c r="V45" s="134"/>
      <c r="W45" s="134"/>
      <c r="X45" s="134"/>
      <c r="Y45" s="134"/>
      <c r="Z45" s="134"/>
      <c r="AA45" s="134"/>
      <c r="AB45" s="134"/>
      <c r="AD45" s="7"/>
      <c r="AE45" s="7"/>
      <c r="AF45" s="7"/>
      <c r="AG45" s="7"/>
      <c r="AH45" s="7"/>
      <c r="AI45" s="7"/>
      <c r="AJ45" s="7"/>
      <c r="AK45" s="7"/>
    </row>
    <row r="46" spans="13:37" x14ac:dyDescent="0.2">
      <c r="P46" s="134"/>
      <c r="Q46" s="134"/>
      <c r="R46" s="134"/>
      <c r="S46" s="134"/>
      <c r="T46" s="134"/>
      <c r="U46" s="134"/>
      <c r="V46" s="134"/>
      <c r="W46" s="134"/>
      <c r="X46" s="134"/>
      <c r="Y46" s="134"/>
      <c r="Z46" s="134"/>
      <c r="AA46" s="134"/>
      <c r="AB46" s="134"/>
      <c r="AD46" s="7"/>
      <c r="AE46" s="7"/>
      <c r="AF46" s="7"/>
      <c r="AG46" s="7"/>
      <c r="AH46" s="7"/>
      <c r="AI46" s="7"/>
      <c r="AJ46" s="7"/>
      <c r="AK46" s="7"/>
    </row>
    <row r="47" spans="13:37" x14ac:dyDescent="0.2">
      <c r="P47" s="134"/>
      <c r="Q47" s="134"/>
      <c r="R47" s="134"/>
      <c r="S47" s="134"/>
      <c r="T47" s="134"/>
      <c r="U47" s="134"/>
      <c r="V47" s="134"/>
      <c r="W47" s="134"/>
      <c r="X47" s="134"/>
      <c r="Y47" s="134"/>
      <c r="Z47" s="134"/>
      <c r="AA47" s="134"/>
      <c r="AB47" s="134"/>
    </row>
    <row r="48" spans="13:37" x14ac:dyDescent="0.2">
      <c r="P48" s="134"/>
      <c r="Q48" s="134"/>
      <c r="R48" s="134"/>
      <c r="S48" s="134"/>
      <c r="T48" s="134"/>
      <c r="U48" s="134"/>
      <c r="V48" s="134"/>
      <c r="W48" s="134"/>
      <c r="X48" s="134"/>
      <c r="Y48" s="134"/>
      <c r="Z48" s="134"/>
      <c r="AA48" s="134"/>
      <c r="AB48" s="134"/>
    </row>
    <row r="49" spans="16:28" x14ac:dyDescent="0.2">
      <c r="P49" s="134"/>
      <c r="Q49" s="134"/>
      <c r="R49" s="134"/>
      <c r="S49" s="134"/>
      <c r="T49" s="134"/>
      <c r="U49" s="134"/>
      <c r="V49" s="134"/>
      <c r="W49" s="134"/>
      <c r="X49" s="134"/>
      <c r="Y49" s="134"/>
      <c r="Z49" s="134"/>
      <c r="AA49" s="134"/>
      <c r="AB49" s="134"/>
    </row>
    <row r="50" spans="16:28" x14ac:dyDescent="0.2">
      <c r="P50" s="134"/>
      <c r="Q50" s="134"/>
      <c r="R50" s="134"/>
      <c r="S50" s="134"/>
      <c r="T50" s="134"/>
      <c r="U50" s="134"/>
      <c r="V50" s="134"/>
      <c r="W50" s="134"/>
      <c r="X50" s="134"/>
      <c r="Y50" s="134"/>
      <c r="Z50" s="134"/>
      <c r="AA50" s="134"/>
      <c r="AB50" s="134"/>
    </row>
    <row r="51" spans="16:28" x14ac:dyDescent="0.2">
      <c r="P51" s="134"/>
      <c r="Q51" s="134"/>
      <c r="R51" s="134"/>
      <c r="S51" s="134"/>
      <c r="T51" s="134"/>
      <c r="U51" s="134"/>
      <c r="V51" s="134"/>
      <c r="W51" s="134"/>
      <c r="X51" s="134"/>
      <c r="Y51" s="134"/>
      <c r="Z51" s="134"/>
      <c r="AA51" s="134"/>
      <c r="AB51" s="134"/>
    </row>
    <row r="52" spans="16:28" x14ac:dyDescent="0.2">
      <c r="P52" s="134"/>
      <c r="Q52" s="134"/>
      <c r="R52" s="134"/>
      <c r="S52" s="134"/>
      <c r="T52" s="134"/>
      <c r="U52" s="134"/>
      <c r="V52" s="134"/>
      <c r="W52" s="134"/>
      <c r="X52" s="134"/>
      <c r="Y52" s="134"/>
      <c r="Z52" s="134"/>
      <c r="AA52" s="134"/>
      <c r="AB52" s="134"/>
    </row>
    <row r="53" spans="16:28" x14ac:dyDescent="0.2">
      <c r="P53" s="134"/>
      <c r="Q53" s="134"/>
      <c r="R53" s="134"/>
      <c r="S53" s="134"/>
      <c r="T53" s="134"/>
      <c r="U53" s="134"/>
      <c r="V53" s="134"/>
      <c r="W53" s="134"/>
      <c r="X53" s="134"/>
      <c r="Y53" s="134"/>
      <c r="Z53" s="134"/>
      <c r="AA53" s="134"/>
      <c r="AB53" s="134"/>
    </row>
    <row r="54" spans="16:28" x14ac:dyDescent="0.2">
      <c r="P54" s="134"/>
      <c r="Q54" s="134"/>
      <c r="R54" s="134"/>
      <c r="S54" s="134"/>
      <c r="T54" s="134"/>
      <c r="U54" s="134"/>
      <c r="V54" s="134"/>
      <c r="W54" s="134"/>
      <c r="X54" s="134"/>
      <c r="Y54" s="134"/>
      <c r="Z54" s="134"/>
      <c r="AA54" s="134"/>
      <c r="AB54" s="134"/>
    </row>
    <row r="55" spans="16:28" x14ac:dyDescent="0.2">
      <c r="P55" s="134"/>
      <c r="Q55" s="134"/>
      <c r="R55" s="134"/>
      <c r="S55" s="134"/>
      <c r="T55" s="134"/>
      <c r="U55" s="134"/>
      <c r="V55" s="134"/>
      <c r="W55" s="134"/>
      <c r="X55" s="134"/>
      <c r="Y55" s="134"/>
      <c r="Z55" s="134"/>
      <c r="AA55" s="134"/>
      <c r="AB55" s="134"/>
    </row>
    <row r="56" spans="16:28" x14ac:dyDescent="0.2">
      <c r="P56" s="134"/>
      <c r="Q56" s="134"/>
      <c r="R56" s="134"/>
      <c r="S56" s="134"/>
      <c r="T56" s="134"/>
      <c r="U56" s="134"/>
      <c r="V56" s="134"/>
      <c r="W56" s="134"/>
      <c r="X56" s="134"/>
      <c r="Y56" s="134"/>
      <c r="Z56" s="134"/>
      <c r="AA56" s="134"/>
      <c r="AB56" s="134"/>
    </row>
    <row r="57" spans="16:28" x14ac:dyDescent="0.2">
      <c r="P57" s="134"/>
      <c r="Q57" s="134"/>
      <c r="R57" s="134"/>
      <c r="S57" s="134"/>
      <c r="T57" s="134"/>
      <c r="U57" s="134"/>
      <c r="V57" s="134"/>
      <c r="W57" s="134"/>
      <c r="X57" s="134"/>
      <c r="Y57" s="134"/>
      <c r="Z57" s="134"/>
      <c r="AA57" s="134"/>
      <c r="AB57" s="134"/>
    </row>
    <row r="58" spans="16:28" x14ac:dyDescent="0.2">
      <c r="P58" s="134"/>
      <c r="Q58" s="134"/>
      <c r="R58" s="134"/>
      <c r="S58" s="134"/>
      <c r="T58" s="134"/>
      <c r="U58" s="134"/>
      <c r="V58" s="134"/>
      <c r="W58" s="134"/>
      <c r="X58" s="134"/>
      <c r="Y58" s="134"/>
      <c r="Z58" s="134"/>
      <c r="AA58" s="134"/>
      <c r="AB58" s="134"/>
    </row>
    <row r="59" spans="16:28" x14ac:dyDescent="0.2">
      <c r="P59" s="134"/>
      <c r="Q59" s="134"/>
      <c r="R59" s="134"/>
      <c r="S59" s="134"/>
      <c r="T59" s="134"/>
      <c r="U59" s="134"/>
      <c r="V59" s="134"/>
      <c r="W59" s="134"/>
      <c r="X59" s="134"/>
      <c r="Y59" s="134"/>
      <c r="Z59" s="134"/>
      <c r="AA59" s="134"/>
      <c r="AB59" s="134"/>
    </row>
    <row r="60" spans="16:28" x14ac:dyDescent="0.2">
      <c r="P60" s="134"/>
      <c r="Q60" s="134"/>
      <c r="R60" s="134"/>
      <c r="S60" s="134"/>
      <c r="T60" s="134"/>
      <c r="U60" s="134"/>
      <c r="V60" s="134"/>
      <c r="W60" s="134"/>
      <c r="X60" s="134"/>
      <c r="Y60" s="134"/>
      <c r="Z60" s="134"/>
      <c r="AA60" s="134"/>
      <c r="AB60" s="134"/>
    </row>
    <row r="61" spans="16:28" x14ac:dyDescent="0.2">
      <c r="P61" s="134"/>
      <c r="Q61" s="134"/>
      <c r="R61" s="134"/>
      <c r="S61" s="134"/>
      <c r="T61" s="134"/>
      <c r="U61" s="134"/>
      <c r="V61" s="134"/>
      <c r="W61" s="134"/>
      <c r="X61" s="134"/>
      <c r="Y61" s="134"/>
      <c r="Z61" s="134"/>
      <c r="AA61" s="134"/>
      <c r="AB61" s="134"/>
    </row>
    <row r="62" spans="16:28" x14ac:dyDescent="0.2">
      <c r="P62" s="134"/>
      <c r="Q62" s="134"/>
      <c r="R62" s="134"/>
      <c r="S62" s="134"/>
      <c r="T62" s="134"/>
      <c r="U62" s="134"/>
      <c r="V62" s="134"/>
      <c r="W62" s="134"/>
      <c r="X62" s="134"/>
      <c r="Y62" s="134"/>
      <c r="Z62" s="134"/>
      <c r="AA62" s="134"/>
      <c r="AB62" s="134"/>
    </row>
    <row r="63" spans="16:28" x14ac:dyDescent="0.2">
      <c r="P63" s="134"/>
      <c r="Q63" s="134"/>
      <c r="R63" s="134"/>
      <c r="S63" s="134"/>
      <c r="T63" s="134"/>
      <c r="U63" s="134"/>
      <c r="V63" s="134"/>
      <c r="W63" s="134"/>
      <c r="X63" s="134"/>
      <c r="Y63" s="134"/>
      <c r="Z63" s="134"/>
      <c r="AA63" s="134"/>
      <c r="AB63" s="134"/>
    </row>
    <row r="64" spans="16:28" x14ac:dyDescent="0.2">
      <c r="P64" s="134"/>
      <c r="Q64" s="134"/>
      <c r="R64" s="134"/>
      <c r="S64" s="134"/>
      <c r="T64" s="134"/>
      <c r="U64" s="134"/>
      <c r="V64" s="134"/>
      <c r="W64" s="134"/>
      <c r="X64" s="134"/>
      <c r="Y64" s="134"/>
      <c r="Z64" s="134"/>
      <c r="AA64" s="134"/>
      <c r="AB64" s="134"/>
    </row>
    <row r="65" spans="16:28" x14ac:dyDescent="0.2">
      <c r="P65" s="134"/>
      <c r="Q65" s="134"/>
      <c r="R65" s="134"/>
      <c r="S65" s="134"/>
      <c r="T65" s="134"/>
      <c r="U65" s="134"/>
      <c r="V65" s="134"/>
      <c r="W65" s="134"/>
      <c r="X65" s="134"/>
      <c r="Y65" s="134"/>
      <c r="Z65" s="134"/>
      <c r="AA65" s="134"/>
      <c r="AB65" s="134"/>
    </row>
    <row r="66" spans="16:28" x14ac:dyDescent="0.2">
      <c r="P66" s="134"/>
      <c r="Q66" s="134"/>
      <c r="R66" s="134"/>
      <c r="S66" s="134"/>
      <c r="T66" s="134"/>
      <c r="U66" s="134"/>
      <c r="V66" s="134"/>
      <c r="W66" s="134"/>
      <c r="X66" s="134"/>
      <c r="Y66" s="134"/>
      <c r="Z66" s="134"/>
      <c r="AA66" s="134"/>
      <c r="AB66" s="134"/>
    </row>
    <row r="67" spans="16:28" x14ac:dyDescent="0.2">
      <c r="P67" s="134"/>
      <c r="Q67" s="134"/>
      <c r="R67" s="134"/>
      <c r="S67" s="134"/>
      <c r="T67" s="134"/>
      <c r="U67" s="134"/>
      <c r="V67" s="134"/>
      <c r="W67" s="134"/>
      <c r="X67" s="134"/>
      <c r="Y67" s="134"/>
      <c r="Z67" s="134"/>
      <c r="AA67" s="134"/>
      <c r="AB67" s="134"/>
    </row>
  </sheetData>
  <mergeCells count="2">
    <mergeCell ref="M1:R1"/>
    <mergeCell ref="M23:R23"/>
  </mergeCells>
  <printOptions horizontalCentered="1" verticalCentered="1"/>
  <pageMargins left="0.7" right="0.7" top="0.75" bottom="0.75" header="0.3" footer="0.3"/>
  <pageSetup scale="56"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78"/>
  <sheetViews>
    <sheetView zoomScaleNormal="100" workbookViewId="0">
      <selection activeCell="D32" sqref="D32"/>
    </sheetView>
  </sheetViews>
  <sheetFormatPr defaultColWidth="9" defaultRowHeight="12.75" customHeight="1" x14ac:dyDescent="0.2"/>
  <cols>
    <col min="1" max="1" width="9" style="91"/>
    <col min="2" max="2" width="29.625" style="91" customWidth="1"/>
    <col min="3" max="13" width="8.75" style="91" customWidth="1"/>
    <col min="14" max="15" width="7" style="91" bestFit="1" customWidth="1"/>
    <col min="16" max="30" width="7.625" style="91" bestFit="1" customWidth="1"/>
    <col min="31" max="31" width="9.5" style="91" bestFit="1" customWidth="1"/>
    <col min="32" max="32" width="6.5" style="91" bestFit="1" customWidth="1"/>
    <col min="33" max="16384" width="9" style="91"/>
  </cols>
  <sheetData>
    <row r="1" spans="1:32" ht="35.25" customHeight="1" x14ac:dyDescent="0.2">
      <c r="B1" s="119"/>
      <c r="C1" s="118"/>
      <c r="D1" s="116"/>
      <c r="E1" s="116"/>
      <c r="F1" s="116"/>
      <c r="G1" s="117"/>
      <c r="H1" s="116"/>
      <c r="I1" s="116"/>
      <c r="J1" s="116"/>
      <c r="K1" s="116"/>
      <c r="L1" s="116"/>
    </row>
    <row r="2" spans="1:32" ht="27.75" customHeight="1" x14ac:dyDescent="0.2">
      <c r="B2" s="137" t="s">
        <v>883</v>
      </c>
      <c r="C2" s="138"/>
      <c r="D2" s="116"/>
      <c r="E2" s="116"/>
      <c r="F2" s="116"/>
      <c r="G2" s="117"/>
      <c r="H2" s="116"/>
      <c r="I2" s="116"/>
      <c r="J2" s="116"/>
      <c r="K2" s="116"/>
      <c r="L2" s="116"/>
    </row>
    <row r="3" spans="1:32" s="110" customFormat="1" ht="15.75" customHeight="1" x14ac:dyDescent="0.2">
      <c r="B3" s="115"/>
      <c r="C3" s="114"/>
      <c r="D3" s="112"/>
      <c r="E3" s="112"/>
      <c r="F3" s="112"/>
      <c r="G3" s="113"/>
      <c r="H3" s="112"/>
      <c r="I3" s="112"/>
      <c r="J3" s="112"/>
      <c r="K3" s="112"/>
      <c r="L3" s="112"/>
      <c r="M3" s="111"/>
      <c r="N3" s="111"/>
      <c r="O3" s="111"/>
      <c r="P3" s="111"/>
      <c r="Q3" s="111"/>
      <c r="R3" s="111"/>
      <c r="S3" s="111"/>
    </row>
    <row r="4" spans="1:32" s="103" customFormat="1" ht="21" customHeight="1" x14ac:dyDescent="0.2">
      <c r="B4" s="107"/>
      <c r="C4" s="109"/>
      <c r="D4" s="107"/>
      <c r="E4" s="107"/>
      <c r="F4" s="107"/>
      <c r="G4" s="108"/>
      <c r="H4" s="107"/>
      <c r="I4" s="107"/>
      <c r="J4" s="106"/>
      <c r="K4" s="106"/>
      <c r="L4" s="105"/>
      <c r="AE4" s="104"/>
      <c r="AF4" s="104"/>
    </row>
    <row r="5" spans="1:32" ht="11.25" customHeight="1" x14ac:dyDescent="0.35">
      <c r="B5" s="139"/>
      <c r="C5" s="166" t="s">
        <v>897</v>
      </c>
      <c r="D5" s="166"/>
      <c r="E5" s="166"/>
      <c r="F5" s="166"/>
      <c r="G5" s="166"/>
      <c r="H5" s="166"/>
      <c r="I5" s="166"/>
      <c r="J5" s="166"/>
      <c r="K5" s="166"/>
      <c r="L5" s="166"/>
      <c r="M5" s="166"/>
      <c r="N5" s="140"/>
      <c r="O5" s="167" t="s">
        <v>898</v>
      </c>
      <c r="P5" s="167"/>
      <c r="Q5" s="167"/>
      <c r="R5" s="141"/>
      <c r="S5" s="166" t="s">
        <v>899</v>
      </c>
      <c r="T5" s="166"/>
      <c r="U5" s="166"/>
      <c r="V5" s="168" t="s">
        <v>900</v>
      </c>
    </row>
    <row r="6" spans="1:32" ht="11.25" customHeight="1" x14ac:dyDescent="0.2">
      <c r="B6" s="102"/>
      <c r="C6" s="142">
        <v>2013</v>
      </c>
      <c r="D6" s="142">
        <v>2014</v>
      </c>
      <c r="E6" s="142">
        <v>2015</v>
      </c>
      <c r="F6" s="142">
        <v>2016</v>
      </c>
      <c r="G6" s="142">
        <v>2017</v>
      </c>
      <c r="H6" s="142">
        <v>2018</v>
      </c>
      <c r="I6" s="142">
        <v>2019</v>
      </c>
      <c r="J6" s="142">
        <v>2020</v>
      </c>
      <c r="K6" s="142">
        <v>2021</v>
      </c>
      <c r="L6" s="142">
        <v>2022</v>
      </c>
      <c r="M6" s="142">
        <v>2023</v>
      </c>
      <c r="N6" s="142"/>
      <c r="O6" s="143" t="s">
        <v>882</v>
      </c>
      <c r="P6" s="143" t="s">
        <v>881</v>
      </c>
      <c r="Q6" s="144" t="s">
        <v>880</v>
      </c>
      <c r="R6" s="144"/>
      <c r="S6" s="145" t="s">
        <v>901</v>
      </c>
      <c r="T6" s="145" t="s">
        <v>902</v>
      </c>
      <c r="U6" s="145" t="s">
        <v>903</v>
      </c>
      <c r="V6" s="169"/>
    </row>
    <row r="7" spans="1:32" ht="11.25" customHeight="1" x14ac:dyDescent="0.2">
      <c r="A7" s="91">
        <v>1</v>
      </c>
      <c r="B7" s="96" t="s">
        <v>220</v>
      </c>
      <c r="C7" s="99"/>
      <c r="D7" s="99"/>
      <c r="E7" s="99"/>
      <c r="F7" s="99"/>
      <c r="G7" s="99"/>
      <c r="H7" s="99"/>
      <c r="I7" s="99"/>
      <c r="J7" s="99"/>
      <c r="K7" s="99"/>
      <c r="L7" s="99"/>
      <c r="M7" s="99"/>
      <c r="N7" s="99"/>
      <c r="O7" s="98"/>
      <c r="P7" s="98"/>
      <c r="Q7" s="100"/>
      <c r="R7" s="100"/>
      <c r="S7" s="99"/>
      <c r="T7" s="99"/>
      <c r="U7" s="99"/>
      <c r="V7" s="99"/>
    </row>
    <row r="8" spans="1:32" ht="11.25" customHeight="1" x14ac:dyDescent="0.2">
      <c r="A8" s="91">
        <v>2</v>
      </c>
      <c r="B8" s="92" t="s">
        <v>904</v>
      </c>
      <c r="C8" s="99">
        <v>328.5</v>
      </c>
      <c r="D8" s="99">
        <v>572.79999999999995</v>
      </c>
      <c r="E8" s="99">
        <v>286.8</v>
      </c>
      <c r="F8" s="99">
        <v>265.60000000000002</v>
      </c>
      <c r="G8" s="99">
        <v>208.5</v>
      </c>
      <c r="H8" s="99">
        <v>312.39999999999998</v>
      </c>
      <c r="I8" s="99">
        <v>597.1</v>
      </c>
      <c r="J8" s="99">
        <v>717.8</v>
      </c>
      <c r="K8" s="99">
        <v>479.5</v>
      </c>
      <c r="L8" s="99">
        <v>220.5</v>
      </c>
      <c r="M8" s="99">
        <v>271.2</v>
      </c>
      <c r="N8" s="99"/>
      <c r="O8" s="99">
        <v>-27.707139324956731</v>
      </c>
      <c r="P8" s="98">
        <v>-2.7889280812675055</v>
      </c>
      <c r="Q8" s="98">
        <v>-1.8985489695143798</v>
      </c>
      <c r="R8" s="98"/>
      <c r="S8" s="98">
        <v>375</v>
      </c>
      <c r="T8" s="98">
        <v>615</v>
      </c>
      <c r="U8" s="99">
        <v>1030</v>
      </c>
      <c r="V8" s="99">
        <v>56.020804578555271</v>
      </c>
    </row>
    <row r="9" spans="1:32" ht="11.25" customHeight="1" x14ac:dyDescent="0.2">
      <c r="A9" s="91">
        <v>3</v>
      </c>
      <c r="B9" s="92" t="s">
        <v>879</v>
      </c>
      <c r="C9" s="99">
        <v>3624</v>
      </c>
      <c r="D9" s="99">
        <v>4130</v>
      </c>
      <c r="E9" s="99">
        <v>4508</v>
      </c>
      <c r="F9" s="99">
        <v>4781.1000000000004</v>
      </c>
      <c r="G9" s="99">
        <v>5691.3</v>
      </c>
      <c r="H9" s="99">
        <v>6310.9</v>
      </c>
      <c r="I9" s="99">
        <v>6051.4</v>
      </c>
      <c r="J9" s="99">
        <v>6246.3</v>
      </c>
      <c r="K9" s="99">
        <v>5659.6</v>
      </c>
      <c r="L9" s="99">
        <v>6671.7</v>
      </c>
      <c r="M9" s="99">
        <v>7378.3</v>
      </c>
      <c r="N9" s="99"/>
      <c r="O9" s="99">
        <v>5.708803438252974</v>
      </c>
      <c r="P9" s="98">
        <v>3.174649502610305</v>
      </c>
      <c r="Q9" s="98">
        <v>7.3684817668673741</v>
      </c>
      <c r="R9" s="100"/>
      <c r="S9" s="100">
        <v>7544</v>
      </c>
      <c r="T9" s="100">
        <v>8763</v>
      </c>
      <c r="U9" s="99">
        <v>8767</v>
      </c>
      <c r="V9" s="99">
        <v>5.9168116523015568</v>
      </c>
    </row>
    <row r="10" spans="1:32" ht="11.25" customHeight="1" x14ac:dyDescent="0.2">
      <c r="A10" s="91">
        <v>4</v>
      </c>
      <c r="B10" s="92" t="s">
        <v>878</v>
      </c>
      <c r="C10" s="99">
        <v>3599</v>
      </c>
      <c r="D10" s="99">
        <v>3906</v>
      </c>
      <c r="E10" s="99">
        <v>4225</v>
      </c>
      <c r="F10" s="99">
        <v>3749</v>
      </c>
      <c r="G10" s="99">
        <v>3844</v>
      </c>
      <c r="H10" s="99">
        <v>4509</v>
      </c>
      <c r="I10" s="99">
        <v>4877</v>
      </c>
      <c r="J10" s="99">
        <v>5484</v>
      </c>
      <c r="K10" s="99">
        <v>5505</v>
      </c>
      <c r="L10" s="99">
        <v>5778</v>
      </c>
      <c r="M10" s="99">
        <v>5448</v>
      </c>
      <c r="N10" s="99"/>
      <c r="O10" s="99">
        <v>-0.21929894948539141</v>
      </c>
      <c r="P10" s="98">
        <v>3.8559476128275483</v>
      </c>
      <c r="Q10" s="98">
        <v>4.2330690153876693</v>
      </c>
      <c r="R10" s="98"/>
      <c r="S10" s="98">
        <v>6000</v>
      </c>
      <c r="T10" s="98">
        <v>7500</v>
      </c>
      <c r="U10" s="99">
        <v>8100</v>
      </c>
      <c r="V10" s="99">
        <v>14.134245794823075</v>
      </c>
    </row>
    <row r="11" spans="1:32" ht="11.25" customHeight="1" x14ac:dyDescent="0.2">
      <c r="A11" s="91">
        <v>5</v>
      </c>
      <c r="B11" s="92" t="s">
        <v>877</v>
      </c>
      <c r="C11" s="99">
        <v>2287.5929999999998</v>
      </c>
      <c r="D11" s="99">
        <v>2119.1909999999998</v>
      </c>
      <c r="E11" s="99">
        <v>2500.86</v>
      </c>
      <c r="F11" s="99">
        <v>3729.5509999999999</v>
      </c>
      <c r="G11" s="99">
        <v>3624.2939999999999</v>
      </c>
      <c r="H11" s="99">
        <v>3942.01</v>
      </c>
      <c r="I11" s="99">
        <v>4197.6670000000004</v>
      </c>
      <c r="J11" s="99">
        <v>4694.076</v>
      </c>
      <c r="K11" s="99">
        <v>6087.2960000000003</v>
      </c>
      <c r="L11" s="99">
        <v>5065.1260000000002</v>
      </c>
      <c r="M11" s="99">
        <v>4440.652</v>
      </c>
      <c r="N11" s="99"/>
      <c r="O11" s="99">
        <v>-1.8329950169101661</v>
      </c>
      <c r="P11" s="98">
        <v>2.4108106091444537</v>
      </c>
      <c r="Q11" s="98">
        <v>6.8579401225474346</v>
      </c>
      <c r="R11" s="100"/>
      <c r="S11" s="100">
        <v>5920</v>
      </c>
      <c r="T11" s="100">
        <v>6500</v>
      </c>
      <c r="U11" s="99">
        <v>7335</v>
      </c>
      <c r="V11" s="99">
        <v>18.209158574849482</v>
      </c>
    </row>
    <row r="12" spans="1:32" ht="11.25" customHeight="1" x14ac:dyDescent="0.2">
      <c r="A12" s="91">
        <v>6</v>
      </c>
      <c r="B12" s="92" t="s">
        <v>876</v>
      </c>
      <c r="C12" s="99" t="s">
        <v>488</v>
      </c>
      <c r="D12" s="99" t="s">
        <v>488</v>
      </c>
      <c r="E12" s="99" t="s">
        <v>488</v>
      </c>
      <c r="F12" s="99" t="s">
        <v>488</v>
      </c>
      <c r="G12" s="99">
        <v>764.6</v>
      </c>
      <c r="H12" s="99">
        <v>1069.7</v>
      </c>
      <c r="I12" s="99">
        <v>1210.0999999999999</v>
      </c>
      <c r="J12" s="99">
        <v>1560.3</v>
      </c>
      <c r="K12" s="99">
        <v>1972.5</v>
      </c>
      <c r="L12" s="99">
        <v>2166.5</v>
      </c>
      <c r="M12" s="99">
        <v>2334</v>
      </c>
      <c r="N12" s="99"/>
      <c r="O12" s="99">
        <v>14.366170994020667</v>
      </c>
      <c r="P12" s="98">
        <v>16.88741957364406</v>
      </c>
      <c r="Q12" s="98" t="s">
        <v>488</v>
      </c>
      <c r="R12" s="98"/>
      <c r="S12" s="98">
        <v>2125</v>
      </c>
      <c r="T12" s="98">
        <v>2089</v>
      </c>
      <c r="U12" s="99">
        <v>2457</v>
      </c>
      <c r="V12" s="99">
        <v>1.7266559600207509</v>
      </c>
    </row>
    <row r="13" spans="1:32" ht="11.25" customHeight="1" x14ac:dyDescent="0.2">
      <c r="A13" s="91">
        <v>7</v>
      </c>
      <c r="B13" s="92" t="s">
        <v>875</v>
      </c>
      <c r="C13" s="99">
        <v>1456.787</v>
      </c>
      <c r="D13" s="99">
        <v>1603.7439999999999</v>
      </c>
      <c r="E13" s="99">
        <v>1724.1389999999999</v>
      </c>
      <c r="F13" s="99">
        <v>1976.867</v>
      </c>
      <c r="G13" s="99">
        <v>2348.105</v>
      </c>
      <c r="H13" s="99">
        <v>2569.9360000000001</v>
      </c>
      <c r="I13" s="99">
        <v>2911.489</v>
      </c>
      <c r="J13" s="99">
        <v>2942.9960000000001</v>
      </c>
      <c r="K13" s="99">
        <v>3175.08</v>
      </c>
      <c r="L13" s="99">
        <v>3441.8519999999999</v>
      </c>
      <c r="M13" s="99">
        <v>4336.8490000000002</v>
      </c>
      <c r="N13" s="99"/>
      <c r="O13" s="99">
        <v>13.796317884106246</v>
      </c>
      <c r="P13" s="98">
        <v>11.032571624252597</v>
      </c>
      <c r="Q13" s="98">
        <v>11.526436134159269</v>
      </c>
      <c r="R13" s="100"/>
      <c r="S13" s="100">
        <v>4647</v>
      </c>
      <c r="T13" s="100">
        <v>4601</v>
      </c>
      <c r="U13" s="99">
        <v>4687</v>
      </c>
      <c r="V13" s="99">
        <v>2.6219392903725103</v>
      </c>
    </row>
    <row r="14" spans="1:32" ht="11.25" customHeight="1" x14ac:dyDescent="0.2">
      <c r="A14" s="91">
        <v>8</v>
      </c>
      <c r="B14" s="92" t="s">
        <v>874</v>
      </c>
      <c r="C14" s="99">
        <v>5395</v>
      </c>
      <c r="D14" s="99">
        <v>6077</v>
      </c>
      <c r="E14" s="99">
        <v>7624</v>
      </c>
      <c r="F14" s="99">
        <v>8553</v>
      </c>
      <c r="G14" s="99">
        <v>7584</v>
      </c>
      <c r="H14" s="99">
        <v>7594</v>
      </c>
      <c r="I14" s="99">
        <v>7248</v>
      </c>
      <c r="J14" s="99">
        <v>8048</v>
      </c>
      <c r="K14" s="99">
        <v>7981</v>
      </c>
      <c r="L14" s="99">
        <v>7147</v>
      </c>
      <c r="M14" s="99">
        <v>7408</v>
      </c>
      <c r="N14" s="99"/>
      <c r="O14" s="99">
        <v>-2.724306577914104</v>
      </c>
      <c r="P14" s="98">
        <v>-0.494731441944396</v>
      </c>
      <c r="Q14" s="98">
        <v>3.2216869517552871</v>
      </c>
      <c r="R14" s="98"/>
      <c r="S14" s="98">
        <v>7425</v>
      </c>
      <c r="T14" s="98">
        <v>8675</v>
      </c>
      <c r="U14" s="99">
        <v>9225</v>
      </c>
      <c r="V14" s="99">
        <v>7.5858446219774445</v>
      </c>
    </row>
    <row r="15" spans="1:32" ht="11.25" customHeight="1" x14ac:dyDescent="0.2">
      <c r="A15" s="91">
        <v>9</v>
      </c>
      <c r="B15" s="92" t="s">
        <v>873</v>
      </c>
      <c r="C15" s="99">
        <v>2638</v>
      </c>
      <c r="D15" s="99">
        <v>3312</v>
      </c>
      <c r="E15" s="99">
        <v>2704</v>
      </c>
      <c r="F15" s="99">
        <v>2835</v>
      </c>
      <c r="G15" s="99">
        <v>2587</v>
      </c>
      <c r="H15" s="99">
        <v>2675</v>
      </c>
      <c r="I15" s="99">
        <v>2665</v>
      </c>
      <c r="J15" s="99">
        <v>2657</v>
      </c>
      <c r="K15" s="99">
        <v>2487</v>
      </c>
      <c r="L15" s="99">
        <v>2848</v>
      </c>
      <c r="M15" s="99">
        <v>3356</v>
      </c>
      <c r="N15" s="99"/>
      <c r="O15" s="99">
        <v>8.0961266970736911</v>
      </c>
      <c r="P15" s="98">
        <v>4.6404583169417535</v>
      </c>
      <c r="Q15" s="98">
        <v>2.4364964160241476</v>
      </c>
      <c r="R15" s="100"/>
      <c r="S15" s="100">
        <v>4300</v>
      </c>
      <c r="T15" s="100">
        <v>4700</v>
      </c>
      <c r="U15" s="99">
        <v>5200</v>
      </c>
      <c r="V15" s="99">
        <v>15.716102408626353</v>
      </c>
    </row>
    <row r="16" spans="1:32" ht="11.25" customHeight="1" x14ac:dyDescent="0.2">
      <c r="A16" s="91">
        <v>10</v>
      </c>
      <c r="B16" s="92" t="s">
        <v>872</v>
      </c>
      <c r="C16" s="99"/>
      <c r="D16" s="99"/>
      <c r="E16" s="99"/>
      <c r="F16" s="99"/>
      <c r="G16" s="99"/>
      <c r="H16" s="99"/>
      <c r="I16" s="99"/>
      <c r="J16" s="99"/>
      <c r="K16" s="99"/>
      <c r="L16" s="99"/>
      <c r="M16" s="99"/>
      <c r="N16" s="99"/>
      <c r="O16" s="99"/>
      <c r="P16" s="98"/>
      <c r="Q16" s="98"/>
      <c r="R16" s="98"/>
      <c r="S16" s="98"/>
      <c r="T16" s="98"/>
      <c r="U16" s="99"/>
      <c r="V16" s="99"/>
    </row>
    <row r="17" spans="1:22" ht="11.25" customHeight="1" x14ac:dyDescent="0.2">
      <c r="A17" s="91">
        <v>11</v>
      </c>
      <c r="B17" s="92" t="s">
        <v>905</v>
      </c>
      <c r="C17" s="99">
        <v>246.67400000000001</v>
      </c>
      <c r="D17" s="99">
        <v>274.09399999999999</v>
      </c>
      <c r="E17" s="99">
        <v>294.02100000000002</v>
      </c>
      <c r="F17" s="99">
        <v>296.95</v>
      </c>
      <c r="G17" s="99">
        <v>285.488</v>
      </c>
      <c r="H17" s="99">
        <v>277.85300000000001</v>
      </c>
      <c r="I17" s="99">
        <v>278.70499999999998</v>
      </c>
      <c r="J17" s="99">
        <v>310.93799999999999</v>
      </c>
      <c r="K17" s="99">
        <v>299.99900000000002</v>
      </c>
      <c r="L17" s="99">
        <v>432.589</v>
      </c>
      <c r="M17" s="99">
        <v>611.13699999999994</v>
      </c>
      <c r="N17" s="99"/>
      <c r="O17" s="99">
        <v>25.262649189501118</v>
      </c>
      <c r="P17" s="98">
        <v>17.07514316772043</v>
      </c>
      <c r="Q17" s="98">
        <v>9.4968234195501378</v>
      </c>
      <c r="R17" s="100"/>
      <c r="S17" s="100">
        <v>920.78</v>
      </c>
      <c r="T17" s="100">
        <v>850.93</v>
      </c>
      <c r="U17" s="99">
        <v>751.22</v>
      </c>
      <c r="V17" s="99">
        <v>7.1213871701309994</v>
      </c>
    </row>
    <row r="18" spans="1:22" ht="11.25" customHeight="1" x14ac:dyDescent="0.2">
      <c r="A18" s="91">
        <v>12</v>
      </c>
      <c r="B18" s="92" t="s">
        <v>871</v>
      </c>
      <c r="C18" s="99">
        <v>6682</v>
      </c>
      <c r="D18" s="99">
        <v>7017</v>
      </c>
      <c r="E18" s="99">
        <v>8377</v>
      </c>
      <c r="F18" s="99">
        <v>9636</v>
      </c>
      <c r="G18" s="99">
        <v>10740</v>
      </c>
      <c r="H18" s="99">
        <v>13004</v>
      </c>
      <c r="I18" s="99">
        <v>17462</v>
      </c>
      <c r="J18" s="99">
        <v>14610</v>
      </c>
      <c r="K18" s="99">
        <v>16077</v>
      </c>
      <c r="L18" s="99">
        <v>19283</v>
      </c>
      <c r="M18" s="99">
        <v>25113</v>
      </c>
      <c r="N18" s="99"/>
      <c r="O18" s="99">
        <v>19.788775884941344</v>
      </c>
      <c r="P18" s="98">
        <v>14.068131380926552</v>
      </c>
      <c r="Q18" s="98">
        <v>14.156123473127602</v>
      </c>
      <c r="R18" s="98"/>
      <c r="S18" s="98">
        <v>25409</v>
      </c>
      <c r="T18" s="98">
        <v>23483</v>
      </c>
      <c r="U18" s="99">
        <v>10571</v>
      </c>
      <c r="V18" s="99">
        <v>-25.055604882224014</v>
      </c>
    </row>
    <row r="19" spans="1:22" ht="11.25" customHeight="1" x14ac:dyDescent="0.2">
      <c r="A19" s="91">
        <v>13</v>
      </c>
      <c r="B19" s="92" t="s">
        <v>870</v>
      </c>
      <c r="C19" s="99">
        <v>990.6</v>
      </c>
      <c r="D19" s="99">
        <v>569.29999999999995</v>
      </c>
      <c r="E19" s="99">
        <v>547.79999999999995</v>
      </c>
      <c r="F19" s="99">
        <v>660.1</v>
      </c>
      <c r="G19" s="99">
        <v>824.1</v>
      </c>
      <c r="H19" s="99">
        <v>573.6</v>
      </c>
      <c r="I19" s="99">
        <v>635.5</v>
      </c>
      <c r="J19" s="99">
        <v>650.5</v>
      </c>
      <c r="K19" s="99">
        <v>778.5</v>
      </c>
      <c r="L19" s="99">
        <v>1050.9000000000001</v>
      </c>
      <c r="M19" s="99">
        <v>1178.2</v>
      </c>
      <c r="N19" s="99"/>
      <c r="O19" s="99">
        <v>21.896313785011511</v>
      </c>
      <c r="P19" s="98">
        <v>15.484041773008839</v>
      </c>
      <c r="Q19" s="98">
        <v>1.7494497943385756</v>
      </c>
      <c r="R19" s="100"/>
      <c r="S19" s="100">
        <v>1100</v>
      </c>
      <c r="T19" s="100">
        <v>1150</v>
      </c>
      <c r="U19" s="99">
        <v>1200</v>
      </c>
      <c r="V19" s="99">
        <v>0.61299472606650696</v>
      </c>
    </row>
    <row r="20" spans="1:22" ht="11.25" customHeight="1" x14ac:dyDescent="0.2">
      <c r="A20" s="91">
        <v>14</v>
      </c>
      <c r="B20" s="92" t="s">
        <v>869</v>
      </c>
      <c r="C20" s="99">
        <v>159.833</v>
      </c>
      <c r="D20" s="99">
        <v>163.58199999999999</v>
      </c>
      <c r="E20" s="99">
        <v>160.084</v>
      </c>
      <c r="F20" s="99">
        <v>161.25899999999999</v>
      </c>
      <c r="G20" s="99">
        <v>132.91300000000001</v>
      </c>
      <c r="H20" s="99">
        <v>105.425</v>
      </c>
      <c r="I20" s="99">
        <v>207.36500000000001</v>
      </c>
      <c r="J20" s="99">
        <v>371.553</v>
      </c>
      <c r="K20" s="99">
        <v>171.82900000000001</v>
      </c>
      <c r="L20" s="99">
        <v>171.13399999999999</v>
      </c>
      <c r="M20" s="99">
        <v>287.13400000000001</v>
      </c>
      <c r="N20" s="99"/>
      <c r="O20" s="99">
        <v>-8.2327009236316755</v>
      </c>
      <c r="P20" s="98">
        <v>22.187900413011707</v>
      </c>
      <c r="Q20" s="98">
        <v>6.0331874804958163</v>
      </c>
      <c r="R20" s="98"/>
      <c r="S20" s="98">
        <v>353</v>
      </c>
      <c r="T20" s="98">
        <v>289</v>
      </c>
      <c r="U20" s="99">
        <v>237</v>
      </c>
      <c r="V20" s="99">
        <v>-6.1960251310293701</v>
      </c>
    </row>
    <row r="21" spans="1:22" ht="11.25" customHeight="1" x14ac:dyDescent="0.2">
      <c r="A21" s="91">
        <v>15</v>
      </c>
      <c r="B21" s="92" t="s">
        <v>868</v>
      </c>
      <c r="C21" s="99">
        <v>1016.322</v>
      </c>
      <c r="D21" s="99">
        <v>910.63400000000001</v>
      </c>
      <c r="E21" s="99">
        <v>1076.087</v>
      </c>
      <c r="F21" s="99">
        <v>1275.472</v>
      </c>
      <c r="G21" s="99">
        <v>1408.7739999999999</v>
      </c>
      <c r="H21" s="99">
        <v>1178.1690000000001</v>
      </c>
      <c r="I21" s="99">
        <v>1191.4469999999999</v>
      </c>
      <c r="J21" s="99">
        <v>1326.5840000000001</v>
      </c>
      <c r="K21" s="99">
        <v>1473.4749999999999</v>
      </c>
      <c r="L21" s="99">
        <v>1707.49</v>
      </c>
      <c r="M21" s="99">
        <v>1846.37</v>
      </c>
      <c r="N21" s="99"/>
      <c r="O21" s="99">
        <v>11.650668240007445</v>
      </c>
      <c r="P21" s="98">
        <v>9.4012360285337095</v>
      </c>
      <c r="Q21" s="98">
        <v>6.152136817563103</v>
      </c>
      <c r="R21" s="100"/>
      <c r="S21" s="100">
        <v>1950</v>
      </c>
      <c r="T21" s="100">
        <v>2000</v>
      </c>
      <c r="U21" s="99">
        <v>2050</v>
      </c>
      <c r="V21" s="99">
        <v>3.5487932430561475</v>
      </c>
    </row>
    <row r="22" spans="1:22" ht="11.25" customHeight="1" x14ac:dyDescent="0.2">
      <c r="A22" s="91">
        <v>16</v>
      </c>
      <c r="B22" s="92" t="s">
        <v>867</v>
      </c>
      <c r="C22" s="99">
        <v>348.03899999999999</v>
      </c>
      <c r="D22" s="99">
        <v>460.65800000000002</v>
      </c>
      <c r="E22" s="99">
        <v>558.58900000000006</v>
      </c>
      <c r="F22" s="99">
        <v>600.07600000000002</v>
      </c>
      <c r="G22" s="99">
        <v>500.46100000000001</v>
      </c>
      <c r="H22" s="99">
        <v>501.21300000000002</v>
      </c>
      <c r="I22" s="99">
        <v>616.27300000000002</v>
      </c>
      <c r="J22" s="99">
        <v>679.02800000000002</v>
      </c>
      <c r="K22" s="99">
        <v>935.01599999999996</v>
      </c>
      <c r="L22" s="99">
        <v>912.55700000000002</v>
      </c>
      <c r="M22" s="99">
        <v>1075.8119999999999</v>
      </c>
      <c r="N22" s="99"/>
      <c r="O22" s="99">
        <v>16.577901600522882</v>
      </c>
      <c r="P22" s="98">
        <v>16.504529811783144</v>
      </c>
      <c r="Q22" s="98">
        <v>11.946584359529687</v>
      </c>
      <c r="R22" s="98"/>
      <c r="S22" s="98">
        <v>1176</v>
      </c>
      <c r="T22" s="98">
        <v>1273</v>
      </c>
      <c r="U22" s="99">
        <v>1153</v>
      </c>
      <c r="V22" s="99">
        <v>2.3365977235433766</v>
      </c>
    </row>
    <row r="23" spans="1:22" ht="11.25" customHeight="1" x14ac:dyDescent="0.2">
      <c r="A23" s="91">
        <v>17</v>
      </c>
      <c r="B23" s="92" t="s">
        <v>866</v>
      </c>
      <c r="C23" s="99">
        <v>656</v>
      </c>
      <c r="D23" s="99">
        <v>1007</v>
      </c>
      <c r="E23" s="99">
        <v>598</v>
      </c>
      <c r="F23" s="99">
        <v>584</v>
      </c>
      <c r="G23" s="99">
        <v>514</v>
      </c>
      <c r="H23" s="99">
        <v>595</v>
      </c>
      <c r="I23" s="99">
        <v>606</v>
      </c>
      <c r="J23" s="99">
        <v>784</v>
      </c>
      <c r="K23" s="99">
        <v>636</v>
      </c>
      <c r="L23" s="99">
        <v>766</v>
      </c>
      <c r="M23" s="99">
        <v>1358</v>
      </c>
      <c r="N23" s="99"/>
      <c r="O23" s="99">
        <v>20.09582293357759</v>
      </c>
      <c r="P23" s="98">
        <v>17.944192361534039</v>
      </c>
      <c r="Q23" s="98">
        <v>7.5473201231173626</v>
      </c>
      <c r="R23" s="100"/>
      <c r="S23" s="100">
        <v>1310</v>
      </c>
      <c r="T23" s="100">
        <v>1200</v>
      </c>
      <c r="U23" s="99">
        <v>1150</v>
      </c>
      <c r="V23" s="99">
        <v>-5.3909481434334712</v>
      </c>
    </row>
    <row r="24" spans="1:22" ht="11.25" customHeight="1" x14ac:dyDescent="0.2">
      <c r="A24" s="91">
        <v>18</v>
      </c>
      <c r="B24" s="92" t="s">
        <v>865</v>
      </c>
      <c r="C24" s="99">
        <v>4212</v>
      </c>
      <c r="D24" s="99">
        <v>3674</v>
      </c>
      <c r="E24" s="99">
        <v>3533</v>
      </c>
      <c r="F24" s="99">
        <v>2920</v>
      </c>
      <c r="G24" s="99">
        <v>3133</v>
      </c>
      <c r="H24" s="99">
        <v>3238</v>
      </c>
      <c r="I24" s="99">
        <v>3083</v>
      </c>
      <c r="J24" s="99">
        <v>2270</v>
      </c>
      <c r="K24" s="99">
        <v>1973</v>
      </c>
      <c r="L24" s="99">
        <v>2155</v>
      </c>
      <c r="M24" s="99">
        <v>2390</v>
      </c>
      <c r="N24" s="99"/>
      <c r="O24" s="99">
        <v>1.731945028285975</v>
      </c>
      <c r="P24" s="98">
        <v>-5.8925054331819826</v>
      </c>
      <c r="Q24" s="98">
        <v>-5.5088893239273906</v>
      </c>
      <c r="R24" s="98"/>
      <c r="S24" s="98">
        <v>3125</v>
      </c>
      <c r="T24" s="98">
        <v>3750</v>
      </c>
      <c r="U24" s="99">
        <v>3700</v>
      </c>
      <c r="V24" s="99">
        <v>15.682573385736664</v>
      </c>
    </row>
    <row r="25" spans="1:22" ht="11.25" customHeight="1" x14ac:dyDescent="0.2">
      <c r="A25" s="91">
        <v>27</v>
      </c>
      <c r="B25" s="96" t="s">
        <v>864</v>
      </c>
      <c r="C25" s="95">
        <v>33640.347999999998</v>
      </c>
      <c r="D25" s="95">
        <v>35797.002999999997</v>
      </c>
      <c r="E25" s="95">
        <v>38717.380000000005</v>
      </c>
      <c r="F25" s="95">
        <v>42023.974999999999</v>
      </c>
      <c r="G25" s="95">
        <v>44190.534999999996</v>
      </c>
      <c r="H25" s="95">
        <v>48456.206000000006</v>
      </c>
      <c r="I25" s="95">
        <v>53838.046000000002</v>
      </c>
      <c r="J25" s="95">
        <v>53353.074999999997</v>
      </c>
      <c r="K25" s="95">
        <v>55691.795000000006</v>
      </c>
      <c r="L25" s="95">
        <v>59817.347999999998</v>
      </c>
      <c r="M25" s="95">
        <v>68832.65400000001</v>
      </c>
      <c r="N25" s="95"/>
      <c r="O25" s="95">
        <v>8.8625124835462152</v>
      </c>
      <c r="P25" s="94">
        <v>7.272653042589905</v>
      </c>
      <c r="Q25" s="94">
        <v>7.4220419625766754</v>
      </c>
      <c r="R25" s="97"/>
      <c r="S25" s="97">
        <v>73679.78</v>
      </c>
      <c r="T25" s="97">
        <v>77438.929999999993</v>
      </c>
      <c r="U25" s="95">
        <v>67613.22</v>
      </c>
      <c r="V25" s="95">
        <v>-0.59405276644114435</v>
      </c>
    </row>
    <row r="26" spans="1:22" ht="11.25" customHeight="1" x14ac:dyDescent="0.2">
      <c r="A26" s="91">
        <v>28</v>
      </c>
      <c r="B26" s="96" t="s">
        <v>798</v>
      </c>
      <c r="C26" s="99"/>
      <c r="D26" s="99"/>
      <c r="E26" s="99"/>
      <c r="F26" s="99"/>
      <c r="G26" s="99"/>
      <c r="H26" s="99"/>
      <c r="I26" s="99"/>
      <c r="J26" s="99"/>
      <c r="K26" s="99"/>
      <c r="L26" s="99"/>
      <c r="M26" s="99"/>
      <c r="N26" s="99"/>
      <c r="O26" s="99"/>
      <c r="P26" s="98"/>
      <c r="Q26" s="98"/>
      <c r="R26" s="100"/>
      <c r="S26" s="100"/>
      <c r="T26" s="100"/>
      <c r="U26" s="99"/>
      <c r="V26" s="99"/>
    </row>
    <row r="27" spans="1:22" ht="11.25" customHeight="1" x14ac:dyDescent="0.2">
      <c r="A27" s="91">
        <v>29</v>
      </c>
      <c r="B27" s="92" t="s">
        <v>863</v>
      </c>
      <c r="C27" s="99">
        <v>845.03300000000002</v>
      </c>
      <c r="D27" s="99">
        <v>824.44100000000003</v>
      </c>
      <c r="E27" s="99">
        <v>963.62099999999998</v>
      </c>
      <c r="F27" s="99">
        <v>1086.95</v>
      </c>
      <c r="G27" s="99">
        <v>1137.0889999999999</v>
      </c>
      <c r="H27" s="99">
        <v>1467.5909999999999</v>
      </c>
      <c r="I27" s="99">
        <v>1693.4770000000001</v>
      </c>
      <c r="J27" s="99">
        <v>1935.6759999999999</v>
      </c>
      <c r="K27" s="99">
        <v>1969.54</v>
      </c>
      <c r="L27" s="99">
        <v>2444.42</v>
      </c>
      <c r="M27" s="99">
        <v>2805.973</v>
      </c>
      <c r="N27" s="99"/>
      <c r="O27" s="99">
        <v>13.174940315938688</v>
      </c>
      <c r="P27" s="98">
        <v>13.840210363066685</v>
      </c>
      <c r="Q27" s="98">
        <v>12.751150445781679</v>
      </c>
      <c r="R27" s="98"/>
      <c r="S27" s="98">
        <v>2889.4117647060002</v>
      </c>
      <c r="T27" s="98">
        <v>3152.9411764709998</v>
      </c>
      <c r="U27" s="99">
        <v>3388.2352941180002</v>
      </c>
      <c r="V27" s="99">
        <v>6.4870243607013656</v>
      </c>
    </row>
    <row r="28" spans="1:22" ht="11.25" customHeight="1" x14ac:dyDescent="0.2">
      <c r="A28" s="91">
        <v>30</v>
      </c>
      <c r="B28" s="92" t="s">
        <v>862</v>
      </c>
      <c r="C28" s="99">
        <v>97.12</v>
      </c>
      <c r="D28" s="99">
        <v>91.587999999999994</v>
      </c>
      <c r="E28" s="99">
        <v>143.59899999999999</v>
      </c>
      <c r="F28" s="99">
        <v>169.86099999999999</v>
      </c>
      <c r="G28" s="99">
        <v>175.32900000000001</v>
      </c>
      <c r="H28" s="99">
        <v>240.351</v>
      </c>
      <c r="I28" s="99">
        <v>184.727</v>
      </c>
      <c r="J28" s="99">
        <v>165.511</v>
      </c>
      <c r="K28" s="99">
        <v>186.92400000000001</v>
      </c>
      <c r="L28" s="99">
        <v>128.27600000000001</v>
      </c>
      <c r="M28" s="99">
        <v>188.61799999999999</v>
      </c>
      <c r="N28" s="99"/>
      <c r="O28" s="99">
        <v>4.452480432201078</v>
      </c>
      <c r="P28" s="98">
        <v>-4.7319139141727362</v>
      </c>
      <c r="Q28" s="98">
        <v>6.8630206864090715</v>
      </c>
      <c r="R28" s="100"/>
      <c r="S28" s="100">
        <v>330</v>
      </c>
      <c r="T28" s="100">
        <v>330</v>
      </c>
      <c r="U28" s="99">
        <v>330</v>
      </c>
      <c r="V28" s="99">
        <v>20.497194306751542</v>
      </c>
    </row>
    <row r="29" spans="1:22" ht="11.25" customHeight="1" x14ac:dyDescent="0.2">
      <c r="A29" s="91">
        <v>31</v>
      </c>
      <c r="B29" s="92" t="s">
        <v>861</v>
      </c>
      <c r="C29" s="99">
        <v>703.46100000000001</v>
      </c>
      <c r="D29" s="99">
        <v>914.41700000000003</v>
      </c>
      <c r="E29" s="99">
        <v>1018.179</v>
      </c>
      <c r="F29" s="99">
        <v>581.57600000000002</v>
      </c>
      <c r="G29" s="99">
        <v>450.33499999999998</v>
      </c>
      <c r="H29" s="99">
        <v>584.00400000000002</v>
      </c>
      <c r="I29" s="99">
        <v>788.93799999999999</v>
      </c>
      <c r="J29" s="99">
        <v>716.15300000000002</v>
      </c>
      <c r="K29" s="99">
        <v>751.73400000000004</v>
      </c>
      <c r="L29" s="99">
        <v>811.82600000000002</v>
      </c>
      <c r="M29" s="99">
        <v>1009.8680000000001</v>
      </c>
      <c r="N29" s="99"/>
      <c r="O29" s="99">
        <v>12.13803243943441</v>
      </c>
      <c r="P29" s="98">
        <v>11.575735359080985</v>
      </c>
      <c r="Q29" s="98">
        <v>3.6817833543503209</v>
      </c>
      <c r="R29" s="98"/>
      <c r="S29" s="98">
        <v>920</v>
      </c>
      <c r="T29" s="98">
        <v>915</v>
      </c>
      <c r="U29" s="99">
        <v>935</v>
      </c>
      <c r="V29" s="99">
        <v>-2.5349297785954961</v>
      </c>
    </row>
    <row r="30" spans="1:22" ht="11.25" customHeight="1" x14ac:dyDescent="0.2">
      <c r="A30" s="91">
        <v>32</v>
      </c>
      <c r="B30" s="92" t="s">
        <v>860</v>
      </c>
      <c r="C30" s="99">
        <v>170.649</v>
      </c>
      <c r="D30" s="99">
        <v>264.976</v>
      </c>
      <c r="E30" s="99">
        <v>292.00799999999998</v>
      </c>
      <c r="F30" s="99">
        <v>327.02600000000001</v>
      </c>
      <c r="G30" s="99">
        <v>295.94</v>
      </c>
      <c r="H30" s="99">
        <v>336.94499999999999</v>
      </c>
      <c r="I30" s="99">
        <v>485.73700000000002</v>
      </c>
      <c r="J30" s="99">
        <v>448.10899999999998</v>
      </c>
      <c r="K30" s="99">
        <v>574.29399999999998</v>
      </c>
      <c r="L30" s="99">
        <v>559.13499999999999</v>
      </c>
      <c r="M30" s="99">
        <v>500.36399999999998</v>
      </c>
      <c r="N30" s="99"/>
      <c r="O30" s="99">
        <v>3.7450688035291391</v>
      </c>
      <c r="P30" s="98">
        <v>8.2294391466376737</v>
      </c>
      <c r="Q30" s="98">
        <v>11.357181649815429</v>
      </c>
      <c r="R30" s="100"/>
      <c r="S30" s="100">
        <v>675.5</v>
      </c>
      <c r="T30" s="100">
        <v>660</v>
      </c>
      <c r="U30" s="99" t="s">
        <v>488</v>
      </c>
      <c r="V30" s="99" t="s">
        <v>890</v>
      </c>
    </row>
    <row r="31" spans="1:22" ht="11.25" customHeight="1" x14ac:dyDescent="0.2">
      <c r="A31" s="91">
        <v>33</v>
      </c>
      <c r="B31" s="92" t="s">
        <v>859</v>
      </c>
      <c r="C31" s="99">
        <v>138.92400000000001</v>
      </c>
      <c r="D31" s="99">
        <v>120.092</v>
      </c>
      <c r="E31" s="99">
        <v>118.32</v>
      </c>
      <c r="F31" s="99">
        <v>139.511</v>
      </c>
      <c r="G31" s="99">
        <v>213.32499999999999</v>
      </c>
      <c r="H31" s="99">
        <v>214.636</v>
      </c>
      <c r="I31" s="99">
        <v>223.471</v>
      </c>
      <c r="J31" s="99">
        <v>273.01600000000002</v>
      </c>
      <c r="K31" s="99">
        <v>293.892</v>
      </c>
      <c r="L31" s="99">
        <v>338.60199999999998</v>
      </c>
      <c r="M31" s="99">
        <v>327.34699999999998</v>
      </c>
      <c r="N31" s="99"/>
      <c r="O31" s="99">
        <v>6.2364186956564982</v>
      </c>
      <c r="P31" s="98">
        <v>8.8080832281881136</v>
      </c>
      <c r="Q31" s="98">
        <v>8.9489649287682216</v>
      </c>
      <c r="R31" s="98"/>
      <c r="S31" s="98">
        <v>415</v>
      </c>
      <c r="T31" s="98">
        <v>271.25</v>
      </c>
      <c r="U31" s="99">
        <v>271.25</v>
      </c>
      <c r="V31" s="99">
        <v>-6.0737189138567853</v>
      </c>
    </row>
    <row r="32" spans="1:22" ht="11.25" customHeight="1" x14ac:dyDescent="0.2">
      <c r="A32" s="91">
        <v>34</v>
      </c>
      <c r="B32" s="92" t="s">
        <v>894</v>
      </c>
      <c r="C32" s="99">
        <v>292.08</v>
      </c>
      <c r="D32" s="99">
        <v>297.10300000000001</v>
      </c>
      <c r="E32" s="99">
        <v>294.32</v>
      </c>
      <c r="F32" s="99">
        <v>309.07100000000003</v>
      </c>
      <c r="G32" s="99">
        <v>356.36099999999999</v>
      </c>
      <c r="H32" s="99">
        <v>394.45</v>
      </c>
      <c r="I32" s="99">
        <v>417.322</v>
      </c>
      <c r="J32" s="99">
        <v>471.34500000000003</v>
      </c>
      <c r="K32" s="99">
        <v>495.24599999999998</v>
      </c>
      <c r="L32" s="99">
        <v>609.48599999999999</v>
      </c>
      <c r="M32" s="99">
        <v>666.63400000000001</v>
      </c>
      <c r="N32" s="99"/>
      <c r="O32" s="99">
        <v>12.24909593515493</v>
      </c>
      <c r="P32" s="98" t="s">
        <v>488</v>
      </c>
      <c r="Q32" s="98" t="s">
        <v>488</v>
      </c>
      <c r="R32" s="100"/>
      <c r="S32" s="100">
        <v>750</v>
      </c>
      <c r="T32" s="100">
        <v>925</v>
      </c>
      <c r="U32" s="99">
        <v>925</v>
      </c>
      <c r="V32" s="99">
        <v>11.53677702089535</v>
      </c>
    </row>
    <row r="33" spans="1:22" ht="11.25" customHeight="1" x14ac:dyDescent="0.2">
      <c r="A33" s="91">
        <v>35</v>
      </c>
      <c r="B33" s="92" t="s">
        <v>858</v>
      </c>
      <c r="C33" s="99">
        <v>364.27600000000001</v>
      </c>
      <c r="D33" s="99">
        <v>396.89800000000002</v>
      </c>
      <c r="E33" s="99">
        <v>488</v>
      </c>
      <c r="F33" s="99">
        <v>529.53099999999995</v>
      </c>
      <c r="G33" s="99">
        <v>623.649</v>
      </c>
      <c r="H33" s="99">
        <v>765.91399999999999</v>
      </c>
      <c r="I33" s="99">
        <v>938.14800000000002</v>
      </c>
      <c r="J33" s="99">
        <v>825.10500000000002</v>
      </c>
      <c r="K33" s="99">
        <v>715.62599999999998</v>
      </c>
      <c r="L33" s="99">
        <v>859.42100000000005</v>
      </c>
      <c r="M33" s="99">
        <v>872.52099999999996</v>
      </c>
      <c r="N33" s="99"/>
      <c r="O33" s="99">
        <v>1.8799891063756347</v>
      </c>
      <c r="P33" s="98">
        <v>2.6405985789535791</v>
      </c>
      <c r="Q33" s="98">
        <v>9.1275821328019582</v>
      </c>
      <c r="R33" s="98"/>
      <c r="S33" s="98">
        <v>800</v>
      </c>
      <c r="T33" s="98">
        <v>800</v>
      </c>
      <c r="U33" s="99">
        <v>800</v>
      </c>
      <c r="V33" s="99">
        <v>-2.8510674910613876</v>
      </c>
    </row>
    <row r="34" spans="1:22" ht="11.25" customHeight="1" x14ac:dyDescent="0.2">
      <c r="A34" s="91">
        <v>36</v>
      </c>
      <c r="B34" s="92" t="s">
        <v>857</v>
      </c>
      <c r="C34" s="99">
        <v>130.78800000000001</v>
      </c>
      <c r="D34" s="99">
        <v>171</v>
      </c>
      <c r="E34" s="99">
        <v>289.8</v>
      </c>
      <c r="F34" s="99">
        <v>293.3</v>
      </c>
      <c r="G34" s="99">
        <v>438.1</v>
      </c>
      <c r="H34" s="99">
        <v>499.4</v>
      </c>
      <c r="I34" s="99">
        <v>823.3</v>
      </c>
      <c r="J34" s="99">
        <v>638.4</v>
      </c>
      <c r="K34" s="99">
        <v>624.79999999999995</v>
      </c>
      <c r="L34" s="99">
        <v>552.20000000000005</v>
      </c>
      <c r="M34" s="99">
        <v>662.5</v>
      </c>
      <c r="N34" s="99"/>
      <c r="O34" s="99">
        <v>1.242843623776535</v>
      </c>
      <c r="P34" s="98">
        <v>5.8150566828478523</v>
      </c>
      <c r="Q34" s="98">
        <v>17.614752332899887</v>
      </c>
      <c r="R34" s="100"/>
      <c r="S34" s="100">
        <v>765</v>
      </c>
      <c r="T34" s="100">
        <v>655</v>
      </c>
      <c r="U34" s="99">
        <v>660</v>
      </c>
      <c r="V34" s="99">
        <v>-0.12594471764957316</v>
      </c>
    </row>
    <row r="35" spans="1:22" ht="11.25" customHeight="1" x14ac:dyDescent="0.2">
      <c r="A35" s="91">
        <v>37</v>
      </c>
      <c r="B35" s="92" t="s">
        <v>856</v>
      </c>
      <c r="C35" s="99">
        <v>2742.3309999999997</v>
      </c>
      <c r="D35" s="99">
        <v>3080.5150000000003</v>
      </c>
      <c r="E35" s="99">
        <v>3607.8470000000002</v>
      </c>
      <c r="F35" s="99">
        <v>3436.826</v>
      </c>
      <c r="G35" s="99">
        <v>3690.1279999999992</v>
      </c>
      <c r="H35" s="99">
        <v>4503.2909999999993</v>
      </c>
      <c r="I35" s="99">
        <v>5555.1200000000008</v>
      </c>
      <c r="J35" s="99">
        <v>5473.3150000000005</v>
      </c>
      <c r="K35" s="99">
        <v>5612.0559999999996</v>
      </c>
      <c r="L35" s="99">
        <v>6303.366</v>
      </c>
      <c r="M35" s="99">
        <v>7033.8249999999989</v>
      </c>
      <c r="N35" s="99"/>
      <c r="O35" s="99">
        <v>8.7210668109080736</v>
      </c>
      <c r="P35" s="98">
        <v>9.3282280916066931</v>
      </c>
      <c r="Q35" s="98">
        <v>9.8770949599003686</v>
      </c>
      <c r="R35" s="98"/>
      <c r="S35" s="98">
        <v>7544.9117647060002</v>
      </c>
      <c r="T35" s="98">
        <v>7709.1911764710003</v>
      </c>
      <c r="U35" s="99">
        <v>7309.4852941179997</v>
      </c>
      <c r="V35" s="99">
        <v>1.2896520480270235</v>
      </c>
    </row>
    <row r="36" spans="1:22" ht="11.25" customHeight="1" x14ac:dyDescent="0.2">
      <c r="A36" s="91">
        <v>38</v>
      </c>
      <c r="B36" s="96" t="s">
        <v>855</v>
      </c>
      <c r="C36" s="95"/>
      <c r="D36" s="95"/>
      <c r="E36" s="95"/>
      <c r="F36" s="95"/>
      <c r="G36" s="95"/>
      <c r="H36" s="95"/>
      <c r="I36" s="95"/>
      <c r="J36" s="95"/>
      <c r="K36" s="95"/>
      <c r="L36" s="95"/>
      <c r="M36" s="95"/>
      <c r="N36" s="95"/>
      <c r="O36" s="95"/>
      <c r="P36" s="94"/>
      <c r="Q36" s="94"/>
      <c r="R36" s="97"/>
      <c r="S36" s="97"/>
      <c r="T36" s="97"/>
      <c r="U36" s="95"/>
      <c r="V36" s="95"/>
    </row>
    <row r="37" spans="1:22" ht="11.25" customHeight="1" x14ac:dyDescent="0.2">
      <c r="A37" s="91">
        <v>39</v>
      </c>
      <c r="B37" s="92" t="s">
        <v>854</v>
      </c>
      <c r="C37" s="99">
        <v>798.3</v>
      </c>
      <c r="D37" s="99">
        <v>902.8</v>
      </c>
      <c r="E37" s="99">
        <v>1034.3</v>
      </c>
      <c r="F37" s="99">
        <v>1196.8</v>
      </c>
      <c r="G37" s="99">
        <v>1466.9</v>
      </c>
      <c r="H37" s="99">
        <v>1633.9</v>
      </c>
      <c r="I37" s="99">
        <v>1640.1</v>
      </c>
      <c r="J37" s="99">
        <v>1366</v>
      </c>
      <c r="K37" s="99">
        <v>1169</v>
      </c>
      <c r="L37" s="99">
        <v>1484</v>
      </c>
      <c r="M37" s="99">
        <v>1854</v>
      </c>
      <c r="N37" s="99"/>
      <c r="O37" s="99">
        <v>10.718368307440528</v>
      </c>
      <c r="P37" s="98">
        <v>2.5597258814377799</v>
      </c>
      <c r="Q37" s="98">
        <v>8.7913485150752368</v>
      </c>
      <c r="R37" s="100"/>
      <c r="S37" s="100">
        <v>2275</v>
      </c>
      <c r="T37" s="100">
        <v>1980</v>
      </c>
      <c r="U37" s="99">
        <v>2435</v>
      </c>
      <c r="V37" s="99">
        <v>9.5123449807021245</v>
      </c>
    </row>
    <row r="38" spans="1:22" ht="11.25" customHeight="1" x14ac:dyDescent="0.2">
      <c r="A38" s="91">
        <v>40</v>
      </c>
      <c r="B38" s="92" t="s">
        <v>853</v>
      </c>
      <c r="C38" s="99">
        <v>1379</v>
      </c>
      <c r="D38" s="99">
        <v>1785</v>
      </c>
      <c r="E38" s="99">
        <v>1917</v>
      </c>
      <c r="F38" s="99">
        <v>2076</v>
      </c>
      <c r="G38" s="99">
        <v>2132</v>
      </c>
      <c r="H38" s="99">
        <v>2286</v>
      </c>
      <c r="I38" s="99">
        <v>2411</v>
      </c>
      <c r="J38" s="99">
        <v>3233</v>
      </c>
      <c r="K38" s="99">
        <v>3479</v>
      </c>
      <c r="L38" s="99">
        <v>3351</v>
      </c>
      <c r="M38" s="99">
        <v>3597</v>
      </c>
      <c r="N38" s="99"/>
      <c r="O38" s="99">
        <v>3.6203156882934406</v>
      </c>
      <c r="P38" s="98">
        <v>9.4895932422228491</v>
      </c>
      <c r="Q38" s="98">
        <v>10.062054943578813</v>
      </c>
      <c r="R38" s="98"/>
      <c r="S38" s="98">
        <v>4415</v>
      </c>
      <c r="T38" s="98">
        <v>4371.25</v>
      </c>
      <c r="U38" s="99">
        <v>4371.25</v>
      </c>
      <c r="V38" s="99">
        <v>6.7140827586240182</v>
      </c>
    </row>
    <row r="39" spans="1:22" ht="11.25" customHeight="1" x14ac:dyDescent="0.2">
      <c r="A39" s="91">
        <v>41</v>
      </c>
      <c r="B39" s="92" t="s">
        <v>852</v>
      </c>
      <c r="C39" s="99">
        <v>944</v>
      </c>
      <c r="D39" s="99">
        <v>1030</v>
      </c>
      <c r="E39" s="99">
        <v>1082</v>
      </c>
      <c r="F39" s="99">
        <v>1707</v>
      </c>
      <c r="G39" s="99">
        <v>2416</v>
      </c>
      <c r="H39" s="99">
        <v>1787</v>
      </c>
      <c r="I39" s="99">
        <v>2735</v>
      </c>
      <c r="J39" s="99">
        <v>2781</v>
      </c>
      <c r="K39" s="99">
        <v>2976</v>
      </c>
      <c r="L39" s="99">
        <v>2519</v>
      </c>
      <c r="M39" s="99">
        <v>2972</v>
      </c>
      <c r="N39" s="99"/>
      <c r="O39" s="99">
        <v>2.2388459786570891</v>
      </c>
      <c r="P39" s="98">
        <v>10.709490098853047</v>
      </c>
      <c r="Q39" s="98">
        <v>12.152170010344321</v>
      </c>
      <c r="R39" s="100"/>
      <c r="S39" s="100">
        <v>3660</v>
      </c>
      <c r="T39" s="100">
        <v>3660</v>
      </c>
      <c r="U39" s="99">
        <v>3660</v>
      </c>
      <c r="V39" s="99">
        <v>7.1874880822248244</v>
      </c>
    </row>
    <row r="40" spans="1:22" ht="11.25" customHeight="1" x14ac:dyDescent="0.2">
      <c r="A40" s="91">
        <v>42</v>
      </c>
      <c r="B40" s="92" t="s">
        <v>851</v>
      </c>
      <c r="C40" s="99">
        <v>303.113</v>
      </c>
      <c r="D40" s="99">
        <v>331.94299999999998</v>
      </c>
      <c r="E40" s="99">
        <v>394.31</v>
      </c>
      <c r="F40" s="99">
        <v>406.99700000000001</v>
      </c>
      <c r="G40" s="99">
        <v>412.339</v>
      </c>
      <c r="H40" s="99">
        <v>424.35</v>
      </c>
      <c r="I40" s="99">
        <v>442.51</v>
      </c>
      <c r="J40" s="99">
        <v>404.30599999999998</v>
      </c>
      <c r="K40" s="99">
        <v>439.93900000000002</v>
      </c>
      <c r="L40" s="99">
        <v>451.995</v>
      </c>
      <c r="M40" s="99">
        <v>498.637</v>
      </c>
      <c r="N40" s="99"/>
      <c r="O40" s="99">
        <v>7.2403208974980426</v>
      </c>
      <c r="P40" s="98">
        <v>3.2790082472178739</v>
      </c>
      <c r="Q40" s="98">
        <v>5.1036973137223107</v>
      </c>
      <c r="R40" s="98"/>
      <c r="S40" s="98">
        <v>521</v>
      </c>
      <c r="T40" s="98">
        <v>535</v>
      </c>
      <c r="U40" s="99">
        <v>587</v>
      </c>
      <c r="V40" s="99">
        <v>5.5888030462564631</v>
      </c>
    </row>
    <row r="41" spans="1:22" ht="11.25" customHeight="1" x14ac:dyDescent="0.2">
      <c r="A41" s="91">
        <v>43</v>
      </c>
      <c r="B41" s="92" t="s">
        <v>850</v>
      </c>
      <c r="C41" s="99">
        <v>354.74900000000002</v>
      </c>
      <c r="D41" s="99">
        <v>398.49400000000003</v>
      </c>
      <c r="E41" s="99">
        <v>455.48099999999999</v>
      </c>
      <c r="F41" s="99">
        <v>454.952</v>
      </c>
      <c r="G41" s="99">
        <v>326.01</v>
      </c>
      <c r="H41" s="99">
        <v>457.524</v>
      </c>
      <c r="I41" s="99">
        <v>818.37599999999998</v>
      </c>
      <c r="J41" s="99">
        <v>767.404</v>
      </c>
      <c r="K41" s="99">
        <v>677.49199999999996</v>
      </c>
      <c r="L41" s="99">
        <v>604.36500000000001</v>
      </c>
      <c r="M41" s="99">
        <v>555.6</v>
      </c>
      <c r="N41" s="99"/>
      <c r="O41" s="99">
        <v>-10.206260257169596</v>
      </c>
      <c r="P41" s="98">
        <v>3.9608140016316185</v>
      </c>
      <c r="Q41" s="98">
        <v>4.5885412510807688</v>
      </c>
      <c r="R41" s="100"/>
      <c r="S41" s="100">
        <v>841</v>
      </c>
      <c r="T41" s="100">
        <v>803</v>
      </c>
      <c r="U41" s="99">
        <v>1262</v>
      </c>
      <c r="V41" s="99">
        <v>31.451548343664861</v>
      </c>
    </row>
    <row r="42" spans="1:22" ht="11.25" customHeight="1" x14ac:dyDescent="0.2">
      <c r="A42" s="91">
        <v>44</v>
      </c>
      <c r="B42" s="92" t="s">
        <v>849</v>
      </c>
      <c r="C42" s="99">
        <v>1286</v>
      </c>
      <c r="D42" s="99">
        <v>1372</v>
      </c>
      <c r="E42" s="99">
        <v>1584</v>
      </c>
      <c r="F42" s="99">
        <v>1414</v>
      </c>
      <c r="G42" s="99">
        <v>1426</v>
      </c>
      <c r="H42" s="99">
        <v>1651</v>
      </c>
      <c r="I42" s="99">
        <v>2506</v>
      </c>
      <c r="J42" s="99">
        <v>2596</v>
      </c>
      <c r="K42" s="99">
        <v>3164</v>
      </c>
      <c r="L42" s="99">
        <v>4419</v>
      </c>
      <c r="M42" s="99">
        <v>4401</v>
      </c>
      <c r="N42" s="99"/>
      <c r="O42" s="99">
        <v>19.238240846248633</v>
      </c>
      <c r="P42" s="98">
        <v>21.663654924925101</v>
      </c>
      <c r="Q42" s="98">
        <v>13.091780085238614</v>
      </c>
      <c r="R42" s="98"/>
      <c r="S42" s="98">
        <v>3614</v>
      </c>
      <c r="T42" s="98">
        <v>4486</v>
      </c>
      <c r="U42" s="99">
        <v>4486</v>
      </c>
      <c r="V42" s="99">
        <v>0.63969228954234847</v>
      </c>
    </row>
    <row r="43" spans="1:22" ht="11.25" customHeight="1" x14ac:dyDescent="0.2">
      <c r="A43" s="91">
        <v>45</v>
      </c>
      <c r="B43" s="92" t="s">
        <v>848</v>
      </c>
      <c r="C43" s="99">
        <v>1325</v>
      </c>
      <c r="D43" s="99">
        <v>1577</v>
      </c>
      <c r="E43" s="99">
        <v>1564</v>
      </c>
      <c r="F43" s="99">
        <v>1672</v>
      </c>
      <c r="G43" s="99">
        <v>1665</v>
      </c>
      <c r="H43" s="99">
        <v>2074</v>
      </c>
      <c r="I43" s="99">
        <v>2104</v>
      </c>
      <c r="J43" s="99">
        <v>2311</v>
      </c>
      <c r="K43" s="99">
        <v>2076</v>
      </c>
      <c r="L43" s="99">
        <v>2374</v>
      </c>
      <c r="M43" s="99">
        <v>2407</v>
      </c>
      <c r="N43" s="99"/>
      <c r="O43" s="99">
        <v>1.3659391075725225</v>
      </c>
      <c r="P43" s="98">
        <v>3.0228281077362418</v>
      </c>
      <c r="Q43" s="98">
        <v>6.15147207453417</v>
      </c>
      <c r="R43" s="100"/>
      <c r="S43" s="100">
        <v>3300</v>
      </c>
      <c r="T43" s="100">
        <v>3425</v>
      </c>
      <c r="U43" s="99">
        <v>3425</v>
      </c>
      <c r="V43" s="99">
        <v>12.476422693868505</v>
      </c>
    </row>
    <row r="44" spans="1:22" ht="11.25" customHeight="1" x14ac:dyDescent="0.2">
      <c r="A44" s="91">
        <v>46</v>
      </c>
      <c r="B44" s="92" t="s">
        <v>847</v>
      </c>
      <c r="C44" s="99">
        <v>2713</v>
      </c>
      <c r="D44" s="99">
        <v>2419</v>
      </c>
      <c r="E44" s="99">
        <v>3054</v>
      </c>
      <c r="F44" s="99">
        <v>4756</v>
      </c>
      <c r="G44" s="99">
        <v>3488</v>
      </c>
      <c r="H44" s="99">
        <v>3745</v>
      </c>
      <c r="I44" s="99">
        <v>3691</v>
      </c>
      <c r="J44" s="99">
        <v>3912</v>
      </c>
      <c r="K44" s="99">
        <v>3983</v>
      </c>
      <c r="L44" s="99">
        <v>4232</v>
      </c>
      <c r="M44" s="99">
        <v>4494</v>
      </c>
      <c r="N44" s="99"/>
      <c r="O44" s="99">
        <v>4.7316809369602808</v>
      </c>
      <c r="P44" s="98">
        <v>3.7137289336648172</v>
      </c>
      <c r="Q44" s="98">
        <v>5.1764062538569799</v>
      </c>
      <c r="R44" s="98"/>
      <c r="S44" s="98">
        <v>4849</v>
      </c>
      <c r="T44" s="98">
        <v>5243</v>
      </c>
      <c r="U44" s="99">
        <v>5987</v>
      </c>
      <c r="V44" s="99">
        <v>10.033618891155637</v>
      </c>
    </row>
    <row r="45" spans="1:22" ht="11.25" customHeight="1" x14ac:dyDescent="0.2">
      <c r="A45" s="91">
        <v>47</v>
      </c>
      <c r="B45" s="92" t="s">
        <v>846</v>
      </c>
      <c r="C45" s="99">
        <v>4065</v>
      </c>
      <c r="D45" s="99">
        <v>5345</v>
      </c>
      <c r="E45" s="99">
        <v>5575</v>
      </c>
      <c r="F45" s="99">
        <v>6085</v>
      </c>
      <c r="G45" s="99">
        <v>5504</v>
      </c>
      <c r="H45" s="99">
        <v>4254</v>
      </c>
      <c r="I45" s="99">
        <v>4980</v>
      </c>
      <c r="J45" s="99">
        <v>6020</v>
      </c>
      <c r="K45" s="99">
        <v>5960</v>
      </c>
      <c r="L45" s="99">
        <v>7591</v>
      </c>
      <c r="M45" s="99">
        <v>10211</v>
      </c>
      <c r="N45" s="99"/>
      <c r="O45" s="99">
        <v>19.258843904413638</v>
      </c>
      <c r="P45" s="98">
        <v>19.139056956616752</v>
      </c>
      <c r="Q45" s="98">
        <v>9.6480146820859591</v>
      </c>
      <c r="R45" s="100"/>
      <c r="S45" s="100">
        <v>11800</v>
      </c>
      <c r="T45" s="100">
        <v>8600</v>
      </c>
      <c r="U45" s="99">
        <v>8600</v>
      </c>
      <c r="V45" s="99">
        <v>-5.562737020468056</v>
      </c>
    </row>
    <row r="46" spans="1:22" ht="11.25" customHeight="1" x14ac:dyDescent="0.2">
      <c r="A46" s="91">
        <v>48</v>
      </c>
      <c r="B46" s="92" t="s">
        <v>845</v>
      </c>
      <c r="C46" s="99">
        <v>1876</v>
      </c>
      <c r="D46" s="99">
        <v>2049</v>
      </c>
      <c r="E46" s="99">
        <v>2020</v>
      </c>
      <c r="F46" s="99">
        <v>2045</v>
      </c>
      <c r="G46" s="99">
        <v>2250</v>
      </c>
      <c r="H46" s="99">
        <v>2713</v>
      </c>
      <c r="I46" s="99">
        <v>2997</v>
      </c>
      <c r="J46" s="99">
        <v>3857</v>
      </c>
      <c r="K46" s="99">
        <v>3772</v>
      </c>
      <c r="L46" s="99">
        <v>3378</v>
      </c>
      <c r="M46" s="99">
        <v>3934</v>
      </c>
      <c r="N46" s="99"/>
      <c r="O46" s="99">
        <v>0.66107688859931013</v>
      </c>
      <c r="P46" s="98">
        <v>7.7151802090385191</v>
      </c>
      <c r="Q46" s="98">
        <v>7.6862248409038436</v>
      </c>
      <c r="R46" s="98"/>
      <c r="S46" s="98">
        <v>4990</v>
      </c>
      <c r="T46" s="98">
        <v>4990</v>
      </c>
      <c r="U46" s="99">
        <v>4990</v>
      </c>
      <c r="V46" s="99">
        <v>8.2485439431214438</v>
      </c>
    </row>
    <row r="47" spans="1:22" ht="11.25" customHeight="1" x14ac:dyDescent="0.2">
      <c r="A47" s="91">
        <v>49</v>
      </c>
      <c r="B47" s="92" t="s">
        <v>844</v>
      </c>
      <c r="C47" s="99">
        <v>5607</v>
      </c>
      <c r="D47" s="99">
        <v>5474</v>
      </c>
      <c r="E47" s="99">
        <v>7029</v>
      </c>
      <c r="F47" s="99">
        <v>7901</v>
      </c>
      <c r="G47" s="99">
        <v>8052</v>
      </c>
      <c r="H47" s="99">
        <v>9389</v>
      </c>
      <c r="I47" s="99">
        <v>11122</v>
      </c>
      <c r="J47" s="99">
        <v>9907</v>
      </c>
      <c r="K47" s="99">
        <v>9715</v>
      </c>
      <c r="L47" s="99">
        <v>11367</v>
      </c>
      <c r="M47" s="99">
        <v>12604</v>
      </c>
      <c r="N47" s="99"/>
      <c r="O47" s="99">
        <v>8.3566102711242873</v>
      </c>
      <c r="P47" s="98">
        <v>6.0663956959791099</v>
      </c>
      <c r="Q47" s="98">
        <v>8.437072379975973</v>
      </c>
      <c r="R47" s="100"/>
      <c r="S47" s="100">
        <v>12350</v>
      </c>
      <c r="T47" s="100">
        <v>14200</v>
      </c>
      <c r="U47" s="99">
        <v>14775</v>
      </c>
      <c r="V47" s="99">
        <v>5.4402349592015176</v>
      </c>
    </row>
    <row r="48" spans="1:22" ht="11.25" customHeight="1" x14ac:dyDescent="0.2">
      <c r="A48" s="91">
        <v>50</v>
      </c>
      <c r="B48" s="92" t="s">
        <v>843</v>
      </c>
      <c r="C48" s="99">
        <v>909.4</v>
      </c>
      <c r="D48" s="99">
        <v>608.02800000000002</v>
      </c>
      <c r="E48" s="99">
        <v>536.83199999999999</v>
      </c>
      <c r="F48" s="99">
        <v>388.18299999999999</v>
      </c>
      <c r="G48" s="99">
        <v>341.38200000000001</v>
      </c>
      <c r="H48" s="99">
        <v>568.23</v>
      </c>
      <c r="I48" s="99">
        <v>576.06500000000005</v>
      </c>
      <c r="J48" s="99">
        <v>558.00699999999995</v>
      </c>
      <c r="K48" s="99">
        <v>659.42499999999995</v>
      </c>
      <c r="L48" s="99">
        <v>478.42500000000001</v>
      </c>
      <c r="M48" s="99">
        <v>519.726</v>
      </c>
      <c r="N48" s="99"/>
      <c r="O48" s="99">
        <v>-2.3411515809179773</v>
      </c>
      <c r="P48" s="98">
        <v>-1.7686625934611899</v>
      </c>
      <c r="Q48" s="98">
        <v>-5.4412006061554274</v>
      </c>
      <c r="R48" s="98"/>
      <c r="S48" s="98">
        <v>609</v>
      </c>
      <c r="T48" s="98">
        <v>531</v>
      </c>
      <c r="U48" s="99">
        <v>530</v>
      </c>
      <c r="V48" s="99">
        <v>0.65464203898744078</v>
      </c>
    </row>
    <row r="49" spans="1:22" ht="11.25" customHeight="1" x14ac:dyDescent="0.2">
      <c r="A49" s="91">
        <v>51</v>
      </c>
      <c r="B49" s="92" t="s">
        <v>842</v>
      </c>
      <c r="C49" s="99">
        <v>119.047</v>
      </c>
      <c r="D49" s="99">
        <v>92.676000000000002</v>
      </c>
      <c r="E49" s="99">
        <v>72.03</v>
      </c>
      <c r="F49" s="99">
        <v>83.659000000000006</v>
      </c>
      <c r="G49" s="99">
        <v>108.131</v>
      </c>
      <c r="H49" s="99">
        <v>212.197</v>
      </c>
      <c r="I49" s="99">
        <v>164.036</v>
      </c>
      <c r="J49" s="99">
        <v>203.13900000000001</v>
      </c>
      <c r="K49" s="99">
        <v>153.16900000000001</v>
      </c>
      <c r="L49" s="99">
        <v>175.03</v>
      </c>
      <c r="M49" s="99">
        <v>222.071</v>
      </c>
      <c r="N49" s="99"/>
      <c r="O49" s="99">
        <v>3.0147736644747347</v>
      </c>
      <c r="P49" s="98">
        <v>0.91379105092588286</v>
      </c>
      <c r="Q49" s="98">
        <v>6.4332537935611889</v>
      </c>
      <c r="R49" s="100"/>
      <c r="S49" s="100">
        <v>214</v>
      </c>
      <c r="T49" s="100">
        <v>225</v>
      </c>
      <c r="U49" s="99">
        <v>232</v>
      </c>
      <c r="V49" s="99">
        <v>1.4686881433356724</v>
      </c>
    </row>
    <row r="50" spans="1:22" ht="11.25" customHeight="1" x14ac:dyDescent="0.2">
      <c r="A50" s="91">
        <v>52</v>
      </c>
      <c r="B50" s="92" t="s">
        <v>841</v>
      </c>
      <c r="C50" s="99">
        <v>1879.9</v>
      </c>
      <c r="D50" s="99">
        <v>1282.5</v>
      </c>
      <c r="E50" s="99">
        <v>1360.7</v>
      </c>
      <c r="F50" s="99">
        <v>1475.2</v>
      </c>
      <c r="G50" s="99">
        <v>1695.8</v>
      </c>
      <c r="H50" s="99">
        <v>1818.2</v>
      </c>
      <c r="I50" s="99">
        <v>1802.4</v>
      </c>
      <c r="J50" s="99">
        <v>1758.1</v>
      </c>
      <c r="K50" s="99">
        <v>1838</v>
      </c>
      <c r="L50" s="99">
        <v>2203.1</v>
      </c>
      <c r="M50" s="99">
        <v>2645.8</v>
      </c>
      <c r="N50" s="99"/>
      <c r="O50" s="99">
        <v>14.59644522814607</v>
      </c>
      <c r="P50" s="98">
        <v>7.7911416598059002</v>
      </c>
      <c r="Q50" s="98">
        <v>3.4766181199477941</v>
      </c>
      <c r="R50" s="98"/>
      <c r="S50" s="98">
        <v>3400</v>
      </c>
      <c r="T50" s="98">
        <v>3300</v>
      </c>
      <c r="U50" s="99">
        <v>3050</v>
      </c>
      <c r="V50" s="99">
        <v>4.8530197057868874</v>
      </c>
    </row>
    <row r="51" spans="1:22" ht="11.25" customHeight="1" x14ac:dyDescent="0.2">
      <c r="A51" s="91">
        <v>53</v>
      </c>
      <c r="B51" s="92" t="s">
        <v>840</v>
      </c>
      <c r="C51" s="99">
        <v>230.45400000000001</v>
      </c>
      <c r="D51" s="99">
        <v>270.38400000000001</v>
      </c>
      <c r="E51" s="99">
        <v>283.70499999999998</v>
      </c>
      <c r="F51" s="99">
        <v>287.90100000000001</v>
      </c>
      <c r="G51" s="99">
        <v>276.43799999999999</v>
      </c>
      <c r="H51" s="99">
        <v>283.96600000000001</v>
      </c>
      <c r="I51" s="99">
        <v>316.01600000000002</v>
      </c>
      <c r="J51" s="99">
        <v>405.762</v>
      </c>
      <c r="K51" s="99">
        <v>434.32799999999997</v>
      </c>
      <c r="L51" s="99">
        <v>515.14</v>
      </c>
      <c r="M51" s="99">
        <v>566.88900000000001</v>
      </c>
      <c r="N51" s="99"/>
      <c r="O51" s="99">
        <v>11.791526341367554</v>
      </c>
      <c r="P51" s="98">
        <v>14.827613069273138</v>
      </c>
      <c r="Q51" s="98">
        <v>9.4186564896463274</v>
      </c>
      <c r="R51" s="100"/>
      <c r="S51" s="100">
        <v>500</v>
      </c>
      <c r="T51" s="100">
        <v>506</v>
      </c>
      <c r="U51" s="99">
        <v>463</v>
      </c>
      <c r="V51" s="99">
        <v>-6.5252482663448514</v>
      </c>
    </row>
    <row r="52" spans="1:22" ht="11.25" customHeight="1" x14ac:dyDescent="0.2">
      <c r="A52" s="91">
        <v>54</v>
      </c>
      <c r="B52" s="92" t="s">
        <v>839</v>
      </c>
      <c r="C52" s="99">
        <v>5207</v>
      </c>
      <c r="D52" s="99">
        <v>4833</v>
      </c>
      <c r="E52" s="99">
        <v>5173</v>
      </c>
      <c r="F52" s="99">
        <v>5709</v>
      </c>
      <c r="G52" s="99">
        <v>5641</v>
      </c>
      <c r="H52" s="99">
        <v>6514</v>
      </c>
      <c r="I52" s="99">
        <v>6313</v>
      </c>
      <c r="J52" s="99">
        <v>7690</v>
      </c>
      <c r="K52" s="99">
        <v>7689</v>
      </c>
      <c r="L52" s="99">
        <v>9584</v>
      </c>
      <c r="M52" s="99">
        <v>9714</v>
      </c>
      <c r="N52" s="99"/>
      <c r="O52" s="99">
        <v>8.0995583920355116</v>
      </c>
      <c r="P52" s="98">
        <v>8.3203535828403794</v>
      </c>
      <c r="Q52" s="98">
        <v>6.4341637198330304</v>
      </c>
      <c r="R52" s="98"/>
      <c r="S52" s="98">
        <v>9800</v>
      </c>
      <c r="T52" s="98">
        <v>10400</v>
      </c>
      <c r="U52" s="99">
        <v>12700</v>
      </c>
      <c r="V52" s="99">
        <v>9.3457414886149124</v>
      </c>
    </row>
    <row r="53" spans="1:22" ht="11.25" customHeight="1" x14ac:dyDescent="0.2">
      <c r="A53" s="91">
        <v>55</v>
      </c>
      <c r="B53" s="92" t="s">
        <v>838</v>
      </c>
      <c r="C53" s="99">
        <v>2811</v>
      </c>
      <c r="D53" s="99">
        <v>2820</v>
      </c>
      <c r="E53" s="99">
        <v>3863</v>
      </c>
      <c r="F53" s="99">
        <v>4199</v>
      </c>
      <c r="G53" s="99">
        <v>4190</v>
      </c>
      <c r="H53" s="99">
        <v>3912</v>
      </c>
      <c r="I53" s="99">
        <v>3166</v>
      </c>
      <c r="J53" s="99">
        <v>2923</v>
      </c>
      <c r="K53" s="99">
        <v>2719</v>
      </c>
      <c r="L53" s="99">
        <v>2888</v>
      </c>
      <c r="M53" s="99">
        <v>3325</v>
      </c>
      <c r="N53" s="99"/>
      <c r="O53" s="99">
        <v>4.3888896332192839</v>
      </c>
      <c r="P53" s="98">
        <v>-3.1992859916021188</v>
      </c>
      <c r="Q53" s="98">
        <v>1.6934732205930336</v>
      </c>
      <c r="R53" s="100"/>
      <c r="S53" s="100">
        <v>3630</v>
      </c>
      <c r="T53" s="100">
        <v>3915</v>
      </c>
      <c r="U53" s="99">
        <v>4070</v>
      </c>
      <c r="V53" s="99">
        <v>6.9713770463972091</v>
      </c>
    </row>
    <row r="54" spans="1:22" ht="11.25" customHeight="1" x14ac:dyDescent="0.2">
      <c r="A54" s="91">
        <v>56</v>
      </c>
      <c r="B54" s="92" t="s">
        <v>837</v>
      </c>
      <c r="C54" s="99">
        <v>2572</v>
      </c>
      <c r="D54" s="99">
        <v>3123</v>
      </c>
      <c r="E54" s="99">
        <v>3156</v>
      </c>
      <c r="F54" s="99">
        <v>4214</v>
      </c>
      <c r="G54" s="99">
        <v>3949</v>
      </c>
      <c r="H54" s="99">
        <v>3544</v>
      </c>
      <c r="I54" s="99">
        <v>3708</v>
      </c>
      <c r="J54" s="99">
        <v>4676</v>
      </c>
      <c r="K54" s="99">
        <v>5015</v>
      </c>
      <c r="L54" s="99">
        <v>5357</v>
      </c>
      <c r="M54" s="99">
        <v>8397</v>
      </c>
      <c r="N54" s="99"/>
      <c r="O54" s="99">
        <v>21.548578329915923</v>
      </c>
      <c r="P54" s="98">
        <v>18.829997501940877</v>
      </c>
      <c r="Q54" s="98">
        <v>12.560319948265942</v>
      </c>
      <c r="R54" s="98"/>
      <c r="S54" s="98">
        <v>9600</v>
      </c>
      <c r="T54" s="98">
        <v>9600</v>
      </c>
      <c r="U54" s="99">
        <v>9600</v>
      </c>
      <c r="V54" s="99">
        <v>4.5640412973072753</v>
      </c>
    </row>
    <row r="55" spans="1:22" ht="11.25" customHeight="1" x14ac:dyDescent="0.2">
      <c r="A55" s="91">
        <v>57</v>
      </c>
      <c r="B55" s="92" t="s">
        <v>836</v>
      </c>
      <c r="C55" s="99">
        <v>5331</v>
      </c>
      <c r="D55" s="99">
        <v>5246</v>
      </c>
      <c r="E55" s="99">
        <v>5674</v>
      </c>
      <c r="F55" s="99">
        <v>7310</v>
      </c>
      <c r="G55" s="99">
        <v>7423</v>
      </c>
      <c r="H55" s="99">
        <v>8001</v>
      </c>
      <c r="I55" s="99">
        <v>7555</v>
      </c>
      <c r="J55" s="99">
        <v>7441</v>
      </c>
      <c r="K55" s="99">
        <v>7240</v>
      </c>
      <c r="L55" s="99">
        <v>7923</v>
      </c>
      <c r="M55" s="99">
        <v>9095</v>
      </c>
      <c r="N55" s="99"/>
      <c r="O55" s="99">
        <v>6.9195526372162641</v>
      </c>
      <c r="P55" s="98">
        <v>2.5962971170719884</v>
      </c>
      <c r="Q55" s="98">
        <v>5.4871119034409555</v>
      </c>
      <c r="R55" s="100"/>
      <c r="S55" s="100">
        <v>10600</v>
      </c>
      <c r="T55" s="100">
        <v>10100</v>
      </c>
      <c r="U55" s="99">
        <v>9000</v>
      </c>
      <c r="V55" s="99">
        <v>-0.34939600776097146</v>
      </c>
    </row>
    <row r="56" spans="1:22" ht="11.25" customHeight="1" x14ac:dyDescent="0.2">
      <c r="A56" s="91">
        <v>58</v>
      </c>
      <c r="B56" s="92" t="s">
        <v>835</v>
      </c>
      <c r="C56" s="99">
        <v>687.4</v>
      </c>
      <c r="D56" s="99">
        <v>761.2</v>
      </c>
      <c r="E56" s="99">
        <v>1266.2</v>
      </c>
      <c r="F56" s="99">
        <v>1423.7</v>
      </c>
      <c r="G56" s="99">
        <v>1959.5</v>
      </c>
      <c r="H56" s="99">
        <v>2115.6999999999998</v>
      </c>
      <c r="I56" s="99">
        <v>2260.8000000000002</v>
      </c>
      <c r="J56" s="99">
        <v>2238.8000000000002</v>
      </c>
      <c r="K56" s="99">
        <v>2252.8000000000002</v>
      </c>
      <c r="L56" s="99">
        <v>2314.9</v>
      </c>
      <c r="M56" s="99">
        <v>2492.9</v>
      </c>
      <c r="N56" s="99"/>
      <c r="O56" s="99">
        <v>3.6485393988925585</v>
      </c>
      <c r="P56" s="98">
        <v>3.3356449320620429</v>
      </c>
      <c r="Q56" s="98">
        <v>13.74950959704233</v>
      </c>
      <c r="R56" s="98"/>
      <c r="S56" s="98">
        <v>4740</v>
      </c>
      <c r="T56" s="98">
        <v>4740</v>
      </c>
      <c r="U56" s="99">
        <v>4740</v>
      </c>
      <c r="V56" s="99">
        <v>23.88664580071196</v>
      </c>
    </row>
    <row r="57" spans="1:22" ht="11.25" customHeight="1" x14ac:dyDescent="0.2">
      <c r="A57" s="91">
        <v>59</v>
      </c>
      <c r="B57" s="92" t="s">
        <v>834</v>
      </c>
      <c r="C57" s="99">
        <v>3395.3249999999998</v>
      </c>
      <c r="D57" s="99">
        <v>3199.7910000000002</v>
      </c>
      <c r="E57" s="99">
        <v>3683.3589999999999</v>
      </c>
      <c r="F57" s="99">
        <v>3255.55</v>
      </c>
      <c r="G57" s="99">
        <v>3319</v>
      </c>
      <c r="H57" s="99">
        <v>3957</v>
      </c>
      <c r="I57" s="99">
        <v>4225</v>
      </c>
      <c r="J57" s="99">
        <v>5369</v>
      </c>
      <c r="K57" s="99">
        <v>4244</v>
      </c>
      <c r="L57" s="99">
        <v>4638</v>
      </c>
      <c r="M57" s="99">
        <v>5854</v>
      </c>
      <c r="N57" s="99"/>
      <c r="O57" s="99">
        <v>2.9247382903837327</v>
      </c>
      <c r="P57" s="98">
        <v>8.1477114363577954</v>
      </c>
      <c r="Q57" s="98">
        <v>5.5983510687348081</v>
      </c>
      <c r="R57" s="100"/>
      <c r="S57" s="100">
        <v>7400</v>
      </c>
      <c r="T57" s="100">
        <v>10500</v>
      </c>
      <c r="U57" s="99">
        <v>9300</v>
      </c>
      <c r="V57" s="99">
        <v>16.68366905465566</v>
      </c>
    </row>
    <row r="58" spans="1:22" ht="11.25" customHeight="1" x14ac:dyDescent="0.2">
      <c r="A58" s="91">
        <v>52</v>
      </c>
      <c r="B58" s="96" t="s">
        <v>833</v>
      </c>
      <c r="C58" s="99">
        <v>43793.688000000002</v>
      </c>
      <c r="D58" s="99">
        <v>44920.815999999992</v>
      </c>
      <c r="E58" s="99">
        <v>50777.916999999994</v>
      </c>
      <c r="F58" s="99">
        <v>58060.942000000003</v>
      </c>
      <c r="G58" s="99">
        <v>58041.5</v>
      </c>
      <c r="H58" s="99">
        <v>61341.066999999995</v>
      </c>
      <c r="I58" s="99">
        <v>65533.303000000014</v>
      </c>
      <c r="J58" s="99">
        <v>70417.518000000011</v>
      </c>
      <c r="K58" s="99">
        <v>69656.153000000006</v>
      </c>
      <c r="L58" s="99">
        <v>77847.954999999987</v>
      </c>
      <c r="M58" s="99">
        <v>90360.623000000007</v>
      </c>
      <c r="N58" s="99"/>
      <c r="O58" s="99">
        <v>8.6674562651248408</v>
      </c>
      <c r="P58" s="98">
        <v>8.0551767565564703</v>
      </c>
      <c r="Q58" s="98">
        <v>7.511957599903063</v>
      </c>
      <c r="R58" s="98"/>
      <c r="S58" s="98">
        <v>103108</v>
      </c>
      <c r="T58" s="98">
        <v>106110.25</v>
      </c>
      <c r="U58" s="99">
        <v>108263.25</v>
      </c>
      <c r="V58" s="99">
        <v>6.2104579071313726</v>
      </c>
    </row>
    <row r="59" spans="1:22" ht="11.25" customHeight="1" x14ac:dyDescent="0.2">
      <c r="A59" s="91">
        <v>54</v>
      </c>
      <c r="B59" s="96" t="s">
        <v>832</v>
      </c>
      <c r="C59" s="95">
        <v>80176.366999999998</v>
      </c>
      <c r="D59" s="95">
        <v>83798.333999999988</v>
      </c>
      <c r="E59" s="95">
        <v>93103.143999999986</v>
      </c>
      <c r="F59" s="95">
        <v>103521.743</v>
      </c>
      <c r="G59" s="95">
        <v>105922.16299999997</v>
      </c>
      <c r="H59" s="95">
        <v>114300.564</v>
      </c>
      <c r="I59" s="95">
        <v>124926.469</v>
      </c>
      <c r="J59" s="95">
        <v>129243.908</v>
      </c>
      <c r="K59" s="95">
        <v>130960.00399999999</v>
      </c>
      <c r="L59" s="95">
        <v>143968.66899999999</v>
      </c>
      <c r="M59" s="95">
        <v>166227.10199999998</v>
      </c>
      <c r="N59" s="95"/>
      <c r="O59" s="95">
        <v>8.7503301278598844</v>
      </c>
      <c r="P59" s="94">
        <v>7.7781418879779851</v>
      </c>
      <c r="Q59" s="94">
        <v>7.5636537457206776</v>
      </c>
      <c r="R59" s="97"/>
      <c r="S59" s="97">
        <v>184332.69176470599</v>
      </c>
      <c r="T59" s="97">
        <v>191258.371176471</v>
      </c>
      <c r="U59" s="95">
        <v>183185.955294118</v>
      </c>
      <c r="V59" s="95">
        <v>3.291229442330601</v>
      </c>
    </row>
    <row r="60" spans="1:22" ht="11.25" customHeight="1" x14ac:dyDescent="0.2">
      <c r="A60" s="91">
        <v>55</v>
      </c>
      <c r="B60" s="96" t="s">
        <v>824</v>
      </c>
      <c r="C60" s="95"/>
      <c r="D60" s="95"/>
      <c r="E60" s="95"/>
      <c r="F60" s="95"/>
      <c r="G60" s="95"/>
      <c r="H60" s="95"/>
      <c r="I60" s="95"/>
      <c r="J60" s="95"/>
      <c r="K60" s="95"/>
      <c r="L60" s="95"/>
      <c r="M60" s="95"/>
      <c r="N60" s="95"/>
      <c r="O60" s="95"/>
      <c r="P60" s="94"/>
      <c r="Q60" s="94"/>
      <c r="R60" s="97"/>
      <c r="S60" s="97"/>
      <c r="T60" s="97"/>
      <c r="U60" s="95"/>
      <c r="V60" s="95"/>
    </row>
    <row r="61" spans="1:22" ht="11.25" customHeight="1" x14ac:dyDescent="0.2">
      <c r="A61" s="91">
        <v>56</v>
      </c>
      <c r="B61" s="92" t="s">
        <v>831</v>
      </c>
      <c r="C61" s="101">
        <v>21.187999999999999</v>
      </c>
      <c r="D61" s="99">
        <v>23.73</v>
      </c>
      <c r="E61" s="99">
        <v>20.693999999999999</v>
      </c>
      <c r="F61" s="99">
        <v>28.251000000000001</v>
      </c>
      <c r="G61" s="99">
        <v>41.094000000000001</v>
      </c>
      <c r="H61" s="99">
        <v>49.052999999999997</v>
      </c>
      <c r="I61" s="99">
        <v>40.677</v>
      </c>
      <c r="J61" s="99">
        <v>36</v>
      </c>
      <c r="K61" s="99">
        <v>34</v>
      </c>
      <c r="L61" s="99">
        <v>40</v>
      </c>
      <c r="M61" s="99">
        <v>62.177</v>
      </c>
      <c r="N61" s="99"/>
      <c r="O61" s="99">
        <v>19.980063560431226</v>
      </c>
      <c r="P61" s="98">
        <v>4.8558917587923078</v>
      </c>
      <c r="Q61" s="98">
        <v>11.366348444606157</v>
      </c>
      <c r="R61" s="100"/>
      <c r="S61" s="100">
        <v>52</v>
      </c>
      <c r="T61" s="100" t="s">
        <v>488</v>
      </c>
      <c r="U61" s="99" t="s">
        <v>488</v>
      </c>
      <c r="V61" s="99" t="s">
        <v>890</v>
      </c>
    </row>
    <row r="62" spans="1:22" ht="11.25" customHeight="1" x14ac:dyDescent="0.2">
      <c r="A62" s="91">
        <v>57</v>
      </c>
      <c r="B62" s="92" t="s">
        <v>884</v>
      </c>
      <c r="C62" s="99">
        <v>980</v>
      </c>
      <c r="D62" s="99">
        <v>956</v>
      </c>
      <c r="E62" s="99">
        <v>1160</v>
      </c>
      <c r="F62" s="99">
        <v>1311</v>
      </c>
      <c r="G62" s="99">
        <v>1434</v>
      </c>
      <c r="H62" s="99">
        <v>1586</v>
      </c>
      <c r="I62" s="99">
        <v>1654</v>
      </c>
      <c r="J62" s="99">
        <v>1822</v>
      </c>
      <c r="K62" s="99">
        <v>1764</v>
      </c>
      <c r="L62" s="99">
        <v>2297</v>
      </c>
      <c r="M62" s="99">
        <v>2575</v>
      </c>
      <c r="N62" s="99"/>
      <c r="O62" s="99">
        <v>12.221556213176266</v>
      </c>
      <c r="P62" s="98">
        <v>10.177981093853749</v>
      </c>
      <c r="Q62" s="98">
        <v>10.142547159813219</v>
      </c>
      <c r="R62" s="98"/>
      <c r="S62" s="98">
        <v>3100</v>
      </c>
      <c r="T62" s="98">
        <v>3350</v>
      </c>
      <c r="U62" s="99">
        <v>3350</v>
      </c>
      <c r="V62" s="99">
        <v>9.1664508976517354</v>
      </c>
    </row>
    <row r="63" spans="1:22" ht="11.25" customHeight="1" x14ac:dyDescent="0.2">
      <c r="A63" s="91">
        <v>58</v>
      </c>
      <c r="B63" s="92" t="s">
        <v>892</v>
      </c>
      <c r="C63" s="99">
        <v>97.379000000000005</v>
      </c>
      <c r="D63" s="99">
        <v>72.552999999999997</v>
      </c>
      <c r="E63" s="99">
        <v>87.322999999999993</v>
      </c>
      <c r="F63" s="99">
        <v>129.86699999999999</v>
      </c>
      <c r="G63" s="99">
        <v>113.126</v>
      </c>
      <c r="H63" s="99">
        <v>126.56100000000001</v>
      </c>
      <c r="I63" s="99">
        <v>151.94</v>
      </c>
      <c r="J63" s="99">
        <v>130.423</v>
      </c>
      <c r="K63" s="99">
        <v>144.51499999999999</v>
      </c>
      <c r="L63" s="99">
        <v>166.24</v>
      </c>
      <c r="M63" s="99">
        <v>188.54</v>
      </c>
      <c r="N63" s="99"/>
      <c r="O63" s="99">
        <v>13.070619692512775</v>
      </c>
      <c r="P63" s="98">
        <v>8.298070988300644</v>
      </c>
      <c r="Q63" s="98">
        <v>6.8301453382352717</v>
      </c>
      <c r="R63" s="100"/>
      <c r="S63" s="100">
        <v>180</v>
      </c>
      <c r="T63" s="100" t="s">
        <v>488</v>
      </c>
      <c r="U63" s="99" t="s">
        <v>488</v>
      </c>
      <c r="V63" s="99" t="s">
        <v>890</v>
      </c>
    </row>
    <row r="64" spans="1:22" ht="11.25" customHeight="1" x14ac:dyDescent="0.2">
      <c r="A64" s="91">
        <v>59</v>
      </c>
      <c r="B64" s="92" t="s">
        <v>893</v>
      </c>
      <c r="C64" s="99">
        <v>122.988</v>
      </c>
      <c r="D64" s="99">
        <v>132.01499999999999</v>
      </c>
      <c r="E64" s="99">
        <v>176.833</v>
      </c>
      <c r="F64" s="99">
        <v>228.93799999999999</v>
      </c>
      <c r="G64" s="99">
        <v>259.19400000000002</v>
      </c>
      <c r="H64" s="99">
        <v>271.70699999999999</v>
      </c>
      <c r="I64" s="99">
        <v>273.77</v>
      </c>
      <c r="J64" s="99">
        <v>298.65100000000001</v>
      </c>
      <c r="K64" s="99">
        <v>293.19400000000002</v>
      </c>
      <c r="L64" s="99">
        <v>335.52300000000002</v>
      </c>
      <c r="M64" s="99">
        <v>386.56299999999999</v>
      </c>
      <c r="N64" s="99"/>
      <c r="O64" s="99">
        <v>8.9813298897261973</v>
      </c>
      <c r="P64" s="98">
        <v>7.3059715825134264</v>
      </c>
      <c r="Q64" s="98">
        <v>12.133597205518143</v>
      </c>
      <c r="R64" s="98"/>
      <c r="S64" s="98">
        <v>365</v>
      </c>
      <c r="T64" s="98" t="s">
        <v>488</v>
      </c>
      <c r="U64" s="99" t="s">
        <v>488</v>
      </c>
      <c r="V64" s="99" t="s">
        <v>890</v>
      </c>
    </row>
    <row r="65" spans="1:22" ht="11.25" customHeight="1" x14ac:dyDescent="0.2">
      <c r="A65" s="91">
        <v>61</v>
      </c>
      <c r="B65" s="92" t="s">
        <v>732</v>
      </c>
      <c r="C65" s="99">
        <v>20.079999999999998</v>
      </c>
      <c r="D65" s="99">
        <v>22.596</v>
      </c>
      <c r="E65" s="99">
        <v>25.773</v>
      </c>
      <c r="F65" s="99">
        <v>47.375</v>
      </c>
      <c r="G65" s="99">
        <v>50.301000000000002</v>
      </c>
      <c r="H65" s="99">
        <v>72.093999999999994</v>
      </c>
      <c r="I65" s="99">
        <v>89.125</v>
      </c>
      <c r="J65" s="99">
        <v>105.619</v>
      </c>
      <c r="K65" s="99">
        <v>79.378</v>
      </c>
      <c r="L65" s="99">
        <v>91.334999999999994</v>
      </c>
      <c r="M65" s="99">
        <v>90.179000000000002</v>
      </c>
      <c r="N65" s="99"/>
      <c r="O65" s="99">
        <v>-5.1316993462492739</v>
      </c>
      <c r="P65" s="98">
        <v>4.5782231394804196</v>
      </c>
      <c r="Q65" s="98">
        <v>16.207503332920737</v>
      </c>
      <c r="R65" s="100"/>
      <c r="S65" s="100">
        <v>75</v>
      </c>
      <c r="T65" s="100">
        <v>81</v>
      </c>
      <c r="U65" s="99">
        <v>70</v>
      </c>
      <c r="V65" s="99">
        <v>-8.0967488902238145</v>
      </c>
    </row>
    <row r="66" spans="1:22" ht="11.25" customHeight="1" x14ac:dyDescent="0.2">
      <c r="A66" s="91">
        <v>62</v>
      </c>
      <c r="B66" s="92" t="s">
        <v>830</v>
      </c>
      <c r="C66" s="99">
        <v>82.72</v>
      </c>
      <c r="D66" s="99">
        <v>91.846000000000004</v>
      </c>
      <c r="E66" s="99">
        <v>96.012</v>
      </c>
      <c r="F66" s="99">
        <v>129.13399999999999</v>
      </c>
      <c r="G66" s="99">
        <v>141.21299999999999</v>
      </c>
      <c r="H66" s="99">
        <v>135.97300000000001</v>
      </c>
      <c r="I66" s="99">
        <v>164.32499999999999</v>
      </c>
      <c r="J66" s="99">
        <v>195.32300000000001</v>
      </c>
      <c r="K66" s="99">
        <v>233.93299999999999</v>
      </c>
      <c r="L66" s="99">
        <v>218.78399999999999</v>
      </c>
      <c r="M66" s="99">
        <v>271.77199999999999</v>
      </c>
      <c r="N66" s="99"/>
      <c r="O66" s="99">
        <v>11.639300873823322</v>
      </c>
      <c r="P66" s="98">
        <v>14.855132235991064</v>
      </c>
      <c r="Q66" s="98">
        <v>12.631383420383679</v>
      </c>
      <c r="R66" s="98"/>
      <c r="S66" s="98">
        <v>332</v>
      </c>
      <c r="T66" s="98" t="s">
        <v>488</v>
      </c>
      <c r="U66" s="99" t="s">
        <v>488</v>
      </c>
      <c r="V66" s="99" t="s">
        <v>890</v>
      </c>
    </row>
    <row r="67" spans="1:22" ht="11.25" customHeight="1" x14ac:dyDescent="0.2">
      <c r="A67" s="91">
        <v>63</v>
      </c>
      <c r="B67" s="92" t="s">
        <v>829</v>
      </c>
      <c r="C67" s="99">
        <v>307.90800000000002</v>
      </c>
      <c r="D67" s="99">
        <v>328.60500000000002</v>
      </c>
      <c r="E67" s="99">
        <v>364.68900000000002</v>
      </c>
      <c r="F67" s="99">
        <v>382.99599999999998</v>
      </c>
      <c r="G67" s="99"/>
      <c r="H67" s="99">
        <v>495.73700000000002</v>
      </c>
      <c r="I67" s="99">
        <v>550.27300000000002</v>
      </c>
      <c r="J67" s="99">
        <v>835.64200000000005</v>
      </c>
      <c r="K67" s="99">
        <v>1020.519</v>
      </c>
      <c r="L67" s="99">
        <v>1062.7629999999999</v>
      </c>
      <c r="M67" s="99">
        <v>1199.1030000000001</v>
      </c>
      <c r="N67" s="99"/>
      <c r="O67" s="99">
        <v>12.79211575588115</v>
      </c>
      <c r="P67" s="98">
        <v>19.322139278937577</v>
      </c>
      <c r="Q67" s="98">
        <v>14.562782088571534</v>
      </c>
      <c r="R67" s="100"/>
      <c r="S67" s="100">
        <v>1350</v>
      </c>
      <c r="T67" s="100" t="s">
        <v>488</v>
      </c>
      <c r="U67" s="99" t="s">
        <v>488</v>
      </c>
      <c r="V67" s="99" t="s">
        <v>890</v>
      </c>
    </row>
    <row r="68" spans="1:22" ht="11.25" customHeight="1" x14ac:dyDescent="0.2">
      <c r="A68" s="91">
        <v>64</v>
      </c>
      <c r="B68" s="92" t="s">
        <v>724</v>
      </c>
      <c r="C68" s="99">
        <v>9.8800000000000008</v>
      </c>
      <c r="D68" s="99">
        <v>14.507999999999999</v>
      </c>
      <c r="E68" s="99">
        <v>14.196</v>
      </c>
      <c r="F68" s="99">
        <v>13.208</v>
      </c>
      <c r="G68" s="99">
        <v>25.074000000000002</v>
      </c>
      <c r="H68" s="99">
        <v>16.882000000000001</v>
      </c>
      <c r="I68" s="99">
        <v>20.536999999999999</v>
      </c>
      <c r="J68" s="99">
        <v>32</v>
      </c>
      <c r="K68" s="99">
        <v>41</v>
      </c>
      <c r="L68" s="99">
        <v>48</v>
      </c>
      <c r="M68" s="99">
        <v>65.265000000000001</v>
      </c>
      <c r="N68" s="99"/>
      <c r="O68" s="99">
        <v>26.816799322973495</v>
      </c>
      <c r="P68" s="98">
        <v>31.054304286650748</v>
      </c>
      <c r="Q68" s="98">
        <v>20.779253149085996</v>
      </c>
      <c r="R68" s="98"/>
      <c r="S68" s="98">
        <v>42</v>
      </c>
      <c r="T68" s="98">
        <v>46</v>
      </c>
      <c r="U68" s="99" t="s">
        <v>488</v>
      </c>
      <c r="V68" s="99" t="s">
        <v>890</v>
      </c>
    </row>
    <row r="69" spans="1:22" ht="11.25" customHeight="1" x14ac:dyDescent="0.2">
      <c r="A69" s="91">
        <v>65</v>
      </c>
      <c r="B69" s="96" t="s">
        <v>828</v>
      </c>
      <c r="C69" s="99">
        <v>1642.143</v>
      </c>
      <c r="D69" s="99">
        <v>1641.8529999999998</v>
      </c>
      <c r="E69" s="99">
        <v>1945.52</v>
      </c>
      <c r="F69" s="99">
        <v>2270.7690000000002</v>
      </c>
      <c r="G69" s="99">
        <v>2542.0909999999999</v>
      </c>
      <c r="H69" s="99">
        <v>2754.0070000000001</v>
      </c>
      <c r="I69" s="99">
        <v>2944.6469999999995</v>
      </c>
      <c r="J69" s="99">
        <v>3455.6580000000004</v>
      </c>
      <c r="K69" s="99">
        <v>3610.5389999999998</v>
      </c>
      <c r="L69" s="99">
        <v>4259.6450000000004</v>
      </c>
      <c r="M69" s="99">
        <v>4838.5990000000011</v>
      </c>
      <c r="N69" s="99"/>
      <c r="O69" s="99">
        <v>11.874118297342617</v>
      </c>
      <c r="P69" s="98">
        <v>11.931137760578858</v>
      </c>
      <c r="Q69" s="98">
        <v>11.41171660770528</v>
      </c>
      <c r="R69" s="100"/>
      <c r="S69" s="100">
        <v>5496</v>
      </c>
      <c r="T69" s="100">
        <v>3477</v>
      </c>
      <c r="U69" s="99">
        <v>3420</v>
      </c>
      <c r="V69" s="99">
        <v>-10.922334879275276</v>
      </c>
    </row>
    <row r="70" spans="1:22" ht="11.25" customHeight="1" x14ac:dyDescent="0.2">
      <c r="A70" s="91">
        <v>66</v>
      </c>
      <c r="B70" s="96" t="s">
        <v>827</v>
      </c>
      <c r="C70" s="95">
        <v>81818.510000000009</v>
      </c>
      <c r="D70" s="95">
        <v>85440.186999999991</v>
      </c>
      <c r="E70" s="95">
        <v>95048.66399999999</v>
      </c>
      <c r="F70" s="95">
        <v>105792.512</v>
      </c>
      <c r="G70" s="95">
        <v>108464.25399999999</v>
      </c>
      <c r="H70" s="95">
        <v>117054.571</v>
      </c>
      <c r="I70" s="95">
        <v>127871.11600000001</v>
      </c>
      <c r="J70" s="95">
        <v>132699.56599999999</v>
      </c>
      <c r="K70" s="95">
        <v>134570.54300000001</v>
      </c>
      <c r="L70" s="95">
        <v>148228.31399999998</v>
      </c>
      <c r="M70" s="95">
        <v>171065.701</v>
      </c>
      <c r="N70" s="95"/>
      <c r="O70" s="95">
        <v>8.8339720456118709</v>
      </c>
      <c r="P70" s="94">
        <v>7.8834714790311011</v>
      </c>
      <c r="Q70" s="94">
        <v>7.6542395475224456</v>
      </c>
      <c r="R70" s="97"/>
      <c r="S70" s="97">
        <v>189828.69176470599</v>
      </c>
      <c r="T70" s="97">
        <v>194735.371176471</v>
      </c>
      <c r="U70" s="95">
        <v>186605.955294118</v>
      </c>
      <c r="V70" s="95">
        <v>2.9407953473371107</v>
      </c>
    </row>
    <row r="71" spans="1:22" ht="11.25" customHeight="1" x14ac:dyDescent="0.2">
      <c r="B71" s="96"/>
      <c r="C71" s="95"/>
      <c r="D71" s="95"/>
      <c r="E71" s="95"/>
      <c r="F71" s="95"/>
      <c r="G71" s="95"/>
      <c r="H71" s="95"/>
      <c r="I71" s="95"/>
      <c r="J71" s="95"/>
      <c r="K71" s="95"/>
      <c r="L71" s="95"/>
      <c r="M71" s="95"/>
      <c r="N71" s="95"/>
      <c r="O71" s="94"/>
      <c r="P71" s="94"/>
      <c r="Q71" s="94"/>
      <c r="R71" s="94"/>
      <c r="S71" s="95"/>
      <c r="T71" s="95"/>
      <c r="U71" s="95"/>
      <c r="V71" s="94"/>
    </row>
    <row r="72" spans="1:22" ht="11.25" customHeight="1" x14ac:dyDescent="0.2">
      <c r="B72" s="92"/>
      <c r="C72" s="92"/>
      <c r="D72" s="92"/>
      <c r="E72" s="92"/>
      <c r="F72" s="92"/>
      <c r="G72" s="92"/>
      <c r="H72" s="92"/>
      <c r="I72" s="92"/>
      <c r="J72" s="92"/>
      <c r="K72" s="92"/>
      <c r="L72" s="92"/>
      <c r="M72" s="92"/>
      <c r="N72" s="92"/>
      <c r="O72" s="92"/>
      <c r="P72" s="92"/>
      <c r="Q72" s="92"/>
      <c r="R72" s="92"/>
      <c r="S72" s="92"/>
      <c r="T72" s="92"/>
      <c r="U72" s="92"/>
      <c r="V72" s="92"/>
    </row>
    <row r="73" spans="1:22" ht="11.25" customHeight="1" x14ac:dyDescent="0.2">
      <c r="B73" s="133" t="s">
        <v>906</v>
      </c>
      <c r="C73" s="93"/>
      <c r="D73" s="93"/>
      <c r="E73" s="93"/>
      <c r="F73" s="93"/>
      <c r="G73" s="93"/>
      <c r="H73" s="93"/>
      <c r="I73" s="93"/>
      <c r="J73" s="93"/>
      <c r="K73" s="93"/>
      <c r="L73" s="93"/>
      <c r="M73" s="93"/>
      <c r="N73" s="93"/>
      <c r="O73" s="93"/>
      <c r="P73" s="93"/>
      <c r="Q73" s="93"/>
      <c r="R73" s="93"/>
      <c r="S73" s="93"/>
      <c r="T73" s="93"/>
      <c r="U73" s="93"/>
      <c r="V73" s="93"/>
    </row>
    <row r="74" spans="1:22" ht="11.25" customHeight="1" x14ac:dyDescent="0.2">
      <c r="B74" s="133" t="s">
        <v>907</v>
      </c>
      <c r="C74" s="93"/>
      <c r="D74" s="93"/>
      <c r="E74" s="93"/>
      <c r="F74" s="93"/>
      <c r="G74" s="93"/>
      <c r="H74" s="93"/>
      <c r="I74" s="93"/>
      <c r="J74" s="93"/>
      <c r="K74" s="93"/>
      <c r="L74" s="93"/>
      <c r="M74" s="93"/>
      <c r="N74" s="93"/>
      <c r="O74" s="93"/>
      <c r="P74" s="93"/>
      <c r="Q74" s="93"/>
      <c r="R74" s="93"/>
      <c r="S74" s="93"/>
      <c r="T74" s="93"/>
      <c r="U74" s="93"/>
      <c r="V74" s="93"/>
    </row>
    <row r="75" spans="1:22" ht="11.25" customHeight="1" x14ac:dyDescent="0.2">
      <c r="B75" s="133" t="s">
        <v>891</v>
      </c>
      <c r="C75" s="93"/>
      <c r="D75" s="93"/>
      <c r="E75" s="93"/>
      <c r="F75" s="93"/>
      <c r="G75" s="93"/>
      <c r="H75" s="93"/>
      <c r="I75" s="93"/>
      <c r="J75" s="93"/>
      <c r="K75" s="93"/>
      <c r="L75" s="93"/>
      <c r="M75" s="93"/>
      <c r="N75" s="93"/>
      <c r="O75" s="93"/>
      <c r="P75" s="93"/>
      <c r="Q75" s="93"/>
      <c r="R75" s="93"/>
      <c r="S75" s="93"/>
      <c r="T75" s="93"/>
      <c r="U75" s="93"/>
      <c r="V75" s="93"/>
    </row>
    <row r="76" spans="1:22" ht="11.25" customHeight="1" x14ac:dyDescent="0.2">
      <c r="B76" s="133" t="s">
        <v>908</v>
      </c>
      <c r="C76" s="92"/>
      <c r="D76" s="92"/>
      <c r="E76" s="92"/>
      <c r="F76" s="92"/>
      <c r="G76" s="92"/>
      <c r="H76" s="92"/>
      <c r="I76" s="92"/>
      <c r="J76" s="92"/>
      <c r="K76" s="92"/>
      <c r="L76" s="92"/>
      <c r="M76" s="92"/>
      <c r="N76" s="92"/>
      <c r="O76" s="92"/>
      <c r="P76" s="92"/>
      <c r="Q76" s="92"/>
      <c r="R76" s="92"/>
      <c r="S76" s="92"/>
      <c r="T76" s="92"/>
      <c r="U76" s="92"/>
    </row>
    <row r="77" spans="1:22" ht="11.25" customHeight="1" x14ac:dyDescent="0.2">
      <c r="B77" s="132"/>
      <c r="C77" s="92"/>
      <c r="D77" s="92"/>
      <c r="E77" s="92"/>
      <c r="F77" s="92"/>
      <c r="G77" s="92"/>
      <c r="H77" s="92"/>
      <c r="I77" s="92"/>
      <c r="J77" s="92"/>
      <c r="K77" s="92"/>
      <c r="L77" s="92"/>
      <c r="M77" s="92"/>
      <c r="N77" s="92"/>
      <c r="O77" s="92"/>
      <c r="P77" s="92"/>
      <c r="Q77" s="92"/>
      <c r="R77" s="92"/>
      <c r="S77" s="92"/>
      <c r="T77" s="92"/>
      <c r="U77" s="92"/>
    </row>
    <row r="78" spans="1:22" ht="11.25" customHeight="1" x14ac:dyDescent="0.2">
      <c r="B78" s="92"/>
      <c r="C78" s="92"/>
      <c r="D78" s="92"/>
      <c r="E78" s="92"/>
      <c r="F78" s="92"/>
      <c r="G78" s="92"/>
      <c r="H78" s="92"/>
      <c r="I78" s="92"/>
      <c r="J78" s="92"/>
      <c r="K78" s="92"/>
      <c r="L78" s="92"/>
      <c r="M78" s="92"/>
      <c r="N78" s="92"/>
      <c r="O78" s="92"/>
      <c r="P78" s="92"/>
      <c r="Q78" s="92"/>
      <c r="R78" s="92"/>
      <c r="S78" s="92"/>
      <c r="T78" s="92"/>
      <c r="U78" s="92"/>
    </row>
  </sheetData>
  <mergeCells count="4">
    <mergeCell ref="C5:M5"/>
    <mergeCell ref="O5:Q5"/>
    <mergeCell ref="S5:U5"/>
    <mergeCell ref="V5:V6"/>
  </mergeCells>
  <pageMargins left="0.7" right="0.7" top="0.75" bottom="0.75" header="0.3" footer="0.3"/>
  <pageSetup scale="44" orientation="portrait" r:id="rId1"/>
  <colBreaks count="1" manualBreakCount="1">
    <brk id="20" max="74"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X66"/>
  <sheetViews>
    <sheetView defaultGridColor="0" colorId="22" workbookViewId="0">
      <selection activeCell="B44" sqref="B44"/>
    </sheetView>
  </sheetViews>
  <sheetFormatPr defaultColWidth="8" defaultRowHeight="11.25" customHeight="1" x14ac:dyDescent="0.2"/>
  <cols>
    <col min="1" max="1" width="2.875" style="120" customWidth="1"/>
    <col min="2" max="2" width="25.125" style="120" customWidth="1"/>
    <col min="3" max="16384" width="8" style="120"/>
  </cols>
  <sheetData>
    <row r="1" spans="2:50" s="126" customFormat="1" ht="35.25" customHeight="1" x14ac:dyDescent="0.2">
      <c r="B1" s="130"/>
      <c r="C1" s="129"/>
      <c r="D1" s="128"/>
      <c r="E1" s="127"/>
      <c r="F1" s="127"/>
      <c r="H1" s="127"/>
      <c r="I1" s="127"/>
      <c r="J1" s="127"/>
      <c r="K1" s="127"/>
      <c r="L1" s="127"/>
    </row>
    <row r="2" spans="2:50" s="126" customFormat="1" ht="42.75" customHeight="1" x14ac:dyDescent="0.2">
      <c r="B2" s="137" t="s">
        <v>889</v>
      </c>
      <c r="C2" s="138"/>
      <c r="D2" s="138"/>
      <c r="E2" s="138"/>
      <c r="F2" s="138"/>
      <c r="G2" s="138"/>
      <c r="H2" s="127"/>
      <c r="I2" s="127"/>
      <c r="J2" s="127"/>
      <c r="K2" s="127"/>
      <c r="L2" s="127"/>
    </row>
    <row r="3" spans="2:50" s="125" customFormat="1" ht="11.25" customHeight="1" x14ac:dyDescent="0.2">
      <c r="B3" s="146"/>
      <c r="C3" s="170" t="s">
        <v>796</v>
      </c>
      <c r="D3" s="170"/>
      <c r="E3" s="170"/>
      <c r="F3" s="170"/>
      <c r="G3" s="170"/>
      <c r="H3" s="147" t="s">
        <v>886</v>
      </c>
      <c r="I3" s="171" t="s">
        <v>797</v>
      </c>
      <c r="J3" s="171"/>
      <c r="K3" s="171"/>
      <c r="L3" s="171"/>
      <c r="M3" s="171"/>
      <c r="N3" s="147" t="s">
        <v>886</v>
      </c>
      <c r="O3" s="171" t="s">
        <v>799</v>
      </c>
      <c r="P3" s="171"/>
      <c r="Q3" s="171"/>
      <c r="R3" s="171"/>
      <c r="S3" s="171"/>
      <c r="T3" s="147" t="s">
        <v>886</v>
      </c>
      <c r="U3" s="147"/>
      <c r="V3" s="147"/>
      <c r="W3" s="148" t="s">
        <v>793</v>
      </c>
      <c r="X3" s="147"/>
      <c r="Y3" s="147"/>
      <c r="Z3" s="147" t="s">
        <v>886</v>
      </c>
      <c r="AA3" s="147"/>
      <c r="AB3" s="147"/>
      <c r="AC3" s="148" t="s">
        <v>795</v>
      </c>
      <c r="AD3" s="147"/>
      <c r="AE3" s="147"/>
      <c r="AF3" s="147" t="s">
        <v>886</v>
      </c>
      <c r="AG3" s="172" t="s">
        <v>888</v>
      </c>
      <c r="AH3" s="172"/>
      <c r="AI3" s="172"/>
      <c r="AJ3" s="172"/>
      <c r="AK3" s="172"/>
      <c r="AL3" s="147" t="s">
        <v>886</v>
      </c>
      <c r="AM3" s="170" t="s">
        <v>794</v>
      </c>
      <c r="AN3" s="170"/>
      <c r="AO3" s="170"/>
      <c r="AP3" s="170"/>
      <c r="AQ3" s="170"/>
      <c r="AR3" s="147" t="s">
        <v>886</v>
      </c>
      <c r="AS3" s="170" t="s">
        <v>887</v>
      </c>
      <c r="AT3" s="170"/>
      <c r="AU3" s="170"/>
      <c r="AV3" s="170"/>
      <c r="AW3" s="170"/>
      <c r="AX3" s="149"/>
    </row>
    <row r="4" spans="2:50" s="124" customFormat="1" ht="12.75" customHeight="1" x14ac:dyDescent="0.2">
      <c r="B4" s="102"/>
      <c r="C4" s="150">
        <v>2024</v>
      </c>
      <c r="D4" s="151">
        <v>2025</v>
      </c>
      <c r="E4" s="151">
        <v>2026</v>
      </c>
      <c r="F4" s="151">
        <v>2027</v>
      </c>
      <c r="G4" s="151">
        <v>2028</v>
      </c>
      <c r="H4" s="152" t="s">
        <v>909</v>
      </c>
      <c r="I4" s="150">
        <v>2024</v>
      </c>
      <c r="J4" s="151">
        <v>2025</v>
      </c>
      <c r="K4" s="151">
        <v>2026</v>
      </c>
      <c r="L4" s="151">
        <v>2027</v>
      </c>
      <c r="M4" s="151">
        <v>2028</v>
      </c>
      <c r="N4" s="152" t="s">
        <v>909</v>
      </c>
      <c r="O4" s="150">
        <v>2024</v>
      </c>
      <c r="P4" s="151">
        <v>2025</v>
      </c>
      <c r="Q4" s="151">
        <v>2026</v>
      </c>
      <c r="R4" s="151">
        <v>2027</v>
      </c>
      <c r="S4" s="151">
        <v>2028</v>
      </c>
      <c r="T4" s="153" t="s">
        <v>909</v>
      </c>
      <c r="U4" s="150">
        <v>2024</v>
      </c>
      <c r="V4" s="151">
        <v>2025</v>
      </c>
      <c r="W4" s="151">
        <v>2026</v>
      </c>
      <c r="X4" s="151">
        <v>2027</v>
      </c>
      <c r="Y4" s="151">
        <v>2028</v>
      </c>
      <c r="Z4" s="152" t="s">
        <v>909</v>
      </c>
      <c r="AA4" s="150">
        <v>2024</v>
      </c>
      <c r="AB4" s="151">
        <v>2025</v>
      </c>
      <c r="AC4" s="151">
        <v>2026</v>
      </c>
      <c r="AD4" s="151">
        <v>2027</v>
      </c>
      <c r="AE4" s="151">
        <v>2028</v>
      </c>
      <c r="AF4" s="152" t="s">
        <v>909</v>
      </c>
      <c r="AG4" s="150">
        <v>2024</v>
      </c>
      <c r="AH4" s="151">
        <v>2025</v>
      </c>
      <c r="AI4" s="151">
        <v>2026</v>
      </c>
      <c r="AJ4" s="151">
        <v>2027</v>
      </c>
      <c r="AK4" s="151">
        <v>2028</v>
      </c>
      <c r="AL4" s="152" t="s">
        <v>909</v>
      </c>
      <c r="AM4" s="150">
        <v>2024</v>
      </c>
      <c r="AN4" s="151">
        <v>2025</v>
      </c>
      <c r="AO4" s="151">
        <v>2026</v>
      </c>
      <c r="AP4" s="151">
        <v>2027</v>
      </c>
      <c r="AQ4" s="151">
        <v>2028</v>
      </c>
      <c r="AR4" s="152" t="s">
        <v>909</v>
      </c>
      <c r="AS4" s="150">
        <v>2024</v>
      </c>
      <c r="AT4" s="151">
        <v>2025</v>
      </c>
      <c r="AU4" s="151">
        <v>2026</v>
      </c>
      <c r="AV4" s="151">
        <v>2027</v>
      </c>
      <c r="AW4" s="151">
        <v>2028</v>
      </c>
      <c r="AX4" s="154" t="s">
        <v>909</v>
      </c>
    </row>
    <row r="5" spans="2:50" s="159" customFormat="1" ht="11.25" customHeight="1" x14ac:dyDescent="0.2">
      <c r="B5" s="155" t="s">
        <v>220</v>
      </c>
      <c r="C5" s="156"/>
      <c r="D5" s="156"/>
      <c r="E5" s="156"/>
      <c r="F5" s="156"/>
      <c r="G5" s="156"/>
      <c r="H5" s="157"/>
      <c r="I5" s="158"/>
      <c r="J5" s="158"/>
      <c r="K5" s="158"/>
      <c r="L5" s="158"/>
      <c r="M5" s="158"/>
      <c r="N5" s="157"/>
      <c r="O5" s="158"/>
      <c r="P5" s="158"/>
      <c r="Q5" s="158"/>
      <c r="R5" s="158"/>
      <c r="S5" s="158"/>
      <c r="T5" s="157"/>
      <c r="U5" s="156"/>
      <c r="V5" s="156"/>
      <c r="W5" s="156"/>
      <c r="X5" s="156"/>
      <c r="Y5" s="156"/>
      <c r="Z5" s="157"/>
      <c r="AA5" s="156"/>
      <c r="AB5" s="156"/>
      <c r="AC5" s="156"/>
      <c r="AD5" s="156"/>
      <c r="AE5" s="156"/>
      <c r="AF5" s="157"/>
      <c r="AG5" s="156"/>
      <c r="AH5" s="156"/>
      <c r="AI5" s="156"/>
      <c r="AJ5" s="156"/>
      <c r="AK5" s="156"/>
      <c r="AL5" s="157"/>
      <c r="AM5" s="156"/>
      <c r="AN5" s="156"/>
      <c r="AO5" s="156"/>
      <c r="AP5" s="156"/>
      <c r="AQ5" s="156"/>
      <c r="AR5" s="157"/>
      <c r="AS5" s="158"/>
      <c r="AT5" s="158"/>
      <c r="AU5" s="156"/>
      <c r="AV5" s="156"/>
      <c r="AW5" s="156"/>
      <c r="AX5" s="158"/>
    </row>
    <row r="6" spans="2:50" ht="11.25" customHeight="1" x14ac:dyDescent="0.2">
      <c r="B6" s="92" t="s">
        <v>904</v>
      </c>
      <c r="C6" s="121">
        <v>40</v>
      </c>
      <c r="D6" s="121">
        <v>55</v>
      </c>
      <c r="E6" s="121">
        <v>40</v>
      </c>
      <c r="F6" s="121">
        <v>40</v>
      </c>
      <c r="G6" s="121">
        <v>10</v>
      </c>
      <c r="H6" s="122">
        <v>6.6831683168316836E-2</v>
      </c>
      <c r="I6" s="121">
        <v>45</v>
      </c>
      <c r="J6" s="121">
        <v>80</v>
      </c>
      <c r="K6" s="121">
        <v>215</v>
      </c>
      <c r="L6" s="121">
        <v>480</v>
      </c>
      <c r="M6" s="121">
        <v>705</v>
      </c>
      <c r="N6" s="122">
        <v>0.16831683168316833</v>
      </c>
      <c r="O6" s="121"/>
      <c r="P6" s="121"/>
      <c r="Q6" s="121"/>
      <c r="R6" s="121"/>
      <c r="S6" s="121"/>
      <c r="T6" s="122" t="s">
        <v>885</v>
      </c>
      <c r="U6" s="121"/>
      <c r="V6" s="121"/>
      <c r="W6" s="121"/>
      <c r="X6" s="121"/>
      <c r="Y6" s="121"/>
      <c r="Z6" s="122" t="s">
        <v>885</v>
      </c>
      <c r="AA6" s="121">
        <v>55</v>
      </c>
      <c r="AB6" s="121">
        <v>250</v>
      </c>
      <c r="AC6" s="121">
        <v>530</v>
      </c>
      <c r="AD6" s="121">
        <v>415</v>
      </c>
      <c r="AE6" s="121">
        <v>180</v>
      </c>
      <c r="AF6" s="122">
        <v>0.41336633663366334</v>
      </c>
      <c r="AG6" s="121"/>
      <c r="AH6" s="121"/>
      <c r="AI6" s="121"/>
      <c r="AJ6" s="121"/>
      <c r="AK6" s="121"/>
      <c r="AL6" s="122" t="s">
        <v>885</v>
      </c>
      <c r="AM6" s="121">
        <v>235</v>
      </c>
      <c r="AN6" s="121">
        <v>230</v>
      </c>
      <c r="AO6" s="121">
        <v>245</v>
      </c>
      <c r="AP6" s="121">
        <v>290</v>
      </c>
      <c r="AQ6" s="121">
        <v>205</v>
      </c>
      <c r="AR6" s="122">
        <v>0.35148514851485146</v>
      </c>
      <c r="AS6" s="121">
        <v>375</v>
      </c>
      <c r="AT6" s="121">
        <v>615</v>
      </c>
      <c r="AU6" s="121">
        <v>1030</v>
      </c>
      <c r="AV6" s="121">
        <v>1225</v>
      </c>
      <c r="AW6" s="121">
        <v>1100</v>
      </c>
      <c r="AX6" s="121">
        <v>2020</v>
      </c>
    </row>
    <row r="7" spans="2:50" ht="11.25" customHeight="1" x14ac:dyDescent="0.2">
      <c r="B7" s="92" t="s">
        <v>879</v>
      </c>
      <c r="C7" s="121">
        <v>367</v>
      </c>
      <c r="D7" s="121">
        <v>433</v>
      </c>
      <c r="E7" s="121">
        <v>434</v>
      </c>
      <c r="F7" s="121">
        <v>433</v>
      </c>
      <c r="G7" s="121">
        <v>433</v>
      </c>
      <c r="H7" s="122">
        <v>4.9214325596235141E-2</v>
      </c>
      <c r="I7" s="121">
        <v>3575</v>
      </c>
      <c r="J7" s="121">
        <v>3106</v>
      </c>
      <c r="K7" s="121">
        <v>3107</v>
      </c>
      <c r="L7" s="121">
        <v>3106</v>
      </c>
      <c r="M7" s="121">
        <v>3106</v>
      </c>
      <c r="N7" s="122">
        <v>0.39036452101778735</v>
      </c>
      <c r="O7" s="121">
        <v>2398</v>
      </c>
      <c r="P7" s="121">
        <v>2225</v>
      </c>
      <c r="Q7" s="121">
        <v>2226</v>
      </c>
      <c r="R7" s="121">
        <v>2225</v>
      </c>
      <c r="S7" s="121">
        <v>2226</v>
      </c>
      <c r="T7" s="122">
        <v>0.27315147164393394</v>
      </c>
      <c r="U7" s="121">
        <v>49</v>
      </c>
      <c r="V7" s="121">
        <v>63</v>
      </c>
      <c r="W7" s="121">
        <v>63</v>
      </c>
      <c r="X7" s="121">
        <v>63</v>
      </c>
      <c r="Y7" s="121">
        <v>62</v>
      </c>
      <c r="Z7" s="122">
        <v>6.9793411501954212E-3</v>
      </c>
      <c r="AA7" s="121">
        <v>531</v>
      </c>
      <c r="AB7" s="121">
        <v>2217</v>
      </c>
      <c r="AC7" s="121">
        <v>2218</v>
      </c>
      <c r="AD7" s="121">
        <v>2217</v>
      </c>
      <c r="AE7" s="121">
        <v>2217</v>
      </c>
      <c r="AF7" s="122">
        <v>0.19805376086783122</v>
      </c>
      <c r="AG7" s="121"/>
      <c r="AH7" s="121"/>
      <c r="AI7" s="121"/>
      <c r="AJ7" s="121"/>
      <c r="AK7" s="121"/>
      <c r="AL7" s="122" t="s">
        <v>885</v>
      </c>
      <c r="AM7" s="121">
        <v>624</v>
      </c>
      <c r="AN7" s="121">
        <v>719</v>
      </c>
      <c r="AO7" s="121">
        <v>719</v>
      </c>
      <c r="AP7" s="121">
        <v>719</v>
      </c>
      <c r="AQ7" s="121">
        <v>719</v>
      </c>
      <c r="AR7" s="122">
        <v>8.2236579724016906E-2</v>
      </c>
      <c r="AS7" s="121">
        <v>7544</v>
      </c>
      <c r="AT7" s="121">
        <v>8763</v>
      </c>
      <c r="AU7" s="121">
        <v>8767</v>
      </c>
      <c r="AV7" s="121">
        <v>8763</v>
      </c>
      <c r="AW7" s="121">
        <v>8763</v>
      </c>
      <c r="AX7" s="121">
        <v>25074</v>
      </c>
    </row>
    <row r="8" spans="2:50" ht="11.25" customHeight="1" x14ac:dyDescent="0.2">
      <c r="B8" s="92" t="s">
        <v>878</v>
      </c>
      <c r="C8" s="121">
        <v>200</v>
      </c>
      <c r="D8" s="121">
        <v>200</v>
      </c>
      <c r="E8" s="121">
        <v>200</v>
      </c>
      <c r="F8" s="121">
        <v>200</v>
      </c>
      <c r="G8" s="121">
        <v>100</v>
      </c>
      <c r="H8" s="122">
        <v>2.7777777777777776E-2</v>
      </c>
      <c r="I8" s="121">
        <v>400</v>
      </c>
      <c r="J8" s="121">
        <v>800</v>
      </c>
      <c r="K8" s="121">
        <v>900</v>
      </c>
      <c r="L8" s="121">
        <v>1000</v>
      </c>
      <c r="M8" s="121">
        <v>700</v>
      </c>
      <c r="N8" s="122">
        <v>9.7222222222222224E-2</v>
      </c>
      <c r="O8" s="121">
        <v>5400</v>
      </c>
      <c r="P8" s="121">
        <v>6500</v>
      </c>
      <c r="Q8" s="121">
        <v>7000</v>
      </c>
      <c r="R8" s="121">
        <v>7000</v>
      </c>
      <c r="S8" s="121">
        <v>6900</v>
      </c>
      <c r="T8" s="122">
        <v>0.875</v>
      </c>
      <c r="U8" s="121"/>
      <c r="V8" s="121"/>
      <c r="W8" s="121"/>
      <c r="X8" s="121"/>
      <c r="Y8" s="121"/>
      <c r="Z8" s="122" t="s">
        <v>885</v>
      </c>
      <c r="AA8" s="121"/>
      <c r="AB8" s="121"/>
      <c r="AC8" s="121"/>
      <c r="AD8" s="121"/>
      <c r="AE8" s="121"/>
      <c r="AF8" s="122" t="s">
        <v>885</v>
      </c>
      <c r="AG8" s="121"/>
      <c r="AH8" s="121"/>
      <c r="AI8" s="121"/>
      <c r="AJ8" s="121"/>
      <c r="AK8" s="121"/>
      <c r="AL8" s="122" t="s">
        <v>885</v>
      </c>
      <c r="AM8" s="121"/>
      <c r="AN8" s="121"/>
      <c r="AO8" s="121"/>
      <c r="AP8" s="121"/>
      <c r="AQ8" s="121"/>
      <c r="AR8" s="122" t="s">
        <v>885</v>
      </c>
      <c r="AS8" s="121">
        <v>6000</v>
      </c>
      <c r="AT8" s="121">
        <v>7500</v>
      </c>
      <c r="AU8" s="121">
        <v>8100</v>
      </c>
      <c r="AV8" s="121">
        <v>8200</v>
      </c>
      <c r="AW8" s="121">
        <v>7700</v>
      </c>
      <c r="AX8" s="121">
        <v>21600</v>
      </c>
    </row>
    <row r="9" spans="2:50" ht="11.25" customHeight="1" x14ac:dyDescent="0.2">
      <c r="B9" s="92" t="s">
        <v>877</v>
      </c>
      <c r="C9" s="121">
        <v>1589</v>
      </c>
      <c r="D9" s="121">
        <v>1872</v>
      </c>
      <c r="E9" s="121">
        <v>2195</v>
      </c>
      <c r="F9" s="121"/>
      <c r="G9" s="121"/>
      <c r="H9" s="122">
        <v>0.28630726398380157</v>
      </c>
      <c r="I9" s="121">
        <v>1190</v>
      </c>
      <c r="J9" s="121">
        <v>1385</v>
      </c>
      <c r="K9" s="121">
        <v>1880</v>
      </c>
      <c r="L9" s="121"/>
      <c r="M9" s="121"/>
      <c r="N9" s="122">
        <v>0.2255125284738041</v>
      </c>
      <c r="O9" s="121">
        <v>2110</v>
      </c>
      <c r="P9" s="121">
        <v>2125</v>
      </c>
      <c r="Q9" s="121">
        <v>1940</v>
      </c>
      <c r="R9" s="121"/>
      <c r="S9" s="121"/>
      <c r="T9" s="122">
        <v>0.31257909390027844</v>
      </c>
      <c r="U9" s="121"/>
      <c r="V9" s="121"/>
      <c r="W9" s="121"/>
      <c r="X9" s="121"/>
      <c r="Y9" s="121"/>
      <c r="Z9" s="122" t="s">
        <v>885</v>
      </c>
      <c r="AA9" s="121">
        <v>681</v>
      </c>
      <c r="AB9" s="121">
        <v>803</v>
      </c>
      <c r="AC9" s="121">
        <v>940</v>
      </c>
      <c r="AD9" s="121"/>
      <c r="AE9" s="121"/>
      <c r="AF9" s="122">
        <v>0.12270311313591496</v>
      </c>
      <c r="AG9" s="121"/>
      <c r="AH9" s="121"/>
      <c r="AI9" s="121"/>
      <c r="AJ9" s="121"/>
      <c r="AK9" s="121"/>
      <c r="AL9" s="122" t="s">
        <v>885</v>
      </c>
      <c r="AM9" s="121">
        <v>350</v>
      </c>
      <c r="AN9" s="121">
        <v>315</v>
      </c>
      <c r="AO9" s="121">
        <v>380</v>
      </c>
      <c r="AP9" s="121"/>
      <c r="AQ9" s="121"/>
      <c r="AR9" s="122">
        <v>5.2898000506200964E-2</v>
      </c>
      <c r="AS9" s="121">
        <v>5920</v>
      </c>
      <c r="AT9" s="121">
        <v>6500</v>
      </c>
      <c r="AU9" s="121">
        <v>7335</v>
      </c>
      <c r="AV9" s="121">
        <v>0</v>
      </c>
      <c r="AW9" s="121"/>
      <c r="AX9" s="121">
        <v>19755</v>
      </c>
    </row>
    <row r="10" spans="2:50" ht="11.25" customHeight="1" x14ac:dyDescent="0.2">
      <c r="B10" s="92" t="s">
        <v>876</v>
      </c>
      <c r="C10" s="121">
        <v>342</v>
      </c>
      <c r="D10" s="121">
        <v>345</v>
      </c>
      <c r="E10" s="121">
        <v>344</v>
      </c>
      <c r="F10" s="121">
        <v>331</v>
      </c>
      <c r="G10" s="121">
        <v>354</v>
      </c>
      <c r="H10" s="122">
        <v>0.15454954279718183</v>
      </c>
      <c r="I10" s="121">
        <v>660</v>
      </c>
      <c r="J10" s="121">
        <v>528</v>
      </c>
      <c r="K10" s="121">
        <v>555</v>
      </c>
      <c r="L10" s="121">
        <v>682</v>
      </c>
      <c r="M10" s="121">
        <v>710</v>
      </c>
      <c r="N10" s="122">
        <v>0.26128016789087094</v>
      </c>
      <c r="O10" s="121">
        <v>667</v>
      </c>
      <c r="P10" s="121">
        <v>659</v>
      </c>
      <c r="Q10" s="121">
        <v>744</v>
      </c>
      <c r="R10" s="121">
        <v>780</v>
      </c>
      <c r="S10" s="121">
        <v>773</v>
      </c>
      <c r="T10" s="122">
        <v>0.31029830610103432</v>
      </c>
      <c r="U10" s="121"/>
      <c r="V10" s="121"/>
      <c r="W10" s="121"/>
      <c r="X10" s="121"/>
      <c r="Y10" s="121"/>
      <c r="Z10" s="122" t="s">
        <v>885</v>
      </c>
      <c r="AA10" s="121">
        <v>157</v>
      </c>
      <c r="AB10" s="121">
        <v>394</v>
      </c>
      <c r="AC10" s="121">
        <v>654</v>
      </c>
      <c r="AD10" s="121">
        <v>604</v>
      </c>
      <c r="AE10" s="121">
        <v>1107</v>
      </c>
      <c r="AF10" s="122">
        <v>0.18063258881726876</v>
      </c>
      <c r="AG10" s="121"/>
      <c r="AH10" s="121"/>
      <c r="AI10" s="121"/>
      <c r="AJ10" s="121"/>
      <c r="AK10" s="121"/>
      <c r="AL10" s="122" t="s">
        <v>885</v>
      </c>
      <c r="AM10" s="121">
        <v>299</v>
      </c>
      <c r="AN10" s="121">
        <v>163</v>
      </c>
      <c r="AO10" s="121">
        <v>160</v>
      </c>
      <c r="AP10" s="121">
        <v>227</v>
      </c>
      <c r="AQ10" s="121">
        <v>256</v>
      </c>
      <c r="AR10" s="122">
        <v>9.3239394393644134E-2</v>
      </c>
      <c r="AS10" s="121">
        <v>2125</v>
      </c>
      <c r="AT10" s="121">
        <v>2089</v>
      </c>
      <c r="AU10" s="121">
        <v>2457</v>
      </c>
      <c r="AV10" s="121">
        <v>2624</v>
      </c>
      <c r="AW10" s="121">
        <v>3200</v>
      </c>
      <c r="AX10" s="121">
        <v>6671</v>
      </c>
    </row>
    <row r="11" spans="2:50" ht="11.25" customHeight="1" x14ac:dyDescent="0.2">
      <c r="B11" s="92" t="s">
        <v>875</v>
      </c>
      <c r="C11" s="121"/>
      <c r="D11" s="121"/>
      <c r="E11" s="121"/>
      <c r="F11" s="121"/>
      <c r="G11" s="121"/>
      <c r="H11" s="122" t="s">
        <v>885</v>
      </c>
      <c r="I11" s="121">
        <v>1200</v>
      </c>
      <c r="J11" s="121">
        <v>1207</v>
      </c>
      <c r="K11" s="121">
        <v>1053</v>
      </c>
      <c r="L11" s="121">
        <v>1166</v>
      </c>
      <c r="M11" s="121">
        <v>1146</v>
      </c>
      <c r="N11" s="122">
        <v>0.24829565841406531</v>
      </c>
      <c r="O11" s="121">
        <v>2009</v>
      </c>
      <c r="P11" s="121">
        <v>1869</v>
      </c>
      <c r="Q11" s="121">
        <v>2051</v>
      </c>
      <c r="R11" s="121">
        <v>2006</v>
      </c>
      <c r="S11" s="121">
        <v>1770</v>
      </c>
      <c r="T11" s="122">
        <v>0.42547542160028706</v>
      </c>
      <c r="U11" s="121"/>
      <c r="V11" s="121"/>
      <c r="W11" s="121"/>
      <c r="X11" s="121"/>
      <c r="Y11" s="121"/>
      <c r="Z11" s="122" t="s">
        <v>885</v>
      </c>
      <c r="AA11" s="121"/>
      <c r="AB11" s="121"/>
      <c r="AC11" s="121"/>
      <c r="AD11" s="121"/>
      <c r="AE11" s="121"/>
      <c r="AF11" s="122" t="s">
        <v>885</v>
      </c>
      <c r="AG11" s="121">
        <v>1044</v>
      </c>
      <c r="AH11" s="121">
        <v>1087</v>
      </c>
      <c r="AI11" s="121">
        <v>1142</v>
      </c>
      <c r="AJ11" s="121">
        <v>1089</v>
      </c>
      <c r="AK11" s="121">
        <v>1079</v>
      </c>
      <c r="AL11" s="122">
        <v>0.23487621097954789</v>
      </c>
      <c r="AM11" s="121">
        <v>394</v>
      </c>
      <c r="AN11" s="121">
        <v>438</v>
      </c>
      <c r="AO11" s="121">
        <v>441</v>
      </c>
      <c r="AP11" s="121">
        <v>436</v>
      </c>
      <c r="AQ11" s="121">
        <v>490</v>
      </c>
      <c r="AR11" s="122">
        <v>9.135270900609975E-2</v>
      </c>
      <c r="AS11" s="121">
        <v>4647</v>
      </c>
      <c r="AT11" s="121">
        <v>4601</v>
      </c>
      <c r="AU11" s="121">
        <v>4687</v>
      </c>
      <c r="AV11" s="121">
        <v>4697</v>
      </c>
      <c r="AW11" s="121">
        <v>4485</v>
      </c>
      <c r="AX11" s="121">
        <v>13935</v>
      </c>
    </row>
    <row r="12" spans="2:50" ht="11.25" customHeight="1" x14ac:dyDescent="0.2">
      <c r="B12" s="92" t="s">
        <v>874</v>
      </c>
      <c r="C12" s="121"/>
      <c r="D12" s="121"/>
      <c r="E12" s="121"/>
      <c r="F12" s="121"/>
      <c r="G12" s="121"/>
      <c r="H12" s="122" t="s">
        <v>885</v>
      </c>
      <c r="I12" s="121">
        <v>1650</v>
      </c>
      <c r="J12" s="121">
        <v>2450</v>
      </c>
      <c r="K12" s="121">
        <v>2875</v>
      </c>
      <c r="L12" s="121">
        <v>2725</v>
      </c>
      <c r="M12" s="121"/>
      <c r="N12" s="122">
        <v>0.27541954590325762</v>
      </c>
      <c r="O12" s="121">
        <v>4775</v>
      </c>
      <c r="P12" s="121">
        <v>5250</v>
      </c>
      <c r="Q12" s="121">
        <v>5375</v>
      </c>
      <c r="R12" s="121">
        <v>5525</v>
      </c>
      <c r="S12" s="121"/>
      <c r="T12" s="122">
        <v>0.60809476801579465</v>
      </c>
      <c r="U12" s="121"/>
      <c r="V12" s="121"/>
      <c r="W12" s="121"/>
      <c r="X12" s="121"/>
      <c r="Y12" s="121"/>
      <c r="Z12" s="122" t="s">
        <v>885</v>
      </c>
      <c r="AA12" s="121"/>
      <c r="AB12" s="121"/>
      <c r="AC12" s="121"/>
      <c r="AD12" s="121"/>
      <c r="AE12" s="121"/>
      <c r="AF12" s="122" t="s">
        <v>885</v>
      </c>
      <c r="AG12" s="121">
        <v>1000</v>
      </c>
      <c r="AH12" s="121">
        <v>975</v>
      </c>
      <c r="AI12" s="121">
        <v>975</v>
      </c>
      <c r="AJ12" s="121">
        <v>975</v>
      </c>
      <c r="AK12" s="121"/>
      <c r="AL12" s="122">
        <v>0.11648568608094768</v>
      </c>
      <c r="AM12" s="121"/>
      <c r="AN12" s="121"/>
      <c r="AO12" s="121"/>
      <c r="AP12" s="121"/>
      <c r="AQ12" s="121"/>
      <c r="AR12" s="122" t="s">
        <v>885</v>
      </c>
      <c r="AS12" s="121">
        <v>7425</v>
      </c>
      <c r="AT12" s="121">
        <v>8675</v>
      </c>
      <c r="AU12" s="121">
        <v>9225</v>
      </c>
      <c r="AV12" s="121">
        <v>9225</v>
      </c>
      <c r="AW12" s="121"/>
      <c r="AX12" s="121">
        <v>25325</v>
      </c>
    </row>
    <row r="13" spans="2:50" ht="11.25" customHeight="1" x14ac:dyDescent="0.2">
      <c r="B13" s="92" t="s">
        <v>873</v>
      </c>
      <c r="C13" s="121"/>
      <c r="D13" s="121"/>
      <c r="E13" s="121"/>
      <c r="F13" s="121"/>
      <c r="G13" s="121"/>
      <c r="H13" s="122" t="s">
        <v>885</v>
      </c>
      <c r="I13" s="121">
        <v>1911</v>
      </c>
      <c r="J13" s="121">
        <v>2094</v>
      </c>
      <c r="K13" s="121">
        <v>2260</v>
      </c>
      <c r="L13" s="121">
        <v>2426</v>
      </c>
      <c r="M13" s="121">
        <v>2692</v>
      </c>
      <c r="N13" s="122">
        <v>0.44119718309859157</v>
      </c>
      <c r="O13" s="121">
        <v>2289</v>
      </c>
      <c r="P13" s="121">
        <v>2506</v>
      </c>
      <c r="Q13" s="121">
        <v>2840</v>
      </c>
      <c r="R13" s="121">
        <v>3174</v>
      </c>
      <c r="S13" s="121">
        <v>3408</v>
      </c>
      <c r="T13" s="122">
        <v>0.53767605633802817</v>
      </c>
      <c r="U13" s="121"/>
      <c r="V13" s="121"/>
      <c r="W13" s="121"/>
      <c r="X13" s="121"/>
      <c r="Y13" s="121"/>
      <c r="Z13" s="122" t="s">
        <v>885</v>
      </c>
      <c r="AA13" s="121"/>
      <c r="AB13" s="121"/>
      <c r="AC13" s="121"/>
      <c r="AD13" s="121"/>
      <c r="AE13" s="121"/>
      <c r="AF13" s="122" t="s">
        <v>885</v>
      </c>
      <c r="AG13" s="121"/>
      <c r="AH13" s="121"/>
      <c r="AI13" s="121"/>
      <c r="AJ13" s="121"/>
      <c r="AK13" s="121"/>
      <c r="AL13" s="122" t="s">
        <v>885</v>
      </c>
      <c r="AM13" s="121">
        <v>100</v>
      </c>
      <c r="AN13" s="121">
        <v>100</v>
      </c>
      <c r="AO13" s="121">
        <v>100</v>
      </c>
      <c r="AP13" s="121">
        <v>100</v>
      </c>
      <c r="AQ13" s="121">
        <v>100</v>
      </c>
      <c r="AR13" s="122">
        <v>2.1126760563380281E-2</v>
      </c>
      <c r="AS13" s="121">
        <v>4300</v>
      </c>
      <c r="AT13" s="121">
        <v>4700</v>
      </c>
      <c r="AU13" s="121">
        <v>5200</v>
      </c>
      <c r="AV13" s="121">
        <v>5700</v>
      </c>
      <c r="AW13" s="121">
        <v>6200</v>
      </c>
      <c r="AX13" s="121">
        <v>14200</v>
      </c>
    </row>
    <row r="14" spans="2:50" ht="11.25" customHeight="1" x14ac:dyDescent="0.2">
      <c r="B14" s="92" t="s">
        <v>872</v>
      </c>
      <c r="C14" s="121"/>
      <c r="D14" s="121"/>
      <c r="E14" s="121"/>
      <c r="F14" s="121"/>
      <c r="G14" s="121"/>
      <c r="H14" s="122"/>
      <c r="I14" s="121"/>
      <c r="J14" s="121"/>
      <c r="K14" s="121"/>
      <c r="L14" s="121"/>
      <c r="M14" s="121"/>
      <c r="N14" s="122"/>
      <c r="O14" s="121"/>
      <c r="P14" s="121"/>
      <c r="Q14" s="121"/>
      <c r="R14" s="121"/>
      <c r="S14" s="121"/>
      <c r="T14" s="122"/>
      <c r="U14" s="121"/>
      <c r="V14" s="121"/>
      <c r="W14" s="121"/>
      <c r="X14" s="121"/>
      <c r="Y14" s="121"/>
      <c r="Z14" s="122"/>
      <c r="AA14" s="121"/>
      <c r="AB14" s="121"/>
      <c r="AC14" s="121"/>
      <c r="AD14" s="121"/>
      <c r="AE14" s="121"/>
      <c r="AF14" s="122"/>
      <c r="AG14" s="121"/>
      <c r="AH14" s="121"/>
      <c r="AI14" s="121"/>
      <c r="AJ14" s="121"/>
      <c r="AK14" s="121"/>
      <c r="AL14" s="122"/>
      <c r="AM14" s="121"/>
      <c r="AN14" s="121"/>
      <c r="AO14" s="121"/>
      <c r="AP14" s="121"/>
      <c r="AQ14" s="121"/>
      <c r="AR14" s="122"/>
      <c r="AS14" s="121"/>
      <c r="AT14" s="121"/>
      <c r="AU14" s="121"/>
      <c r="AV14" s="121"/>
      <c r="AW14" s="121"/>
      <c r="AX14" s="121"/>
    </row>
    <row r="15" spans="2:50" ht="11.25" customHeight="1" x14ac:dyDescent="0.2">
      <c r="B15" s="92" t="s">
        <v>905</v>
      </c>
      <c r="C15" s="121">
        <v>221.11</v>
      </c>
      <c r="D15" s="121">
        <v>70</v>
      </c>
      <c r="E15" s="121">
        <v>33</v>
      </c>
      <c r="F15" s="121">
        <v>20</v>
      </c>
      <c r="G15" s="121">
        <v>5</v>
      </c>
      <c r="H15" s="122">
        <v>0.12846571248508679</v>
      </c>
      <c r="I15" s="121">
        <v>386</v>
      </c>
      <c r="J15" s="121">
        <v>403</v>
      </c>
      <c r="K15" s="121">
        <v>366</v>
      </c>
      <c r="L15" s="121">
        <v>346</v>
      </c>
      <c r="M15" s="121">
        <v>407</v>
      </c>
      <c r="N15" s="122">
        <v>0.45780104878058442</v>
      </c>
      <c r="O15" s="121">
        <v>165.56</v>
      </c>
      <c r="P15" s="121">
        <v>176.53</v>
      </c>
      <c r="Q15" s="121">
        <v>174.31</v>
      </c>
      <c r="R15" s="121">
        <v>135.79</v>
      </c>
      <c r="S15" s="121">
        <v>166.6</v>
      </c>
      <c r="T15" s="122">
        <v>0.20468265072752714</v>
      </c>
      <c r="U15" s="121">
        <v>29</v>
      </c>
      <c r="V15" s="121">
        <v>47</v>
      </c>
      <c r="W15" s="121">
        <v>47</v>
      </c>
      <c r="X15" s="121"/>
      <c r="Y15" s="121"/>
      <c r="Z15" s="122">
        <v>4.8752838961049254E-2</v>
      </c>
      <c r="AA15" s="121">
        <v>89.11</v>
      </c>
      <c r="AB15" s="121">
        <v>125.4</v>
      </c>
      <c r="AC15" s="121">
        <v>108.91</v>
      </c>
      <c r="AD15" s="121">
        <v>145.22</v>
      </c>
      <c r="AE15" s="121">
        <v>112.18</v>
      </c>
      <c r="AF15" s="122">
        <v>0.1281922209494516</v>
      </c>
      <c r="AG15" s="121"/>
      <c r="AH15" s="121"/>
      <c r="AI15" s="121"/>
      <c r="AJ15" s="121"/>
      <c r="AK15" s="121"/>
      <c r="AL15" s="122" t="s">
        <v>885</v>
      </c>
      <c r="AM15" s="121">
        <v>30</v>
      </c>
      <c r="AN15" s="121">
        <v>29</v>
      </c>
      <c r="AO15" s="121">
        <v>22</v>
      </c>
      <c r="AP15" s="121">
        <v>66</v>
      </c>
      <c r="AQ15" s="121">
        <v>59</v>
      </c>
      <c r="AR15" s="122">
        <v>3.2105528096300726E-2</v>
      </c>
      <c r="AS15" s="121">
        <v>920.78</v>
      </c>
      <c r="AT15" s="121">
        <v>850.93</v>
      </c>
      <c r="AU15" s="121">
        <v>751.22</v>
      </c>
      <c r="AV15" s="121">
        <v>713.01</v>
      </c>
      <c r="AW15" s="121">
        <v>749.78000000000009</v>
      </c>
      <c r="AX15" s="121">
        <v>2522.9300000000003</v>
      </c>
    </row>
    <row r="16" spans="2:50" ht="11.25" customHeight="1" x14ac:dyDescent="0.2">
      <c r="B16" s="92" t="s">
        <v>910</v>
      </c>
      <c r="C16" s="121">
        <v>305</v>
      </c>
      <c r="D16" s="121">
        <v>1020</v>
      </c>
      <c r="E16" s="121">
        <v>5195</v>
      </c>
      <c r="F16" s="121">
        <v>5305</v>
      </c>
      <c r="G16" s="121">
        <v>5125</v>
      </c>
      <c r="H16" s="122">
        <v>0.1096480164135681</v>
      </c>
      <c r="I16" s="121">
        <v>1858</v>
      </c>
      <c r="J16" s="121">
        <v>2058</v>
      </c>
      <c r="K16" s="121">
        <v>1833</v>
      </c>
      <c r="L16" s="121">
        <v>1943</v>
      </c>
      <c r="M16" s="121">
        <v>1699</v>
      </c>
      <c r="N16" s="122">
        <v>9.6681970300859357E-2</v>
      </c>
      <c r="O16" s="121">
        <v>2677</v>
      </c>
      <c r="P16" s="121">
        <v>1063</v>
      </c>
      <c r="Q16" s="121">
        <v>2308</v>
      </c>
      <c r="R16" s="121">
        <v>3032</v>
      </c>
      <c r="S16" s="121">
        <v>3191</v>
      </c>
      <c r="T16" s="122">
        <v>0.10171030724988649</v>
      </c>
      <c r="U16" s="121"/>
      <c r="V16" s="121"/>
      <c r="W16" s="121"/>
      <c r="X16" s="121"/>
      <c r="Y16" s="121"/>
      <c r="Z16" s="122" t="s">
        <v>885</v>
      </c>
      <c r="AA16" s="121">
        <v>17969</v>
      </c>
      <c r="AB16" s="121">
        <v>17329</v>
      </c>
      <c r="AC16" s="121">
        <v>125</v>
      </c>
      <c r="AD16" s="121">
        <v>120</v>
      </c>
      <c r="AE16" s="121">
        <v>75</v>
      </c>
      <c r="AF16" s="122">
        <v>0.59571498242604648</v>
      </c>
      <c r="AG16" s="121">
        <v>950</v>
      </c>
      <c r="AH16" s="121">
        <v>918</v>
      </c>
      <c r="AI16" s="121"/>
      <c r="AJ16" s="121"/>
      <c r="AK16" s="121"/>
      <c r="AL16" s="122">
        <v>3.1414493046095893E-2</v>
      </c>
      <c r="AM16" s="121">
        <v>1650</v>
      </c>
      <c r="AN16" s="121">
        <v>1095</v>
      </c>
      <c r="AO16" s="121">
        <v>1110</v>
      </c>
      <c r="AP16" s="121">
        <v>875</v>
      </c>
      <c r="AQ16" s="121">
        <v>765</v>
      </c>
      <c r="AR16" s="122">
        <v>6.4830230563543714E-2</v>
      </c>
      <c r="AS16" s="121">
        <v>25409</v>
      </c>
      <c r="AT16" s="121">
        <v>23483</v>
      </c>
      <c r="AU16" s="121">
        <v>10571</v>
      </c>
      <c r="AV16" s="121">
        <v>11275</v>
      </c>
      <c r="AW16" s="121">
        <v>10855</v>
      </c>
      <c r="AX16" s="121">
        <v>59463</v>
      </c>
    </row>
    <row r="17" spans="2:50" ht="11.25" customHeight="1" x14ac:dyDescent="0.2">
      <c r="B17" s="92" t="s">
        <v>870</v>
      </c>
      <c r="C17" s="121">
        <v>305</v>
      </c>
      <c r="D17" s="121">
        <v>310</v>
      </c>
      <c r="E17" s="121">
        <v>190</v>
      </c>
      <c r="F17" s="121">
        <v>160</v>
      </c>
      <c r="G17" s="121">
        <v>165</v>
      </c>
      <c r="H17" s="122">
        <v>0.23333333333333334</v>
      </c>
      <c r="I17" s="121">
        <v>145</v>
      </c>
      <c r="J17" s="121">
        <v>180</v>
      </c>
      <c r="K17" s="121">
        <v>195</v>
      </c>
      <c r="L17" s="121">
        <v>225</v>
      </c>
      <c r="M17" s="121">
        <v>240</v>
      </c>
      <c r="N17" s="122">
        <v>0.15072463768115943</v>
      </c>
      <c r="O17" s="121">
        <v>420</v>
      </c>
      <c r="P17" s="121">
        <v>545</v>
      </c>
      <c r="Q17" s="121">
        <v>690</v>
      </c>
      <c r="R17" s="121">
        <v>730</v>
      </c>
      <c r="S17" s="121">
        <v>750</v>
      </c>
      <c r="T17" s="122">
        <v>0.47971014492753622</v>
      </c>
      <c r="U17" s="121"/>
      <c r="V17" s="121"/>
      <c r="W17" s="121"/>
      <c r="X17" s="121"/>
      <c r="Y17" s="121"/>
      <c r="Z17" s="122" t="s">
        <v>885</v>
      </c>
      <c r="AA17" s="121"/>
      <c r="AB17" s="121"/>
      <c r="AC17" s="121"/>
      <c r="AD17" s="121"/>
      <c r="AE17" s="121"/>
      <c r="AF17" s="122" t="s">
        <v>885</v>
      </c>
      <c r="AG17" s="121"/>
      <c r="AH17" s="121"/>
      <c r="AI17" s="121"/>
      <c r="AJ17" s="121"/>
      <c r="AK17" s="121"/>
      <c r="AL17" s="122" t="s">
        <v>885</v>
      </c>
      <c r="AM17" s="121">
        <v>230</v>
      </c>
      <c r="AN17" s="121">
        <v>115</v>
      </c>
      <c r="AO17" s="121">
        <v>125</v>
      </c>
      <c r="AP17" s="121">
        <v>135</v>
      </c>
      <c r="AQ17" s="121">
        <v>145</v>
      </c>
      <c r="AR17" s="122">
        <v>0.13623188405797101</v>
      </c>
      <c r="AS17" s="121">
        <v>1100</v>
      </c>
      <c r="AT17" s="121">
        <v>1150</v>
      </c>
      <c r="AU17" s="121">
        <v>1200</v>
      </c>
      <c r="AV17" s="121">
        <v>1250</v>
      </c>
      <c r="AW17" s="121">
        <v>1300</v>
      </c>
      <c r="AX17" s="121">
        <v>3450</v>
      </c>
    </row>
    <row r="18" spans="2:50" ht="11.25" customHeight="1" x14ac:dyDescent="0.2">
      <c r="B18" s="92" t="s">
        <v>869</v>
      </c>
      <c r="C18" s="121"/>
      <c r="D18" s="121"/>
      <c r="E18" s="121"/>
      <c r="F18" s="121"/>
      <c r="G18" s="121"/>
      <c r="H18" s="122" t="s">
        <v>885</v>
      </c>
      <c r="I18" s="121">
        <v>51</v>
      </c>
      <c r="J18" s="121">
        <v>85</v>
      </c>
      <c r="K18" s="121">
        <v>111</v>
      </c>
      <c r="L18" s="121">
        <v>98</v>
      </c>
      <c r="M18" s="121">
        <v>100</v>
      </c>
      <c r="N18" s="122">
        <v>0.28100113765642776</v>
      </c>
      <c r="O18" s="121">
        <v>38</v>
      </c>
      <c r="P18" s="121">
        <v>39</v>
      </c>
      <c r="Q18" s="121">
        <v>36</v>
      </c>
      <c r="R18" s="121">
        <v>38</v>
      </c>
      <c r="S18" s="121">
        <v>39</v>
      </c>
      <c r="T18" s="122">
        <v>0.12855517633674629</v>
      </c>
      <c r="U18" s="121"/>
      <c r="V18" s="121"/>
      <c r="W18" s="121"/>
      <c r="X18" s="121"/>
      <c r="Y18" s="121"/>
      <c r="Z18" s="122" t="s">
        <v>885</v>
      </c>
      <c r="AA18" s="121">
        <v>118</v>
      </c>
      <c r="AB18" s="121">
        <v>93</v>
      </c>
      <c r="AC18" s="121">
        <v>33</v>
      </c>
      <c r="AD18" s="121">
        <v>113</v>
      </c>
      <c r="AE18" s="121">
        <v>129</v>
      </c>
      <c r="AF18" s="122">
        <v>0.27758816837315131</v>
      </c>
      <c r="AG18" s="121"/>
      <c r="AH18" s="121"/>
      <c r="AI18" s="121"/>
      <c r="AJ18" s="121"/>
      <c r="AK18" s="121"/>
      <c r="AL18" s="122" t="s">
        <v>885</v>
      </c>
      <c r="AM18" s="121">
        <v>146</v>
      </c>
      <c r="AN18" s="121">
        <v>72</v>
      </c>
      <c r="AO18" s="121">
        <v>57</v>
      </c>
      <c r="AP18" s="121">
        <v>52</v>
      </c>
      <c r="AQ18" s="121">
        <v>51</v>
      </c>
      <c r="AR18" s="122">
        <v>0.31285551763367464</v>
      </c>
      <c r="AS18" s="121">
        <v>353</v>
      </c>
      <c r="AT18" s="121">
        <v>289</v>
      </c>
      <c r="AU18" s="121">
        <v>237</v>
      </c>
      <c r="AV18" s="121">
        <v>301</v>
      </c>
      <c r="AW18" s="121">
        <v>319</v>
      </c>
      <c r="AX18" s="121">
        <v>879</v>
      </c>
    </row>
    <row r="19" spans="2:50" ht="11.25" customHeight="1" x14ac:dyDescent="0.2">
      <c r="B19" s="92" t="s">
        <v>868</v>
      </c>
      <c r="C19" s="121">
        <v>585</v>
      </c>
      <c r="D19" s="121">
        <v>450</v>
      </c>
      <c r="E19" s="121">
        <v>375</v>
      </c>
      <c r="F19" s="121"/>
      <c r="G19" s="121"/>
      <c r="H19" s="122">
        <v>0.23499999999999999</v>
      </c>
      <c r="I19" s="121">
        <v>340</v>
      </c>
      <c r="J19" s="121">
        <v>415</v>
      </c>
      <c r="K19" s="121">
        <v>420</v>
      </c>
      <c r="L19" s="121"/>
      <c r="M19" s="121"/>
      <c r="N19" s="122">
        <v>0.19583333333333333</v>
      </c>
      <c r="O19" s="121">
        <v>565</v>
      </c>
      <c r="P19" s="121">
        <v>550</v>
      </c>
      <c r="Q19" s="121">
        <v>590</v>
      </c>
      <c r="R19" s="121"/>
      <c r="S19" s="121"/>
      <c r="T19" s="122">
        <v>0.28416666666666668</v>
      </c>
      <c r="U19" s="121"/>
      <c r="V19" s="121"/>
      <c r="W19" s="121"/>
      <c r="X19" s="121"/>
      <c r="Y19" s="121"/>
      <c r="Z19" s="122" t="s">
        <v>885</v>
      </c>
      <c r="AA19" s="121">
        <v>175</v>
      </c>
      <c r="AB19" s="121">
        <v>305</v>
      </c>
      <c r="AC19" s="121">
        <v>280</v>
      </c>
      <c r="AD19" s="121"/>
      <c r="AE19" s="121"/>
      <c r="AF19" s="122">
        <v>0.12666666666666668</v>
      </c>
      <c r="AG19" s="121"/>
      <c r="AH19" s="121"/>
      <c r="AI19" s="121"/>
      <c r="AJ19" s="121"/>
      <c r="AK19" s="121"/>
      <c r="AL19" s="122" t="s">
        <v>885</v>
      </c>
      <c r="AM19" s="121">
        <v>285</v>
      </c>
      <c r="AN19" s="121">
        <v>280</v>
      </c>
      <c r="AO19" s="121">
        <v>385</v>
      </c>
      <c r="AP19" s="121"/>
      <c r="AQ19" s="121"/>
      <c r="AR19" s="122">
        <v>0.15833333333333333</v>
      </c>
      <c r="AS19" s="121">
        <v>1950</v>
      </c>
      <c r="AT19" s="121">
        <v>2000</v>
      </c>
      <c r="AU19" s="121">
        <v>2050</v>
      </c>
      <c r="AV19" s="121"/>
      <c r="AW19" s="121"/>
      <c r="AX19" s="121">
        <v>6000</v>
      </c>
    </row>
    <row r="20" spans="2:50" ht="11.25" customHeight="1" x14ac:dyDescent="0.2">
      <c r="B20" s="92" t="s">
        <v>867</v>
      </c>
      <c r="C20" s="121">
        <v>89</v>
      </c>
      <c r="D20" s="121">
        <v>84</v>
      </c>
      <c r="E20" s="121">
        <v>73</v>
      </c>
      <c r="F20" s="121">
        <v>69</v>
      </c>
      <c r="G20" s="121">
        <v>69</v>
      </c>
      <c r="H20" s="122">
        <v>6.8295391449194887E-2</v>
      </c>
      <c r="I20" s="121">
        <v>397.22615975585006</v>
      </c>
      <c r="J20" s="121">
        <v>426.70746247297393</v>
      </c>
      <c r="K20" s="121">
        <v>417.97108114641503</v>
      </c>
      <c r="L20" s="121">
        <v>432.53695216691472</v>
      </c>
      <c r="M20" s="121">
        <v>473.52049120498589</v>
      </c>
      <c r="N20" s="122">
        <v>0.34478198316913911</v>
      </c>
      <c r="O20" s="121">
        <v>567.77384024414994</v>
      </c>
      <c r="P20" s="121">
        <v>594.29253752702607</v>
      </c>
      <c r="Q20" s="121">
        <v>599.02891885358497</v>
      </c>
      <c r="R20" s="121">
        <v>629.46304783308528</v>
      </c>
      <c r="S20" s="121">
        <v>681.47950879501423</v>
      </c>
      <c r="T20" s="122">
        <v>0.48892151488749613</v>
      </c>
      <c r="U20" s="121"/>
      <c r="V20" s="121"/>
      <c r="W20" s="121"/>
      <c r="X20" s="121"/>
      <c r="Y20" s="121"/>
      <c r="Z20" s="122" t="s">
        <v>885</v>
      </c>
      <c r="AA20" s="121">
        <v>78</v>
      </c>
      <c r="AB20" s="121">
        <v>120</v>
      </c>
      <c r="AC20" s="121">
        <v>18</v>
      </c>
      <c r="AD20" s="121"/>
      <c r="AE20" s="121"/>
      <c r="AF20" s="122">
        <v>5.9966685174902834E-2</v>
      </c>
      <c r="AG20" s="121"/>
      <c r="AH20" s="121"/>
      <c r="AI20" s="121"/>
      <c r="AJ20" s="121"/>
      <c r="AK20" s="121"/>
      <c r="AL20" s="122" t="s">
        <v>885</v>
      </c>
      <c r="AM20" s="121">
        <v>44</v>
      </c>
      <c r="AN20" s="121">
        <v>48</v>
      </c>
      <c r="AO20" s="121">
        <v>45</v>
      </c>
      <c r="AP20" s="121">
        <v>47</v>
      </c>
      <c r="AQ20" s="121">
        <v>49</v>
      </c>
      <c r="AR20" s="122">
        <v>3.8034425319267075E-2</v>
      </c>
      <c r="AS20" s="121">
        <v>1176</v>
      </c>
      <c r="AT20" s="121">
        <v>1273</v>
      </c>
      <c r="AU20" s="121">
        <v>1153</v>
      </c>
      <c r="AV20" s="121">
        <v>1178</v>
      </c>
      <c r="AW20" s="121">
        <v>1273</v>
      </c>
      <c r="AX20" s="121">
        <v>3602</v>
      </c>
    </row>
    <row r="21" spans="2:50" ht="11.25" customHeight="1" x14ac:dyDescent="0.2">
      <c r="B21" s="92" t="s">
        <v>866</v>
      </c>
      <c r="C21" s="121">
        <v>155</v>
      </c>
      <c r="D21" s="121">
        <v>160</v>
      </c>
      <c r="E21" s="121">
        <v>165</v>
      </c>
      <c r="F21" s="121">
        <v>170</v>
      </c>
      <c r="G21" s="121">
        <v>175</v>
      </c>
      <c r="H21" s="122">
        <v>0.13114754098360656</v>
      </c>
      <c r="I21" s="121">
        <v>170</v>
      </c>
      <c r="J21" s="121">
        <v>180</v>
      </c>
      <c r="K21" s="121">
        <v>255</v>
      </c>
      <c r="L21" s="121">
        <v>265</v>
      </c>
      <c r="M21" s="121">
        <v>435</v>
      </c>
      <c r="N21" s="122">
        <v>0.16530054644808742</v>
      </c>
      <c r="O21" s="121">
        <v>620</v>
      </c>
      <c r="P21" s="121">
        <v>590</v>
      </c>
      <c r="Q21" s="121">
        <v>610</v>
      </c>
      <c r="R21" s="121">
        <v>600</v>
      </c>
      <c r="S21" s="121">
        <v>625</v>
      </c>
      <c r="T21" s="122">
        <v>0.49726775956284153</v>
      </c>
      <c r="U21" s="121"/>
      <c r="V21" s="121"/>
      <c r="W21" s="121"/>
      <c r="X21" s="121"/>
      <c r="Y21" s="121"/>
      <c r="Z21" s="122" t="s">
        <v>885</v>
      </c>
      <c r="AA21" s="121">
        <v>245</v>
      </c>
      <c r="AB21" s="121">
        <v>155</v>
      </c>
      <c r="AC21" s="121"/>
      <c r="AD21" s="121"/>
      <c r="AE21" s="121"/>
      <c r="AF21" s="122">
        <v>0.10928961748633879</v>
      </c>
      <c r="AG21" s="121"/>
      <c r="AH21" s="121"/>
      <c r="AI21" s="121"/>
      <c r="AJ21" s="121"/>
      <c r="AK21" s="121"/>
      <c r="AL21" s="122" t="s">
        <v>885</v>
      </c>
      <c r="AM21" s="121">
        <v>120</v>
      </c>
      <c r="AN21" s="121">
        <v>115</v>
      </c>
      <c r="AO21" s="121">
        <v>120</v>
      </c>
      <c r="AP21" s="121">
        <v>120</v>
      </c>
      <c r="AQ21" s="121">
        <v>120</v>
      </c>
      <c r="AR21" s="122">
        <v>9.699453551912568E-2</v>
      </c>
      <c r="AS21" s="121">
        <v>1310</v>
      </c>
      <c r="AT21" s="121">
        <v>1200</v>
      </c>
      <c r="AU21" s="121">
        <v>1150</v>
      </c>
      <c r="AV21" s="121">
        <v>1155</v>
      </c>
      <c r="AW21" s="121">
        <v>1355</v>
      </c>
      <c r="AX21" s="121">
        <v>3660</v>
      </c>
    </row>
    <row r="22" spans="2:50" ht="11.25" customHeight="1" x14ac:dyDescent="0.2">
      <c r="B22" s="92" t="s">
        <v>865</v>
      </c>
      <c r="C22" s="121">
        <v>625</v>
      </c>
      <c r="D22" s="121">
        <v>850</v>
      </c>
      <c r="E22" s="121">
        <v>725</v>
      </c>
      <c r="F22" s="121">
        <v>800</v>
      </c>
      <c r="G22" s="121"/>
      <c r="H22" s="122">
        <v>0.20803782505910165</v>
      </c>
      <c r="I22" s="121">
        <v>1000</v>
      </c>
      <c r="J22" s="121">
        <v>1275</v>
      </c>
      <c r="K22" s="121">
        <v>1425</v>
      </c>
      <c r="L22" s="121">
        <v>1325</v>
      </c>
      <c r="M22" s="121"/>
      <c r="N22" s="122">
        <v>0.34988179669030733</v>
      </c>
      <c r="O22" s="121">
        <v>1075</v>
      </c>
      <c r="P22" s="121">
        <v>1125</v>
      </c>
      <c r="Q22" s="121">
        <v>1075</v>
      </c>
      <c r="R22" s="121">
        <v>1000</v>
      </c>
      <c r="S22" s="121"/>
      <c r="T22" s="122">
        <v>0.30969267139479906</v>
      </c>
      <c r="U22" s="121"/>
      <c r="V22" s="121"/>
      <c r="W22" s="121"/>
      <c r="X22" s="121"/>
      <c r="Y22" s="121"/>
      <c r="Z22" s="122" t="s">
        <v>885</v>
      </c>
      <c r="AA22" s="121"/>
      <c r="AB22" s="121"/>
      <c r="AC22" s="121"/>
      <c r="AD22" s="121"/>
      <c r="AE22" s="121"/>
      <c r="AF22" s="122" t="s">
        <v>885</v>
      </c>
      <c r="AG22" s="121">
        <v>300</v>
      </c>
      <c r="AH22" s="121">
        <v>375</v>
      </c>
      <c r="AI22" s="121">
        <v>375</v>
      </c>
      <c r="AJ22" s="121">
        <v>400</v>
      </c>
      <c r="AK22" s="121"/>
      <c r="AL22" s="122">
        <v>9.9290780141843976E-2</v>
      </c>
      <c r="AM22" s="121">
        <v>125</v>
      </c>
      <c r="AN22" s="121">
        <v>125</v>
      </c>
      <c r="AO22" s="121">
        <v>100</v>
      </c>
      <c r="AP22" s="121">
        <v>175</v>
      </c>
      <c r="AQ22" s="121"/>
      <c r="AR22" s="122">
        <v>3.309692671394799E-2</v>
      </c>
      <c r="AS22" s="121">
        <v>3125</v>
      </c>
      <c r="AT22" s="121">
        <v>3750</v>
      </c>
      <c r="AU22" s="121">
        <v>3700</v>
      </c>
      <c r="AV22" s="121">
        <v>3700</v>
      </c>
      <c r="AW22" s="121"/>
      <c r="AX22" s="121">
        <v>10575</v>
      </c>
    </row>
    <row r="23" spans="2:50" ht="11.25" customHeight="1" x14ac:dyDescent="0.2">
      <c r="B23" s="96" t="s">
        <v>864</v>
      </c>
      <c r="C23" s="121">
        <v>4823.1100000000006</v>
      </c>
      <c r="D23" s="121">
        <v>5849</v>
      </c>
      <c r="E23" s="121">
        <v>9969</v>
      </c>
      <c r="F23" s="121">
        <v>7528</v>
      </c>
      <c r="G23" s="121">
        <v>6436</v>
      </c>
      <c r="H23" s="123"/>
      <c r="I23" s="121">
        <v>14978.22615975585</v>
      </c>
      <c r="J23" s="121">
        <v>16672.707462472972</v>
      </c>
      <c r="K23" s="121">
        <v>17867.971081146417</v>
      </c>
      <c r="L23" s="121">
        <v>16219.536952166914</v>
      </c>
      <c r="M23" s="121">
        <v>12413.520491204987</v>
      </c>
      <c r="N23" s="123"/>
      <c r="O23" s="121">
        <v>25776.333840244151</v>
      </c>
      <c r="P23" s="121">
        <v>25816.822537527027</v>
      </c>
      <c r="Q23" s="121">
        <v>28258.338918853588</v>
      </c>
      <c r="R23" s="121">
        <v>26875.253047833085</v>
      </c>
      <c r="S23" s="121">
        <v>20530.079508795014</v>
      </c>
      <c r="T23" s="123"/>
      <c r="U23" s="121"/>
      <c r="V23" s="121"/>
      <c r="W23" s="121"/>
      <c r="X23" s="123"/>
      <c r="Y23" s="123"/>
      <c r="Z23" s="123"/>
      <c r="AA23" s="121">
        <v>20098.11</v>
      </c>
      <c r="AB23" s="121">
        <v>21791.4</v>
      </c>
      <c r="AC23" s="121">
        <v>4906.91</v>
      </c>
      <c r="AD23" s="123">
        <v>3614.22</v>
      </c>
      <c r="AE23" s="123">
        <v>3820.18</v>
      </c>
      <c r="AF23" s="123"/>
      <c r="AG23" s="121">
        <v>3294</v>
      </c>
      <c r="AH23" s="121">
        <v>3355</v>
      </c>
      <c r="AI23" s="121">
        <v>2492</v>
      </c>
      <c r="AJ23" s="121">
        <v>2464</v>
      </c>
      <c r="AK23" s="123">
        <v>1079</v>
      </c>
      <c r="AL23" s="123"/>
      <c r="AM23" s="121">
        <v>4632</v>
      </c>
      <c r="AN23" s="121">
        <v>3844</v>
      </c>
      <c r="AO23" s="121">
        <v>4009</v>
      </c>
      <c r="AP23" s="123">
        <v>3242</v>
      </c>
      <c r="AQ23" s="123">
        <v>2959</v>
      </c>
      <c r="AR23" s="123"/>
      <c r="AS23" s="121">
        <v>73679.78</v>
      </c>
      <c r="AT23" s="121">
        <v>77438.929999999993</v>
      </c>
      <c r="AU23" s="121">
        <v>67613.22</v>
      </c>
      <c r="AV23" s="121">
        <v>60006.01</v>
      </c>
      <c r="AW23" s="121">
        <v>47299.78</v>
      </c>
      <c r="AX23" s="121">
        <v>218731.93</v>
      </c>
    </row>
    <row r="24" spans="2:50" ht="11.25" customHeight="1" x14ac:dyDescent="0.2">
      <c r="B24" s="96" t="s">
        <v>798</v>
      </c>
      <c r="C24" s="121"/>
      <c r="D24" s="121"/>
      <c r="E24" s="121"/>
      <c r="F24" s="121"/>
      <c r="G24" s="121"/>
      <c r="H24" s="123"/>
      <c r="I24" s="121"/>
      <c r="J24" s="121"/>
      <c r="K24" s="121"/>
      <c r="L24" s="121"/>
      <c r="M24" s="121"/>
      <c r="N24" s="123"/>
      <c r="O24" s="121"/>
      <c r="P24" s="121"/>
      <c r="Q24" s="121"/>
      <c r="R24" s="121"/>
      <c r="S24" s="121"/>
      <c r="T24" s="123"/>
      <c r="U24" s="123"/>
      <c r="V24" s="123"/>
      <c r="W24" s="123"/>
      <c r="X24" s="123"/>
      <c r="Y24" s="123"/>
      <c r="Z24" s="123"/>
      <c r="AA24" s="123"/>
      <c r="AB24" s="123"/>
      <c r="AC24" s="123"/>
      <c r="AD24" s="123"/>
      <c r="AE24" s="123"/>
      <c r="AF24" s="123"/>
      <c r="AG24" s="121"/>
      <c r="AH24" s="121"/>
      <c r="AI24" s="121"/>
      <c r="AJ24" s="121"/>
      <c r="AK24" s="121"/>
      <c r="AL24" s="123"/>
      <c r="AM24" s="121"/>
      <c r="AN24" s="121"/>
      <c r="AO24" s="121"/>
      <c r="AP24" s="121"/>
      <c r="AQ24" s="121"/>
      <c r="AR24" s="123"/>
      <c r="AS24" s="121"/>
      <c r="AT24" s="121"/>
      <c r="AU24" s="121"/>
      <c r="AV24" s="121"/>
      <c r="AW24" s="121"/>
      <c r="AX24" s="121"/>
    </row>
    <row r="25" spans="2:50" ht="11.25" customHeight="1" x14ac:dyDescent="0.2">
      <c r="B25" s="92" t="s">
        <v>863</v>
      </c>
      <c r="C25" s="121"/>
      <c r="D25" s="121"/>
      <c r="E25" s="121"/>
      <c r="F25" s="121"/>
      <c r="G25" s="121"/>
      <c r="H25" s="122" t="s">
        <v>885</v>
      </c>
      <c r="I25" s="121"/>
      <c r="J25" s="121"/>
      <c r="K25" s="121"/>
      <c r="L25" s="121"/>
      <c r="M25" s="121"/>
      <c r="N25" s="122" t="s">
        <v>885</v>
      </c>
      <c r="O25" s="121"/>
      <c r="P25" s="121"/>
      <c r="Q25" s="121"/>
      <c r="R25" s="121"/>
      <c r="S25" s="121"/>
      <c r="T25" s="122" t="s">
        <v>885</v>
      </c>
      <c r="U25" s="123"/>
      <c r="V25" s="123"/>
      <c r="W25" s="123"/>
      <c r="X25" s="123"/>
      <c r="Y25" s="123"/>
      <c r="Z25" s="122" t="s">
        <v>885</v>
      </c>
      <c r="AA25" s="123"/>
      <c r="AB25" s="123"/>
      <c r="AC25" s="123"/>
      <c r="AD25" s="123"/>
      <c r="AE25" s="123"/>
      <c r="AF25" s="122" t="s">
        <v>885</v>
      </c>
      <c r="AG25" s="121">
        <v>2889.4117647060002</v>
      </c>
      <c r="AH25" s="121">
        <v>3152.9411764709998</v>
      </c>
      <c r="AI25" s="121">
        <v>3388.2352941180002</v>
      </c>
      <c r="AJ25" s="121">
        <v>3670.5882352939998</v>
      </c>
      <c r="AK25" s="121">
        <v>3905.8823529410001</v>
      </c>
      <c r="AL25" s="122">
        <v>1</v>
      </c>
      <c r="AM25" s="121"/>
      <c r="AN25" s="121"/>
      <c r="AO25" s="121"/>
      <c r="AP25" s="121"/>
      <c r="AQ25" s="121"/>
      <c r="AR25" s="122" t="s">
        <v>885</v>
      </c>
      <c r="AS25" s="121">
        <v>2889.4117647060002</v>
      </c>
      <c r="AT25" s="121">
        <v>3152.9411764709998</v>
      </c>
      <c r="AU25" s="121">
        <v>3388.2352941180002</v>
      </c>
      <c r="AV25" s="121">
        <v>3670.5882352939998</v>
      </c>
      <c r="AW25" s="121">
        <v>3905.8823529410001</v>
      </c>
      <c r="AX25" s="121">
        <v>9430.5882352949993</v>
      </c>
    </row>
    <row r="26" spans="2:50" ht="11.25" customHeight="1" x14ac:dyDescent="0.2">
      <c r="B26" s="92" t="s">
        <v>862</v>
      </c>
      <c r="C26" s="121"/>
      <c r="D26" s="121"/>
      <c r="E26" s="121"/>
      <c r="F26" s="121"/>
      <c r="G26" s="121"/>
      <c r="H26" s="122" t="s">
        <v>885</v>
      </c>
      <c r="I26" s="121"/>
      <c r="J26" s="121"/>
      <c r="K26" s="121"/>
      <c r="L26" s="121"/>
      <c r="M26" s="121"/>
      <c r="N26" s="122" t="s">
        <v>885</v>
      </c>
      <c r="O26" s="121"/>
      <c r="P26" s="121"/>
      <c r="Q26" s="121"/>
      <c r="R26" s="121"/>
      <c r="S26" s="121"/>
      <c r="T26" s="122" t="s">
        <v>885</v>
      </c>
      <c r="U26" s="123"/>
      <c r="V26" s="123"/>
      <c r="W26" s="123"/>
      <c r="X26" s="123"/>
      <c r="Y26" s="123"/>
      <c r="Z26" s="122" t="s">
        <v>885</v>
      </c>
      <c r="AA26" s="123"/>
      <c r="AB26" s="123"/>
      <c r="AC26" s="123"/>
      <c r="AD26" s="123"/>
      <c r="AE26" s="123"/>
      <c r="AF26" s="122" t="s">
        <v>885</v>
      </c>
      <c r="AG26" s="121"/>
      <c r="AH26" s="121"/>
      <c r="AI26" s="121"/>
      <c r="AJ26" s="121"/>
      <c r="AK26" s="121"/>
      <c r="AL26" s="122" t="s">
        <v>885</v>
      </c>
      <c r="AM26" s="121"/>
      <c r="AN26" s="121"/>
      <c r="AO26" s="121"/>
      <c r="AP26" s="121"/>
      <c r="AQ26" s="121"/>
      <c r="AR26" s="122" t="s">
        <v>885</v>
      </c>
      <c r="AS26" s="121">
        <v>330</v>
      </c>
      <c r="AT26" s="121">
        <v>330</v>
      </c>
      <c r="AU26" s="121">
        <v>330</v>
      </c>
      <c r="AV26" s="121">
        <v>330</v>
      </c>
      <c r="AW26" s="121">
        <v>330</v>
      </c>
      <c r="AX26" s="121">
        <v>990</v>
      </c>
    </row>
    <row r="27" spans="2:50" ht="11.25" customHeight="1" x14ac:dyDescent="0.2">
      <c r="B27" s="92" t="s">
        <v>861</v>
      </c>
      <c r="C27" s="121"/>
      <c r="D27" s="121"/>
      <c r="E27" s="121"/>
      <c r="F27" s="121"/>
      <c r="G27" s="121"/>
      <c r="H27" s="122" t="s">
        <v>885</v>
      </c>
      <c r="I27" s="121"/>
      <c r="J27" s="121"/>
      <c r="K27" s="121"/>
      <c r="L27" s="121"/>
      <c r="M27" s="121"/>
      <c r="N27" s="122" t="s">
        <v>885</v>
      </c>
      <c r="O27" s="121"/>
      <c r="P27" s="121"/>
      <c r="Q27" s="121"/>
      <c r="R27" s="121"/>
      <c r="S27" s="121"/>
      <c r="T27" s="122" t="s">
        <v>885</v>
      </c>
      <c r="U27" s="123"/>
      <c r="V27" s="123"/>
      <c r="W27" s="123"/>
      <c r="X27" s="123"/>
      <c r="Y27" s="123"/>
      <c r="Z27" s="122" t="s">
        <v>885</v>
      </c>
      <c r="AA27" s="123"/>
      <c r="AB27" s="123"/>
      <c r="AC27" s="123"/>
      <c r="AD27" s="123"/>
      <c r="AE27" s="123"/>
      <c r="AF27" s="122" t="s">
        <v>885</v>
      </c>
      <c r="AG27" s="121">
        <v>270</v>
      </c>
      <c r="AH27" s="121">
        <v>285</v>
      </c>
      <c r="AI27" s="121">
        <v>330</v>
      </c>
      <c r="AJ27" s="121"/>
      <c r="AK27" s="121"/>
      <c r="AL27" s="122">
        <v>0.31949458483754511</v>
      </c>
      <c r="AM27" s="121">
        <v>650</v>
      </c>
      <c r="AN27" s="121">
        <v>630</v>
      </c>
      <c r="AO27" s="121">
        <v>605</v>
      </c>
      <c r="AP27" s="121"/>
      <c r="AQ27" s="121"/>
      <c r="AR27" s="122">
        <v>0.68050541516245489</v>
      </c>
      <c r="AS27" s="121">
        <v>920</v>
      </c>
      <c r="AT27" s="121">
        <v>915</v>
      </c>
      <c r="AU27" s="121">
        <v>935</v>
      </c>
      <c r="AV27" s="121"/>
      <c r="AW27" s="121"/>
      <c r="AX27" s="121">
        <v>2770</v>
      </c>
    </row>
    <row r="28" spans="2:50" ht="11.25" customHeight="1" x14ac:dyDescent="0.2">
      <c r="B28" s="92" t="s">
        <v>860</v>
      </c>
      <c r="C28" s="121"/>
      <c r="D28" s="121"/>
      <c r="E28" s="121"/>
      <c r="F28" s="121"/>
      <c r="G28" s="121"/>
      <c r="H28" s="122" t="s">
        <v>885</v>
      </c>
      <c r="I28" s="121"/>
      <c r="J28" s="121"/>
      <c r="K28" s="121"/>
      <c r="L28" s="121"/>
      <c r="M28" s="121"/>
      <c r="N28" s="122" t="s">
        <v>885</v>
      </c>
      <c r="O28" s="121"/>
      <c r="P28" s="121"/>
      <c r="Q28" s="121"/>
      <c r="R28" s="121"/>
      <c r="S28" s="121"/>
      <c r="T28" s="122" t="s">
        <v>885</v>
      </c>
      <c r="U28" s="123"/>
      <c r="V28" s="123"/>
      <c r="W28" s="123"/>
      <c r="X28" s="123"/>
      <c r="Y28" s="123"/>
      <c r="Z28" s="122" t="s">
        <v>885</v>
      </c>
      <c r="AA28" s="123">
        <v>172</v>
      </c>
      <c r="AB28" s="123">
        <v>212</v>
      </c>
      <c r="AC28" s="123"/>
      <c r="AD28" s="123"/>
      <c r="AE28" s="123"/>
      <c r="AF28" s="122">
        <v>0.28753275926619243</v>
      </c>
      <c r="AG28" s="121">
        <v>463.5</v>
      </c>
      <c r="AH28" s="121">
        <v>436</v>
      </c>
      <c r="AI28" s="121"/>
      <c r="AJ28" s="121"/>
      <c r="AK28" s="121"/>
      <c r="AL28" s="122">
        <v>0.67353051291651067</v>
      </c>
      <c r="AM28" s="121">
        <v>40</v>
      </c>
      <c r="AN28" s="121">
        <v>12</v>
      </c>
      <c r="AO28" s="121"/>
      <c r="AP28" s="121"/>
      <c r="AQ28" s="121"/>
      <c r="AR28" s="122">
        <v>3.8936727817296894E-2</v>
      </c>
      <c r="AS28" s="121">
        <v>675.5</v>
      </c>
      <c r="AT28" s="121">
        <v>660</v>
      </c>
      <c r="AU28" s="121"/>
      <c r="AV28" s="121"/>
      <c r="AW28" s="121"/>
      <c r="AX28" s="121">
        <v>1335.5</v>
      </c>
    </row>
    <row r="29" spans="2:50" ht="11.25" customHeight="1" x14ac:dyDescent="0.2">
      <c r="B29" s="92" t="s">
        <v>859</v>
      </c>
      <c r="C29" s="121"/>
      <c r="D29" s="121"/>
      <c r="E29" s="121"/>
      <c r="F29" s="121"/>
      <c r="G29" s="121"/>
      <c r="H29" s="122" t="s">
        <v>885</v>
      </c>
      <c r="I29" s="121"/>
      <c r="J29" s="121"/>
      <c r="K29" s="121"/>
      <c r="L29" s="121"/>
      <c r="M29" s="121"/>
      <c r="N29" s="122" t="s">
        <v>885</v>
      </c>
      <c r="O29" s="121"/>
      <c r="P29" s="121"/>
      <c r="Q29" s="121"/>
      <c r="R29" s="121"/>
      <c r="S29" s="121"/>
      <c r="T29" s="122" t="s">
        <v>885</v>
      </c>
      <c r="U29" s="123"/>
      <c r="V29" s="123"/>
      <c r="W29" s="123"/>
      <c r="X29" s="123"/>
      <c r="Y29" s="123"/>
      <c r="Z29" s="122" t="s">
        <v>885</v>
      </c>
      <c r="AA29" s="123"/>
      <c r="AB29" s="123"/>
      <c r="AC29" s="123"/>
      <c r="AD29" s="123"/>
      <c r="AE29" s="123"/>
      <c r="AF29" s="122" t="s">
        <v>885</v>
      </c>
      <c r="AG29" s="121"/>
      <c r="AH29" s="121"/>
      <c r="AI29" s="121"/>
      <c r="AJ29" s="121"/>
      <c r="AK29" s="121"/>
      <c r="AL29" s="122" t="s">
        <v>885</v>
      </c>
      <c r="AM29" s="121">
        <v>415</v>
      </c>
      <c r="AN29" s="121">
        <v>271.25</v>
      </c>
      <c r="AO29" s="121">
        <v>271.25</v>
      </c>
      <c r="AP29" s="121">
        <v>271.25</v>
      </c>
      <c r="AQ29" s="121">
        <v>271.25</v>
      </c>
      <c r="AR29" s="122">
        <v>1</v>
      </c>
      <c r="AS29" s="121">
        <v>415</v>
      </c>
      <c r="AT29" s="121">
        <v>271.25</v>
      </c>
      <c r="AU29" s="121">
        <v>271.25</v>
      </c>
      <c r="AV29" s="121">
        <v>271.25</v>
      </c>
      <c r="AW29" s="121">
        <v>271.25</v>
      </c>
      <c r="AX29" s="121">
        <v>957.5</v>
      </c>
    </row>
    <row r="30" spans="2:50" ht="11.25" customHeight="1" x14ac:dyDescent="0.2">
      <c r="B30" s="92" t="s">
        <v>894</v>
      </c>
      <c r="C30" s="121"/>
      <c r="D30" s="121"/>
      <c r="E30" s="121"/>
      <c r="F30" s="121"/>
      <c r="G30" s="121"/>
      <c r="H30" s="122" t="s">
        <v>885</v>
      </c>
      <c r="I30" s="121"/>
      <c r="J30" s="121"/>
      <c r="K30" s="121"/>
      <c r="L30" s="121"/>
      <c r="M30" s="121"/>
      <c r="N30" s="122" t="s">
        <v>885</v>
      </c>
      <c r="O30" s="121"/>
      <c r="P30" s="121"/>
      <c r="Q30" s="121"/>
      <c r="R30" s="121"/>
      <c r="S30" s="121"/>
      <c r="T30" s="122" t="s">
        <v>885</v>
      </c>
      <c r="U30" s="123"/>
      <c r="V30" s="123"/>
      <c r="W30" s="123"/>
      <c r="X30" s="123"/>
      <c r="Y30" s="123"/>
      <c r="Z30" s="122" t="s">
        <v>885</v>
      </c>
      <c r="AA30" s="123"/>
      <c r="AB30" s="123"/>
      <c r="AC30" s="123"/>
      <c r="AD30" s="123"/>
      <c r="AE30" s="123"/>
      <c r="AF30" s="122" t="s">
        <v>885</v>
      </c>
      <c r="AG30" s="121">
        <v>750</v>
      </c>
      <c r="AH30" s="121">
        <v>925</v>
      </c>
      <c r="AI30" s="121">
        <v>925</v>
      </c>
      <c r="AJ30" s="121">
        <v>925</v>
      </c>
      <c r="AK30" s="121"/>
      <c r="AL30" s="122">
        <v>1</v>
      </c>
      <c r="AM30" s="121"/>
      <c r="AN30" s="121"/>
      <c r="AO30" s="121"/>
      <c r="AP30" s="121"/>
      <c r="AQ30" s="121"/>
      <c r="AR30" s="122" t="s">
        <v>885</v>
      </c>
      <c r="AS30" s="121">
        <v>750</v>
      </c>
      <c r="AT30" s="121">
        <v>925</v>
      </c>
      <c r="AU30" s="121">
        <v>925</v>
      </c>
      <c r="AV30" s="121">
        <v>925</v>
      </c>
      <c r="AW30" s="121">
        <v>0</v>
      </c>
      <c r="AX30" s="121">
        <v>2600</v>
      </c>
    </row>
    <row r="31" spans="2:50" ht="11.25" customHeight="1" x14ac:dyDescent="0.2">
      <c r="B31" s="92" t="s">
        <v>858</v>
      </c>
      <c r="C31" s="121"/>
      <c r="D31" s="121"/>
      <c r="E31" s="121"/>
      <c r="F31" s="121"/>
      <c r="G31" s="121"/>
      <c r="H31" s="122" t="s">
        <v>885</v>
      </c>
      <c r="I31" s="121"/>
      <c r="J31" s="121"/>
      <c r="K31" s="121"/>
      <c r="L31" s="121"/>
      <c r="M31" s="121"/>
      <c r="N31" s="122" t="s">
        <v>885</v>
      </c>
      <c r="O31" s="121"/>
      <c r="P31" s="121"/>
      <c r="Q31" s="121"/>
      <c r="R31" s="121"/>
      <c r="S31" s="121"/>
      <c r="T31" s="122" t="s">
        <v>885</v>
      </c>
      <c r="U31" s="123"/>
      <c r="V31" s="123"/>
      <c r="W31" s="123"/>
      <c r="X31" s="123"/>
      <c r="Y31" s="123"/>
      <c r="Z31" s="122" t="s">
        <v>885</v>
      </c>
      <c r="AA31" s="123"/>
      <c r="AB31" s="123"/>
      <c r="AC31" s="123"/>
      <c r="AD31" s="123"/>
      <c r="AE31" s="123"/>
      <c r="AF31" s="122" t="s">
        <v>885</v>
      </c>
      <c r="AG31" s="121">
        <v>800</v>
      </c>
      <c r="AH31" s="121">
        <v>800</v>
      </c>
      <c r="AI31" s="121">
        <v>800</v>
      </c>
      <c r="AJ31" s="121"/>
      <c r="AK31" s="121"/>
      <c r="AL31" s="122">
        <v>1</v>
      </c>
      <c r="AM31" s="121"/>
      <c r="AN31" s="121"/>
      <c r="AO31" s="121"/>
      <c r="AP31" s="121"/>
      <c r="AQ31" s="121"/>
      <c r="AR31" s="122" t="s">
        <v>885</v>
      </c>
      <c r="AS31" s="121">
        <v>800</v>
      </c>
      <c r="AT31" s="121">
        <v>800</v>
      </c>
      <c r="AU31" s="121">
        <v>800</v>
      </c>
      <c r="AV31" s="121"/>
      <c r="AW31" s="121"/>
      <c r="AX31" s="121">
        <v>2400</v>
      </c>
    </row>
    <row r="32" spans="2:50" ht="11.25" customHeight="1" x14ac:dyDescent="0.2">
      <c r="B32" s="92" t="s">
        <v>857</v>
      </c>
      <c r="C32" s="121"/>
      <c r="D32" s="121"/>
      <c r="E32" s="121"/>
      <c r="F32" s="121"/>
      <c r="G32" s="121"/>
      <c r="H32" s="122" t="s">
        <v>885</v>
      </c>
      <c r="I32" s="121"/>
      <c r="J32" s="121"/>
      <c r="K32" s="121"/>
      <c r="L32" s="121"/>
      <c r="M32" s="121"/>
      <c r="N32" s="122" t="s">
        <v>885</v>
      </c>
      <c r="O32" s="121"/>
      <c r="P32" s="121"/>
      <c r="Q32" s="121"/>
      <c r="R32" s="121"/>
      <c r="S32" s="121"/>
      <c r="T32" s="122" t="s">
        <v>885</v>
      </c>
      <c r="U32" s="123"/>
      <c r="V32" s="123"/>
      <c r="W32" s="123"/>
      <c r="X32" s="123"/>
      <c r="Y32" s="123"/>
      <c r="Z32" s="122" t="s">
        <v>885</v>
      </c>
      <c r="AA32" s="123"/>
      <c r="AB32" s="123"/>
      <c r="AC32" s="123"/>
      <c r="AD32" s="123"/>
      <c r="AE32" s="123"/>
      <c r="AF32" s="122" t="s">
        <v>885</v>
      </c>
      <c r="AG32" s="121">
        <v>765</v>
      </c>
      <c r="AH32" s="121">
        <v>655</v>
      </c>
      <c r="AI32" s="121">
        <v>660</v>
      </c>
      <c r="AJ32" s="121">
        <v>680</v>
      </c>
      <c r="AK32" s="121">
        <v>700</v>
      </c>
      <c r="AL32" s="122">
        <v>1</v>
      </c>
      <c r="AM32" s="121"/>
      <c r="AN32" s="121"/>
      <c r="AO32" s="121"/>
      <c r="AP32" s="121"/>
      <c r="AQ32" s="121"/>
      <c r="AR32" s="122" t="s">
        <v>885</v>
      </c>
      <c r="AS32" s="121">
        <v>765</v>
      </c>
      <c r="AT32" s="121">
        <v>655</v>
      </c>
      <c r="AU32" s="121">
        <v>660</v>
      </c>
      <c r="AV32" s="121">
        <v>680</v>
      </c>
      <c r="AW32" s="121">
        <v>700</v>
      </c>
      <c r="AX32" s="121">
        <v>2080</v>
      </c>
    </row>
    <row r="33" spans="2:50" ht="11.25" customHeight="1" x14ac:dyDescent="0.2">
      <c r="B33" s="96" t="s">
        <v>856</v>
      </c>
      <c r="C33" s="121"/>
      <c r="D33" s="121"/>
      <c r="E33" s="121"/>
      <c r="F33" s="121"/>
      <c r="G33" s="121"/>
      <c r="H33" s="122"/>
      <c r="I33" s="121"/>
      <c r="J33" s="121"/>
      <c r="K33" s="121"/>
      <c r="L33" s="121"/>
      <c r="M33" s="121"/>
      <c r="N33" s="122"/>
      <c r="O33" s="121"/>
      <c r="P33" s="121"/>
      <c r="Q33" s="121"/>
      <c r="R33" s="121"/>
      <c r="S33" s="121"/>
      <c r="T33" s="122"/>
      <c r="U33" s="121"/>
      <c r="V33" s="121"/>
      <c r="W33" s="121"/>
      <c r="X33" s="122"/>
      <c r="Y33" s="122"/>
      <c r="Z33" s="122"/>
      <c r="AA33" s="121">
        <v>172</v>
      </c>
      <c r="AB33" s="121">
        <v>212</v>
      </c>
      <c r="AC33" s="121">
        <v>0</v>
      </c>
      <c r="AD33" s="121">
        <v>0</v>
      </c>
      <c r="AE33" s="121">
        <v>0</v>
      </c>
      <c r="AF33" s="122"/>
      <c r="AG33" s="121">
        <v>5937.9117647060002</v>
      </c>
      <c r="AH33" s="121">
        <v>6253.9411764710003</v>
      </c>
      <c r="AI33" s="121">
        <v>6103.2352941179997</v>
      </c>
      <c r="AJ33" s="121">
        <v>5275.5882352939998</v>
      </c>
      <c r="AK33" s="121">
        <v>4605.8823529410001</v>
      </c>
      <c r="AL33" s="122"/>
      <c r="AM33" s="121">
        <v>1105</v>
      </c>
      <c r="AN33" s="121">
        <v>913.25</v>
      </c>
      <c r="AO33" s="121">
        <v>876.25</v>
      </c>
      <c r="AP33" s="121">
        <v>271.25</v>
      </c>
      <c r="AQ33" s="121">
        <v>271.25</v>
      </c>
      <c r="AR33" s="122"/>
      <c r="AS33" s="121">
        <v>7544.9117647060002</v>
      </c>
      <c r="AT33" s="121">
        <v>7709.1911764710003</v>
      </c>
      <c r="AU33" s="121">
        <v>7309.4852941179997</v>
      </c>
      <c r="AV33" s="121">
        <v>5876.8382352939998</v>
      </c>
      <c r="AW33" s="121">
        <v>5207.1323529410001</v>
      </c>
      <c r="AX33" s="121">
        <v>22563.588235294999</v>
      </c>
    </row>
    <row r="34" spans="2:50" ht="11.25" customHeight="1" x14ac:dyDescent="0.2">
      <c r="B34" s="96" t="s">
        <v>855</v>
      </c>
      <c r="C34" s="121"/>
      <c r="D34" s="121"/>
      <c r="E34" s="121"/>
      <c r="F34" s="121"/>
      <c r="G34" s="121"/>
      <c r="H34" s="123"/>
      <c r="I34" s="121"/>
      <c r="J34" s="121"/>
      <c r="K34" s="121"/>
      <c r="L34" s="121"/>
      <c r="M34" s="121"/>
      <c r="N34" s="123"/>
      <c r="O34" s="121"/>
      <c r="P34" s="121"/>
      <c r="Q34" s="121"/>
      <c r="R34" s="121"/>
      <c r="S34" s="121"/>
      <c r="T34" s="123"/>
      <c r="U34" s="123"/>
      <c r="V34" s="123"/>
      <c r="W34" s="123"/>
      <c r="X34" s="123"/>
      <c r="Y34" s="123"/>
      <c r="Z34" s="123"/>
      <c r="AA34" s="123"/>
      <c r="AB34" s="123"/>
      <c r="AC34" s="123"/>
      <c r="AD34" s="123"/>
      <c r="AE34" s="123"/>
      <c r="AF34" s="123"/>
      <c r="AG34" s="121"/>
      <c r="AH34" s="121"/>
      <c r="AI34" s="121"/>
      <c r="AJ34" s="121"/>
      <c r="AK34" s="121"/>
      <c r="AL34" s="123"/>
      <c r="AM34" s="121"/>
      <c r="AN34" s="121"/>
      <c r="AO34" s="121"/>
      <c r="AP34" s="121"/>
      <c r="AQ34" s="121"/>
      <c r="AR34" s="123"/>
      <c r="AS34" s="121"/>
      <c r="AT34" s="121"/>
      <c r="AU34" s="121"/>
      <c r="AV34" s="121"/>
      <c r="AW34" s="121"/>
      <c r="AX34" s="121"/>
    </row>
    <row r="35" spans="2:50" ht="11.25" customHeight="1" x14ac:dyDescent="0.2">
      <c r="B35" s="92" t="s">
        <v>854</v>
      </c>
      <c r="C35" s="121">
        <v>100</v>
      </c>
      <c r="D35" s="121">
        <v>80</v>
      </c>
      <c r="E35" s="121">
        <v>50</v>
      </c>
      <c r="F35" s="121">
        <v>40</v>
      </c>
      <c r="G35" s="121"/>
      <c r="H35" s="122">
        <v>3.4379671150971597E-2</v>
      </c>
      <c r="I35" s="121"/>
      <c r="J35" s="121"/>
      <c r="K35" s="121"/>
      <c r="L35" s="121"/>
      <c r="M35" s="121"/>
      <c r="N35" s="122" t="s">
        <v>885</v>
      </c>
      <c r="O35" s="121">
        <v>610</v>
      </c>
      <c r="P35" s="121">
        <v>620</v>
      </c>
      <c r="Q35" s="121">
        <v>670</v>
      </c>
      <c r="R35" s="121">
        <v>685</v>
      </c>
      <c r="S35" s="121"/>
      <c r="T35" s="122">
        <v>0.28400597907324365</v>
      </c>
      <c r="U35" s="121"/>
      <c r="V35" s="121"/>
      <c r="W35" s="121"/>
      <c r="X35" s="121"/>
      <c r="Y35" s="121"/>
      <c r="Z35" s="122" t="s">
        <v>885</v>
      </c>
      <c r="AA35" s="121">
        <v>1140</v>
      </c>
      <c r="AB35" s="121">
        <v>665</v>
      </c>
      <c r="AC35" s="121">
        <v>780</v>
      </c>
      <c r="AD35" s="121">
        <v>775</v>
      </c>
      <c r="AE35" s="121"/>
      <c r="AF35" s="122">
        <v>0.38639760837070253</v>
      </c>
      <c r="AG35" s="121">
        <v>205</v>
      </c>
      <c r="AH35" s="121">
        <v>410</v>
      </c>
      <c r="AI35" s="121">
        <v>695</v>
      </c>
      <c r="AJ35" s="121">
        <v>585</v>
      </c>
      <c r="AK35" s="121"/>
      <c r="AL35" s="122">
        <v>0.19581464872944693</v>
      </c>
      <c r="AM35" s="121">
        <v>220</v>
      </c>
      <c r="AN35" s="121">
        <v>205</v>
      </c>
      <c r="AO35" s="121">
        <v>240</v>
      </c>
      <c r="AP35" s="121">
        <v>280</v>
      </c>
      <c r="AQ35" s="121"/>
      <c r="AR35" s="122">
        <v>9.9402092675635281E-2</v>
      </c>
      <c r="AS35" s="121">
        <v>2275</v>
      </c>
      <c r="AT35" s="121">
        <v>1980</v>
      </c>
      <c r="AU35" s="121">
        <v>2435</v>
      </c>
      <c r="AV35" s="121">
        <v>2365</v>
      </c>
      <c r="AW35" s="121">
        <v>0</v>
      </c>
      <c r="AX35" s="121">
        <v>6690</v>
      </c>
    </row>
    <row r="36" spans="2:50" ht="11.25" customHeight="1" x14ac:dyDescent="0.2">
      <c r="B36" s="92" t="s">
        <v>853</v>
      </c>
      <c r="C36" s="121">
        <v>340</v>
      </c>
      <c r="D36" s="121">
        <v>524.54999999999995</v>
      </c>
      <c r="E36" s="121">
        <v>524.54999999999995</v>
      </c>
      <c r="F36" s="121">
        <v>524.54999999999995</v>
      </c>
      <c r="G36" s="121">
        <v>524.54999999999995</v>
      </c>
      <c r="H36" s="122">
        <v>0.10557476724301729</v>
      </c>
      <c r="I36" s="121">
        <v>770</v>
      </c>
      <c r="J36" s="121">
        <v>830.53750000000002</v>
      </c>
      <c r="K36" s="121">
        <v>830.53750000000002</v>
      </c>
      <c r="L36" s="121">
        <v>830.53750000000002</v>
      </c>
      <c r="M36" s="121">
        <v>830.53750000000002</v>
      </c>
      <c r="N36" s="122">
        <v>0.1847672430172905</v>
      </c>
      <c r="O36" s="121">
        <v>485</v>
      </c>
      <c r="P36" s="121">
        <v>611.97500000000002</v>
      </c>
      <c r="Q36" s="121">
        <v>611.97500000000002</v>
      </c>
      <c r="R36" s="121">
        <v>611.97500000000002</v>
      </c>
      <c r="S36" s="121">
        <v>611.97500000000002</v>
      </c>
      <c r="T36" s="122">
        <v>0.12988409652289568</v>
      </c>
      <c r="U36" s="121"/>
      <c r="V36" s="121"/>
      <c r="W36" s="121"/>
      <c r="X36" s="121"/>
      <c r="Y36" s="121"/>
      <c r="Z36" s="122" t="s">
        <v>885</v>
      </c>
      <c r="AA36" s="121">
        <v>1030</v>
      </c>
      <c r="AB36" s="121">
        <v>655.6875</v>
      </c>
      <c r="AC36" s="121">
        <v>655.6875</v>
      </c>
      <c r="AD36" s="121">
        <v>655.6875</v>
      </c>
      <c r="AE36" s="121">
        <v>655.6875</v>
      </c>
      <c r="AF36" s="122">
        <v>0.17794983849515486</v>
      </c>
      <c r="AG36" s="121">
        <v>305</v>
      </c>
      <c r="AH36" s="121">
        <v>349.7</v>
      </c>
      <c r="AI36" s="121">
        <v>349.7</v>
      </c>
      <c r="AJ36" s="121">
        <v>349.7</v>
      </c>
      <c r="AK36" s="121">
        <v>349.7</v>
      </c>
      <c r="AL36" s="122">
        <v>7.6336690100703028E-2</v>
      </c>
      <c r="AM36" s="121">
        <v>1485</v>
      </c>
      <c r="AN36" s="121">
        <v>1398.8</v>
      </c>
      <c r="AO36" s="121">
        <v>1398.8</v>
      </c>
      <c r="AP36" s="121">
        <v>1398.8</v>
      </c>
      <c r="AQ36" s="121">
        <v>1398.8</v>
      </c>
      <c r="AR36" s="122">
        <v>0.32548736462093864</v>
      </c>
      <c r="AS36" s="121">
        <v>4415</v>
      </c>
      <c r="AT36" s="121">
        <v>4371.25</v>
      </c>
      <c r="AU36" s="121">
        <v>4371.25</v>
      </c>
      <c r="AV36" s="121">
        <v>4371.25</v>
      </c>
      <c r="AW36" s="121">
        <v>4371.25</v>
      </c>
      <c r="AX36" s="121">
        <v>13157.5</v>
      </c>
    </row>
    <row r="37" spans="2:50" ht="11.25" customHeight="1" x14ac:dyDescent="0.2">
      <c r="B37" s="121" t="s">
        <v>852</v>
      </c>
      <c r="C37" s="121"/>
      <c r="D37" s="121"/>
      <c r="E37" s="121"/>
      <c r="F37" s="121"/>
      <c r="G37" s="121"/>
      <c r="H37" s="122" t="s">
        <v>885</v>
      </c>
      <c r="I37" s="121">
        <v>802</v>
      </c>
      <c r="J37" s="121">
        <v>802</v>
      </c>
      <c r="K37" s="121">
        <v>802</v>
      </c>
      <c r="L37" s="121">
        <v>802</v>
      </c>
      <c r="M37" s="121"/>
      <c r="N37" s="122">
        <v>0.21912568306010929</v>
      </c>
      <c r="O37" s="121">
        <v>1045</v>
      </c>
      <c r="P37" s="121">
        <v>1045</v>
      </c>
      <c r="Q37" s="121">
        <v>1045</v>
      </c>
      <c r="R37" s="121">
        <v>1045</v>
      </c>
      <c r="S37" s="121"/>
      <c r="T37" s="122">
        <v>0.28551912568306009</v>
      </c>
      <c r="U37" s="121"/>
      <c r="V37" s="121"/>
      <c r="W37" s="121"/>
      <c r="X37" s="121"/>
      <c r="Y37" s="121"/>
      <c r="Z37" s="122" t="s">
        <v>885</v>
      </c>
      <c r="AA37" s="121">
        <v>1480</v>
      </c>
      <c r="AB37" s="121">
        <v>1480</v>
      </c>
      <c r="AC37" s="121">
        <v>1480</v>
      </c>
      <c r="AD37" s="121">
        <v>1480</v>
      </c>
      <c r="AE37" s="121"/>
      <c r="AF37" s="122">
        <v>0.40437158469945356</v>
      </c>
      <c r="AG37" s="121">
        <v>333</v>
      </c>
      <c r="AH37" s="121">
        <v>333</v>
      </c>
      <c r="AI37" s="121">
        <v>333</v>
      </c>
      <c r="AJ37" s="121">
        <v>333</v>
      </c>
      <c r="AK37" s="121"/>
      <c r="AL37" s="122">
        <v>9.0983606557377056E-2</v>
      </c>
      <c r="AM37" s="121"/>
      <c r="AN37" s="121"/>
      <c r="AO37" s="121"/>
      <c r="AP37" s="121"/>
      <c r="AQ37" s="121"/>
      <c r="AR37" s="122" t="s">
        <v>885</v>
      </c>
      <c r="AS37" s="121">
        <v>3660</v>
      </c>
      <c r="AT37" s="121">
        <v>3660</v>
      </c>
      <c r="AU37" s="121">
        <v>3660</v>
      </c>
      <c r="AV37" s="121">
        <v>3660</v>
      </c>
      <c r="AW37" s="121"/>
      <c r="AX37" s="121">
        <v>10980</v>
      </c>
    </row>
    <row r="38" spans="2:50" ht="11.25" customHeight="1" x14ac:dyDescent="0.2">
      <c r="B38" s="92" t="s">
        <v>851</v>
      </c>
      <c r="C38" s="121"/>
      <c r="D38" s="121"/>
      <c r="E38" s="121"/>
      <c r="F38" s="121"/>
      <c r="G38" s="121"/>
      <c r="H38" s="122" t="s">
        <v>885</v>
      </c>
      <c r="I38" s="121"/>
      <c r="J38" s="121"/>
      <c r="K38" s="121"/>
      <c r="L38" s="121"/>
      <c r="M38" s="121"/>
      <c r="N38" s="122" t="s">
        <v>885</v>
      </c>
      <c r="O38" s="121"/>
      <c r="P38" s="121"/>
      <c r="Q38" s="121"/>
      <c r="R38" s="121"/>
      <c r="S38" s="121"/>
      <c r="T38" s="122" t="s">
        <v>885</v>
      </c>
      <c r="U38" s="121"/>
      <c r="V38" s="121"/>
      <c r="W38" s="121"/>
      <c r="X38" s="121"/>
      <c r="Y38" s="121"/>
      <c r="Z38" s="122" t="s">
        <v>885</v>
      </c>
      <c r="AA38" s="121"/>
      <c r="AB38" s="121"/>
      <c r="AC38" s="121"/>
      <c r="AD38" s="121"/>
      <c r="AE38" s="121"/>
      <c r="AF38" s="122" t="s">
        <v>885</v>
      </c>
      <c r="AG38" s="121"/>
      <c r="AH38" s="121"/>
      <c r="AI38" s="121"/>
      <c r="AJ38" s="121"/>
      <c r="AK38" s="121"/>
      <c r="AL38" s="122" t="s">
        <v>885</v>
      </c>
      <c r="AM38" s="121"/>
      <c r="AN38" s="121"/>
      <c r="AO38" s="121"/>
      <c r="AP38" s="121"/>
      <c r="AQ38" s="121"/>
      <c r="AR38" s="122" t="s">
        <v>885</v>
      </c>
      <c r="AS38" s="121">
        <v>521</v>
      </c>
      <c r="AT38" s="121">
        <v>535</v>
      </c>
      <c r="AU38" s="121">
        <v>587</v>
      </c>
      <c r="AV38" s="121"/>
      <c r="AW38" s="121"/>
      <c r="AX38" s="121">
        <v>1643</v>
      </c>
    </row>
    <row r="39" spans="2:50" ht="11.25" customHeight="1" x14ac:dyDescent="0.2">
      <c r="B39" s="92" t="s">
        <v>850</v>
      </c>
      <c r="C39" s="121">
        <v>82</v>
      </c>
      <c r="D39" s="121">
        <v>91</v>
      </c>
      <c r="E39" s="121">
        <v>226</v>
      </c>
      <c r="F39" s="121">
        <v>56</v>
      </c>
      <c r="G39" s="121">
        <v>69</v>
      </c>
      <c r="H39" s="122">
        <v>0.13730213351686166</v>
      </c>
      <c r="I39" s="121">
        <v>123</v>
      </c>
      <c r="J39" s="121">
        <v>119</v>
      </c>
      <c r="K39" s="121">
        <v>273</v>
      </c>
      <c r="L39" s="121">
        <v>76</v>
      </c>
      <c r="M39" s="121">
        <v>96</v>
      </c>
      <c r="N39" s="122">
        <v>0.17721954576737783</v>
      </c>
      <c r="O39" s="121">
        <v>205</v>
      </c>
      <c r="P39" s="121">
        <v>144</v>
      </c>
      <c r="Q39" s="121">
        <v>233</v>
      </c>
      <c r="R39" s="121">
        <v>100</v>
      </c>
      <c r="S39" s="121">
        <v>132</v>
      </c>
      <c r="T39" s="122">
        <v>0.20027529249827941</v>
      </c>
      <c r="U39" s="121"/>
      <c r="V39" s="121"/>
      <c r="W39" s="121"/>
      <c r="X39" s="121"/>
      <c r="Y39" s="121"/>
      <c r="Z39" s="122" t="s">
        <v>885</v>
      </c>
      <c r="AA39" s="121"/>
      <c r="AB39" s="121"/>
      <c r="AC39" s="121"/>
      <c r="AD39" s="121"/>
      <c r="AE39" s="121"/>
      <c r="AF39" s="122" t="s">
        <v>885</v>
      </c>
      <c r="AG39" s="121">
        <v>407</v>
      </c>
      <c r="AH39" s="121">
        <v>420</v>
      </c>
      <c r="AI39" s="121">
        <v>501</v>
      </c>
      <c r="AJ39" s="121">
        <v>389</v>
      </c>
      <c r="AK39" s="121">
        <v>390</v>
      </c>
      <c r="AL39" s="122">
        <v>0.45698554714384032</v>
      </c>
      <c r="AM39" s="121">
        <v>24</v>
      </c>
      <c r="AN39" s="121">
        <v>29</v>
      </c>
      <c r="AO39" s="121">
        <v>29</v>
      </c>
      <c r="AP39" s="121">
        <v>27</v>
      </c>
      <c r="AQ39" s="121">
        <v>29</v>
      </c>
      <c r="AR39" s="122">
        <v>2.8217481073640742E-2</v>
      </c>
      <c r="AS39" s="121">
        <v>841</v>
      </c>
      <c r="AT39" s="121">
        <v>803</v>
      </c>
      <c r="AU39" s="121">
        <v>1262</v>
      </c>
      <c r="AV39" s="121">
        <v>648</v>
      </c>
      <c r="AW39" s="121">
        <v>716</v>
      </c>
      <c r="AX39" s="121">
        <v>2906</v>
      </c>
    </row>
    <row r="40" spans="2:50" ht="11.25" customHeight="1" x14ac:dyDescent="0.2">
      <c r="B40" s="92" t="s">
        <v>849</v>
      </c>
      <c r="C40" s="121"/>
      <c r="D40" s="121"/>
      <c r="E40" s="121"/>
      <c r="F40" s="121"/>
      <c r="G40" s="121"/>
      <c r="H40" s="122" t="s">
        <v>885</v>
      </c>
      <c r="I40" s="121"/>
      <c r="J40" s="121"/>
      <c r="K40" s="121"/>
      <c r="L40" s="121"/>
      <c r="M40" s="121"/>
      <c r="N40" s="122" t="s">
        <v>885</v>
      </c>
      <c r="O40" s="121">
        <v>2200</v>
      </c>
      <c r="P40" s="121">
        <v>2875</v>
      </c>
      <c r="Q40" s="121">
        <v>2875</v>
      </c>
      <c r="R40" s="121">
        <v>2875</v>
      </c>
      <c r="S40" s="121">
        <v>2875</v>
      </c>
      <c r="T40" s="122">
        <v>0.63165421897346252</v>
      </c>
      <c r="U40" s="121"/>
      <c r="V40" s="121"/>
      <c r="W40" s="121"/>
      <c r="X40" s="121"/>
      <c r="Y40" s="121"/>
      <c r="Z40" s="122" t="s">
        <v>885</v>
      </c>
      <c r="AA40" s="121"/>
      <c r="AB40" s="121"/>
      <c r="AC40" s="121"/>
      <c r="AD40" s="121"/>
      <c r="AE40" s="121"/>
      <c r="AF40" s="122" t="s">
        <v>885</v>
      </c>
      <c r="AG40" s="121">
        <v>1400</v>
      </c>
      <c r="AH40" s="121">
        <v>1525</v>
      </c>
      <c r="AI40" s="121">
        <v>1525</v>
      </c>
      <c r="AJ40" s="121">
        <v>1525</v>
      </c>
      <c r="AK40" s="121">
        <v>1525</v>
      </c>
      <c r="AL40" s="122">
        <v>0.35356745590338473</v>
      </c>
      <c r="AM40" s="121">
        <v>14</v>
      </c>
      <c r="AN40" s="121">
        <v>86</v>
      </c>
      <c r="AO40" s="121">
        <v>86</v>
      </c>
      <c r="AP40" s="121">
        <v>86</v>
      </c>
      <c r="AQ40" s="121">
        <v>86</v>
      </c>
      <c r="AR40" s="122">
        <v>1.4778325123152709E-2</v>
      </c>
      <c r="AS40" s="121">
        <v>3614</v>
      </c>
      <c r="AT40" s="121">
        <v>4486</v>
      </c>
      <c r="AU40" s="121">
        <v>4486</v>
      </c>
      <c r="AV40" s="121">
        <v>4486</v>
      </c>
      <c r="AW40" s="121">
        <v>4486</v>
      </c>
      <c r="AX40" s="121">
        <v>12586</v>
      </c>
    </row>
    <row r="41" spans="2:50" ht="11.25" customHeight="1" x14ac:dyDescent="0.2">
      <c r="B41" s="92" t="s">
        <v>848</v>
      </c>
      <c r="C41" s="121"/>
      <c r="D41" s="121"/>
      <c r="E41" s="121"/>
      <c r="F41" s="121"/>
      <c r="G41" s="121"/>
      <c r="H41" s="122" t="s">
        <v>885</v>
      </c>
      <c r="I41" s="121"/>
      <c r="J41" s="121"/>
      <c r="K41" s="121"/>
      <c r="L41" s="121"/>
      <c r="M41" s="121"/>
      <c r="N41" s="122" t="s">
        <v>885</v>
      </c>
      <c r="O41" s="121">
        <v>1419</v>
      </c>
      <c r="P41" s="121">
        <v>1472.75</v>
      </c>
      <c r="Q41" s="121">
        <v>1472.75</v>
      </c>
      <c r="R41" s="121">
        <v>1472.75</v>
      </c>
      <c r="S41" s="121">
        <v>1472.75</v>
      </c>
      <c r="T41" s="122">
        <v>0.43</v>
      </c>
      <c r="U41" s="121"/>
      <c r="V41" s="121"/>
      <c r="W41" s="121"/>
      <c r="X41" s="121"/>
      <c r="Y41" s="121"/>
      <c r="Z41" s="122" t="s">
        <v>885</v>
      </c>
      <c r="AA41" s="121">
        <v>660</v>
      </c>
      <c r="AB41" s="121">
        <v>685</v>
      </c>
      <c r="AC41" s="121">
        <v>685</v>
      </c>
      <c r="AD41" s="121">
        <v>685</v>
      </c>
      <c r="AE41" s="121">
        <v>685</v>
      </c>
      <c r="AF41" s="122">
        <v>0.2</v>
      </c>
      <c r="AG41" s="121">
        <v>1221</v>
      </c>
      <c r="AH41" s="121">
        <v>1267.25</v>
      </c>
      <c r="AI41" s="121">
        <v>1267.25</v>
      </c>
      <c r="AJ41" s="121">
        <v>1267.25</v>
      </c>
      <c r="AK41" s="121">
        <v>1267.25</v>
      </c>
      <c r="AL41" s="122">
        <v>0.37</v>
      </c>
      <c r="AM41" s="121"/>
      <c r="AN41" s="121"/>
      <c r="AO41" s="121"/>
      <c r="AP41" s="121"/>
      <c r="AQ41" s="121"/>
      <c r="AR41" s="122" t="s">
        <v>885</v>
      </c>
      <c r="AS41" s="121">
        <v>3300</v>
      </c>
      <c r="AT41" s="121">
        <v>3425</v>
      </c>
      <c r="AU41" s="121">
        <v>3425</v>
      </c>
      <c r="AV41" s="121">
        <v>3425</v>
      </c>
      <c r="AW41" s="121">
        <v>3425</v>
      </c>
      <c r="AX41" s="121">
        <v>10150</v>
      </c>
    </row>
    <row r="42" spans="2:50" ht="11.25" customHeight="1" x14ac:dyDescent="0.2">
      <c r="B42" s="92" t="s">
        <v>911</v>
      </c>
      <c r="C42" s="121"/>
      <c r="D42" s="121"/>
      <c r="E42" s="121"/>
      <c r="F42" s="121"/>
      <c r="G42" s="121"/>
      <c r="H42" s="122" t="s">
        <v>885</v>
      </c>
      <c r="I42" s="121">
        <v>27</v>
      </c>
      <c r="J42" s="121">
        <v>31</v>
      </c>
      <c r="K42" s="121">
        <v>108</v>
      </c>
      <c r="L42" s="121">
        <v>113</v>
      </c>
      <c r="M42" s="121">
        <v>119</v>
      </c>
      <c r="N42" s="122">
        <v>1.0324025125940668E-2</v>
      </c>
      <c r="O42" s="121">
        <v>3486</v>
      </c>
      <c r="P42" s="121">
        <v>3904</v>
      </c>
      <c r="Q42" s="121">
        <v>4551</v>
      </c>
      <c r="R42" s="121">
        <v>4495</v>
      </c>
      <c r="S42" s="121">
        <v>4468</v>
      </c>
      <c r="T42" s="122">
        <v>0.74264568692082844</v>
      </c>
      <c r="U42" s="121"/>
      <c r="V42" s="121"/>
      <c r="W42" s="121"/>
      <c r="X42" s="121"/>
      <c r="Y42" s="121"/>
      <c r="Z42" s="122" t="s">
        <v>885</v>
      </c>
      <c r="AA42" s="121"/>
      <c r="AB42" s="121"/>
      <c r="AC42" s="121"/>
      <c r="AD42" s="121"/>
      <c r="AE42" s="121"/>
      <c r="AF42" s="122" t="s">
        <v>885</v>
      </c>
      <c r="AG42" s="121">
        <v>1232</v>
      </c>
      <c r="AH42" s="121">
        <v>1201</v>
      </c>
      <c r="AI42" s="121">
        <v>1218</v>
      </c>
      <c r="AJ42" s="121">
        <v>1241</v>
      </c>
      <c r="AK42" s="121">
        <v>1257</v>
      </c>
      <c r="AL42" s="122">
        <v>0.22706635984824927</v>
      </c>
      <c r="AM42" s="121">
        <v>104</v>
      </c>
      <c r="AN42" s="121">
        <v>107</v>
      </c>
      <c r="AO42" s="121">
        <v>110</v>
      </c>
      <c r="AP42" s="121">
        <v>138</v>
      </c>
      <c r="AQ42" s="121">
        <v>142</v>
      </c>
      <c r="AR42" s="122">
        <v>1.9963928104981654E-2</v>
      </c>
      <c r="AS42" s="121">
        <v>4849</v>
      </c>
      <c r="AT42" s="121">
        <v>5243</v>
      </c>
      <c r="AU42" s="121">
        <v>5987</v>
      </c>
      <c r="AV42" s="121">
        <v>5987</v>
      </c>
      <c r="AW42" s="121">
        <v>5986</v>
      </c>
      <c r="AX42" s="121">
        <v>16079</v>
      </c>
    </row>
    <row r="43" spans="2:50" ht="11.25" customHeight="1" x14ac:dyDescent="0.2">
      <c r="B43" s="92" t="s">
        <v>846</v>
      </c>
      <c r="C43" s="121"/>
      <c r="D43" s="121"/>
      <c r="E43" s="121"/>
      <c r="F43" s="121"/>
      <c r="G43" s="121"/>
      <c r="H43" s="122" t="s">
        <v>885</v>
      </c>
      <c r="I43" s="121"/>
      <c r="J43" s="121"/>
      <c r="K43" s="121"/>
      <c r="L43" s="121"/>
      <c r="M43" s="121"/>
      <c r="N43" s="122" t="s">
        <v>885</v>
      </c>
      <c r="O43" s="121"/>
      <c r="P43" s="121"/>
      <c r="Q43" s="121"/>
      <c r="R43" s="121"/>
      <c r="S43" s="121"/>
      <c r="T43" s="122" t="s">
        <v>885</v>
      </c>
      <c r="U43" s="121"/>
      <c r="V43" s="121"/>
      <c r="W43" s="121"/>
      <c r="X43" s="121"/>
      <c r="Y43" s="121"/>
      <c r="Z43" s="122" t="s">
        <v>885</v>
      </c>
      <c r="AA43" s="121"/>
      <c r="AB43" s="121"/>
      <c r="AC43" s="121"/>
      <c r="AD43" s="121"/>
      <c r="AE43" s="121"/>
      <c r="AF43" s="122" t="s">
        <v>885</v>
      </c>
      <c r="AG43" s="121"/>
      <c r="AH43" s="121"/>
      <c r="AI43" s="121"/>
      <c r="AJ43" s="121"/>
      <c r="AK43" s="121"/>
      <c r="AL43" s="122" t="s">
        <v>885</v>
      </c>
      <c r="AM43" s="121"/>
      <c r="AN43" s="121"/>
      <c r="AO43" s="121"/>
      <c r="AP43" s="121"/>
      <c r="AQ43" s="121"/>
      <c r="AR43" s="122" t="s">
        <v>885</v>
      </c>
      <c r="AS43" s="121">
        <v>11800</v>
      </c>
      <c r="AT43" s="121">
        <v>8600</v>
      </c>
      <c r="AU43" s="121">
        <v>8600</v>
      </c>
      <c r="AV43" s="121">
        <v>8600</v>
      </c>
      <c r="AW43" s="121">
        <v>8600</v>
      </c>
      <c r="AX43" s="121">
        <v>29000</v>
      </c>
    </row>
    <row r="44" spans="2:50" ht="11.25" customHeight="1" x14ac:dyDescent="0.2">
      <c r="B44" s="92" t="s">
        <v>845</v>
      </c>
      <c r="C44" s="121">
        <v>400</v>
      </c>
      <c r="D44" s="121">
        <v>400</v>
      </c>
      <c r="E44" s="121">
        <v>400</v>
      </c>
      <c r="F44" s="121">
        <v>400</v>
      </c>
      <c r="G44" s="121">
        <v>400</v>
      </c>
      <c r="H44" s="122">
        <v>8.0160320641282562E-2</v>
      </c>
      <c r="I44" s="121"/>
      <c r="J44" s="121"/>
      <c r="K44" s="121"/>
      <c r="L44" s="121"/>
      <c r="M44" s="121"/>
      <c r="N44" s="122" t="s">
        <v>885</v>
      </c>
      <c r="O44" s="121">
        <v>2200</v>
      </c>
      <c r="P44" s="121">
        <v>2200</v>
      </c>
      <c r="Q44" s="121">
        <v>2200</v>
      </c>
      <c r="R44" s="121">
        <v>2200</v>
      </c>
      <c r="S44" s="121">
        <v>2200</v>
      </c>
      <c r="T44" s="122">
        <v>0.4408817635270541</v>
      </c>
      <c r="U44" s="121"/>
      <c r="V44" s="121"/>
      <c r="W44" s="121"/>
      <c r="X44" s="121"/>
      <c r="Y44" s="121"/>
      <c r="Z44" s="122" t="s">
        <v>885</v>
      </c>
      <c r="AA44" s="121">
        <v>1400</v>
      </c>
      <c r="AB44" s="121">
        <v>1400</v>
      </c>
      <c r="AC44" s="121">
        <v>1400</v>
      </c>
      <c r="AD44" s="121">
        <v>1400</v>
      </c>
      <c r="AE44" s="121">
        <v>1400</v>
      </c>
      <c r="AF44" s="122">
        <v>0.28056112224448898</v>
      </c>
      <c r="AG44" s="121">
        <v>740</v>
      </c>
      <c r="AH44" s="121">
        <v>740</v>
      </c>
      <c r="AI44" s="121">
        <v>740</v>
      </c>
      <c r="AJ44" s="121">
        <v>740</v>
      </c>
      <c r="AK44" s="121">
        <v>740</v>
      </c>
      <c r="AL44" s="122">
        <v>0.14829659318637275</v>
      </c>
      <c r="AM44" s="121">
        <v>250</v>
      </c>
      <c r="AN44" s="121">
        <v>250</v>
      </c>
      <c r="AO44" s="121">
        <v>250</v>
      </c>
      <c r="AP44" s="121">
        <v>250</v>
      </c>
      <c r="AQ44" s="121">
        <v>250</v>
      </c>
      <c r="AR44" s="122">
        <v>5.0100200400801605E-2</v>
      </c>
      <c r="AS44" s="121">
        <v>4990</v>
      </c>
      <c r="AT44" s="121">
        <v>4990</v>
      </c>
      <c r="AU44" s="121">
        <v>4990</v>
      </c>
      <c r="AV44" s="121">
        <v>4990</v>
      </c>
      <c r="AW44" s="121">
        <v>4990</v>
      </c>
      <c r="AX44" s="121">
        <v>14970</v>
      </c>
    </row>
    <row r="45" spans="2:50" ht="11.25" customHeight="1" x14ac:dyDescent="0.2">
      <c r="B45" s="92" t="s">
        <v>844</v>
      </c>
      <c r="C45" s="121">
        <v>3200</v>
      </c>
      <c r="D45" s="121">
        <v>4100</v>
      </c>
      <c r="E45" s="121">
        <v>5225</v>
      </c>
      <c r="F45" s="121">
        <v>6850</v>
      </c>
      <c r="G45" s="121">
        <v>7200</v>
      </c>
      <c r="H45" s="122">
        <v>0.30308529945553542</v>
      </c>
      <c r="I45" s="121">
        <v>2325</v>
      </c>
      <c r="J45" s="121">
        <v>2550</v>
      </c>
      <c r="K45" s="121">
        <v>2625</v>
      </c>
      <c r="L45" s="121">
        <v>2700</v>
      </c>
      <c r="M45" s="121">
        <v>2850</v>
      </c>
      <c r="N45" s="122">
        <v>0.18148820326678766</v>
      </c>
      <c r="O45" s="121">
        <v>4625</v>
      </c>
      <c r="P45" s="121">
        <v>5150</v>
      </c>
      <c r="Q45" s="121">
        <v>4825</v>
      </c>
      <c r="R45" s="121">
        <v>4500</v>
      </c>
      <c r="S45" s="121">
        <v>4325</v>
      </c>
      <c r="T45" s="122">
        <v>0.35329703569267995</v>
      </c>
      <c r="U45" s="121">
        <v>725</v>
      </c>
      <c r="V45" s="121">
        <v>875</v>
      </c>
      <c r="W45" s="121">
        <v>700</v>
      </c>
      <c r="X45" s="121">
        <v>450</v>
      </c>
      <c r="Y45" s="121">
        <v>450</v>
      </c>
      <c r="Z45" s="122">
        <v>5.5656382335148212E-2</v>
      </c>
      <c r="AA45" s="121"/>
      <c r="AB45" s="121"/>
      <c r="AC45" s="121"/>
      <c r="AD45" s="121"/>
      <c r="AE45" s="121"/>
      <c r="AF45" s="122" t="s">
        <v>885</v>
      </c>
      <c r="AG45" s="121">
        <v>1150</v>
      </c>
      <c r="AH45" s="121">
        <v>1150</v>
      </c>
      <c r="AI45" s="121">
        <v>1125</v>
      </c>
      <c r="AJ45" s="121">
        <v>1075</v>
      </c>
      <c r="AK45" s="121">
        <v>1050</v>
      </c>
      <c r="AL45" s="122">
        <v>8.2879612825166371E-2</v>
      </c>
      <c r="AM45" s="121">
        <v>325</v>
      </c>
      <c r="AN45" s="121">
        <v>375</v>
      </c>
      <c r="AO45" s="121">
        <v>275</v>
      </c>
      <c r="AP45" s="121">
        <v>275</v>
      </c>
      <c r="AQ45" s="121">
        <v>350</v>
      </c>
      <c r="AR45" s="122">
        <v>2.3593466424682397E-2</v>
      </c>
      <c r="AS45" s="121">
        <v>12350</v>
      </c>
      <c r="AT45" s="121">
        <v>14200</v>
      </c>
      <c r="AU45" s="121">
        <v>14775</v>
      </c>
      <c r="AV45" s="121">
        <v>15850</v>
      </c>
      <c r="AW45" s="121">
        <v>16225</v>
      </c>
      <c r="AX45" s="121">
        <v>41325</v>
      </c>
    </row>
    <row r="46" spans="2:50" ht="11.25" customHeight="1" x14ac:dyDescent="0.2">
      <c r="B46" s="92" t="s">
        <v>843</v>
      </c>
      <c r="C46" s="121">
        <v>11</v>
      </c>
      <c r="D46" s="121">
        <v>15</v>
      </c>
      <c r="E46" s="121">
        <v>20</v>
      </c>
      <c r="F46" s="121">
        <v>21</v>
      </c>
      <c r="G46" s="121">
        <v>21</v>
      </c>
      <c r="H46" s="122">
        <v>2.7544910179640718E-2</v>
      </c>
      <c r="I46" s="121">
        <v>51</v>
      </c>
      <c r="J46" s="121">
        <v>69</v>
      </c>
      <c r="K46" s="121">
        <v>90</v>
      </c>
      <c r="L46" s="121">
        <v>93</v>
      </c>
      <c r="M46" s="121">
        <v>93</v>
      </c>
      <c r="N46" s="122">
        <v>0.12574850299401197</v>
      </c>
      <c r="O46" s="121">
        <v>51</v>
      </c>
      <c r="P46" s="121">
        <v>69</v>
      </c>
      <c r="Q46" s="121">
        <v>90</v>
      </c>
      <c r="R46" s="121">
        <v>93</v>
      </c>
      <c r="S46" s="121">
        <v>93</v>
      </c>
      <c r="T46" s="122">
        <v>0.12574850299401197</v>
      </c>
      <c r="U46" s="121"/>
      <c r="V46" s="121"/>
      <c r="W46" s="121"/>
      <c r="X46" s="121"/>
      <c r="Y46" s="121"/>
      <c r="Z46" s="122" t="s">
        <v>885</v>
      </c>
      <c r="AA46" s="121"/>
      <c r="AB46" s="121"/>
      <c r="AC46" s="121"/>
      <c r="AD46" s="121"/>
      <c r="AE46" s="121"/>
      <c r="AF46" s="122" t="s">
        <v>885</v>
      </c>
      <c r="AG46" s="121">
        <v>444</v>
      </c>
      <c r="AH46" s="121">
        <v>378</v>
      </c>
      <c r="AI46" s="121">
        <v>330</v>
      </c>
      <c r="AJ46" s="121">
        <v>338</v>
      </c>
      <c r="AK46" s="121">
        <v>338</v>
      </c>
      <c r="AL46" s="122">
        <v>0.68982035928143715</v>
      </c>
      <c r="AM46" s="121">
        <v>52</v>
      </c>
      <c r="AN46" s="121">
        <v>0</v>
      </c>
      <c r="AO46" s="121">
        <v>0</v>
      </c>
      <c r="AP46" s="121">
        <v>0</v>
      </c>
      <c r="AQ46" s="121">
        <v>0</v>
      </c>
      <c r="AR46" s="122">
        <v>3.1137724550898204E-2</v>
      </c>
      <c r="AS46" s="121">
        <v>609</v>
      </c>
      <c r="AT46" s="121">
        <v>531</v>
      </c>
      <c r="AU46" s="121">
        <v>530</v>
      </c>
      <c r="AV46" s="121">
        <v>545</v>
      </c>
      <c r="AW46" s="121">
        <v>545</v>
      </c>
      <c r="AX46" s="121">
        <v>1670</v>
      </c>
    </row>
    <row r="47" spans="2:50" ht="11.25" customHeight="1" x14ac:dyDescent="0.2">
      <c r="B47" s="92" t="s">
        <v>842</v>
      </c>
      <c r="C47" s="121">
        <v>65</v>
      </c>
      <c r="D47" s="121">
        <v>56</v>
      </c>
      <c r="E47" s="121">
        <v>50</v>
      </c>
      <c r="F47" s="121">
        <v>48</v>
      </c>
      <c r="G47" s="121">
        <v>49</v>
      </c>
      <c r="H47" s="122">
        <v>0.2548435171385991</v>
      </c>
      <c r="I47" s="121"/>
      <c r="J47" s="121"/>
      <c r="K47" s="121"/>
      <c r="L47" s="121"/>
      <c r="M47" s="121"/>
      <c r="N47" s="122" t="s">
        <v>885</v>
      </c>
      <c r="O47" s="121">
        <v>45</v>
      </c>
      <c r="P47" s="121">
        <v>38</v>
      </c>
      <c r="Q47" s="121">
        <v>36</v>
      </c>
      <c r="R47" s="121">
        <v>34</v>
      </c>
      <c r="S47" s="121">
        <v>34</v>
      </c>
      <c r="T47" s="122">
        <v>0.17734724292101342</v>
      </c>
      <c r="U47" s="121"/>
      <c r="V47" s="121"/>
      <c r="W47" s="121"/>
      <c r="X47" s="121"/>
      <c r="Y47" s="121"/>
      <c r="Z47" s="122" t="s">
        <v>885</v>
      </c>
      <c r="AA47" s="121">
        <v>76</v>
      </c>
      <c r="AB47" s="121">
        <v>102</v>
      </c>
      <c r="AC47" s="121">
        <v>114</v>
      </c>
      <c r="AD47" s="121">
        <v>146</v>
      </c>
      <c r="AE47" s="121">
        <v>132</v>
      </c>
      <c r="AF47" s="122">
        <v>0.43517138599105815</v>
      </c>
      <c r="AG47" s="121">
        <v>28</v>
      </c>
      <c r="AH47" s="121">
        <v>29</v>
      </c>
      <c r="AI47" s="121">
        <v>32</v>
      </c>
      <c r="AJ47" s="121">
        <v>29</v>
      </c>
      <c r="AK47" s="121">
        <v>28</v>
      </c>
      <c r="AL47" s="122">
        <v>0.13263785394932937</v>
      </c>
      <c r="AM47" s="121"/>
      <c r="AN47" s="121"/>
      <c r="AO47" s="121"/>
      <c r="AP47" s="121"/>
      <c r="AQ47" s="121"/>
      <c r="AR47" s="122" t="s">
        <v>885</v>
      </c>
      <c r="AS47" s="121">
        <v>214</v>
      </c>
      <c r="AT47" s="121">
        <v>225</v>
      </c>
      <c r="AU47" s="121">
        <v>232</v>
      </c>
      <c r="AV47" s="121">
        <v>257</v>
      </c>
      <c r="AW47" s="121">
        <v>243</v>
      </c>
      <c r="AX47" s="121">
        <v>671</v>
      </c>
    </row>
    <row r="48" spans="2:50" ht="11.25" customHeight="1" x14ac:dyDescent="0.2">
      <c r="B48" s="92" t="s">
        <v>841</v>
      </c>
      <c r="C48" s="121"/>
      <c r="D48" s="121"/>
      <c r="E48" s="121"/>
      <c r="F48" s="121"/>
      <c r="G48" s="121"/>
      <c r="H48" s="122" t="s">
        <v>885</v>
      </c>
      <c r="I48" s="121">
        <v>1500</v>
      </c>
      <c r="J48" s="121">
        <v>1500</v>
      </c>
      <c r="K48" s="121">
        <v>1050</v>
      </c>
      <c r="L48" s="121">
        <v>800</v>
      </c>
      <c r="M48" s="121">
        <v>800</v>
      </c>
      <c r="N48" s="122">
        <v>0.41538461538461541</v>
      </c>
      <c r="O48" s="121"/>
      <c r="P48" s="121"/>
      <c r="Q48" s="121"/>
      <c r="R48" s="121"/>
      <c r="S48" s="121"/>
      <c r="T48" s="122" t="s">
        <v>885</v>
      </c>
      <c r="U48" s="121"/>
      <c r="V48" s="121"/>
      <c r="W48" s="121"/>
      <c r="X48" s="121"/>
      <c r="Y48" s="121"/>
      <c r="Z48" s="122" t="s">
        <v>885</v>
      </c>
      <c r="AA48" s="121"/>
      <c r="AB48" s="121"/>
      <c r="AC48" s="121"/>
      <c r="AD48" s="121"/>
      <c r="AE48" s="121"/>
      <c r="AF48" s="122" t="s">
        <v>885</v>
      </c>
      <c r="AG48" s="121">
        <v>1900</v>
      </c>
      <c r="AH48" s="121">
        <v>1800</v>
      </c>
      <c r="AI48" s="121">
        <v>2000</v>
      </c>
      <c r="AJ48" s="121">
        <v>2300</v>
      </c>
      <c r="AK48" s="121">
        <v>2300</v>
      </c>
      <c r="AL48" s="122">
        <v>0.58461538461538465</v>
      </c>
      <c r="AM48" s="121"/>
      <c r="AN48" s="121"/>
      <c r="AO48" s="121"/>
      <c r="AP48" s="121"/>
      <c r="AQ48" s="121"/>
      <c r="AR48" s="122" t="s">
        <v>885</v>
      </c>
      <c r="AS48" s="121">
        <v>3400</v>
      </c>
      <c r="AT48" s="121">
        <v>3300</v>
      </c>
      <c r="AU48" s="121">
        <v>3050</v>
      </c>
      <c r="AV48" s="121">
        <v>3100</v>
      </c>
      <c r="AW48" s="121">
        <v>3100</v>
      </c>
      <c r="AX48" s="121">
        <v>9750</v>
      </c>
    </row>
    <row r="49" spans="2:50" ht="11.25" customHeight="1" x14ac:dyDescent="0.2">
      <c r="B49" s="92" t="s">
        <v>840</v>
      </c>
      <c r="C49" s="121"/>
      <c r="D49" s="121"/>
      <c r="E49" s="121"/>
      <c r="F49" s="121"/>
      <c r="G49" s="121"/>
      <c r="H49" s="122" t="s">
        <v>885</v>
      </c>
      <c r="I49" s="121"/>
      <c r="J49" s="121"/>
      <c r="K49" s="121"/>
      <c r="L49" s="121"/>
      <c r="M49" s="121"/>
      <c r="N49" s="122" t="s">
        <v>885</v>
      </c>
      <c r="O49" s="121"/>
      <c r="P49" s="121"/>
      <c r="Q49" s="121"/>
      <c r="R49" s="121"/>
      <c r="S49" s="121"/>
      <c r="T49" s="122" t="s">
        <v>885</v>
      </c>
      <c r="U49" s="121"/>
      <c r="V49" s="121"/>
      <c r="W49" s="121"/>
      <c r="X49" s="121"/>
      <c r="Y49" s="121"/>
      <c r="Z49" s="122" t="s">
        <v>885</v>
      </c>
      <c r="AA49" s="121"/>
      <c r="AB49" s="121"/>
      <c r="AC49" s="121"/>
      <c r="AD49" s="121"/>
      <c r="AE49" s="121"/>
      <c r="AF49" s="122" t="s">
        <v>885</v>
      </c>
      <c r="AG49" s="121"/>
      <c r="AH49" s="121"/>
      <c r="AI49" s="121"/>
      <c r="AJ49" s="121"/>
      <c r="AK49" s="121"/>
      <c r="AL49" s="122" t="s">
        <v>885</v>
      </c>
      <c r="AM49" s="121"/>
      <c r="AN49" s="121"/>
      <c r="AO49" s="121"/>
      <c r="AP49" s="121"/>
      <c r="AQ49" s="121"/>
      <c r="AR49" s="122" t="s">
        <v>885</v>
      </c>
      <c r="AS49" s="121">
        <v>500</v>
      </c>
      <c r="AT49" s="121">
        <v>506</v>
      </c>
      <c r="AU49" s="121">
        <v>463</v>
      </c>
      <c r="AV49" s="121">
        <v>502</v>
      </c>
      <c r="AW49" s="121">
        <v>506</v>
      </c>
      <c r="AX49" s="121">
        <v>1469</v>
      </c>
    </row>
    <row r="50" spans="2:50" ht="11.25" customHeight="1" x14ac:dyDescent="0.2">
      <c r="B50" s="92" t="s">
        <v>839</v>
      </c>
      <c r="C50" s="121"/>
      <c r="D50" s="121"/>
      <c r="E50" s="121"/>
      <c r="F50" s="121"/>
      <c r="G50" s="121"/>
      <c r="H50" s="122" t="s">
        <v>885</v>
      </c>
      <c r="I50" s="121"/>
      <c r="J50" s="121"/>
      <c r="K50" s="121"/>
      <c r="L50" s="121"/>
      <c r="M50" s="121"/>
      <c r="N50" s="122" t="s">
        <v>885</v>
      </c>
      <c r="O50" s="121"/>
      <c r="P50" s="121"/>
      <c r="Q50" s="121"/>
      <c r="R50" s="121"/>
      <c r="S50" s="121"/>
      <c r="T50" s="122" t="s">
        <v>885</v>
      </c>
      <c r="U50" s="121"/>
      <c r="V50" s="121"/>
      <c r="W50" s="121"/>
      <c r="X50" s="121"/>
      <c r="Y50" s="121"/>
      <c r="Z50" s="122" t="s">
        <v>885</v>
      </c>
      <c r="AA50" s="121"/>
      <c r="AB50" s="121"/>
      <c r="AC50" s="121"/>
      <c r="AD50" s="121"/>
      <c r="AE50" s="121"/>
      <c r="AF50" s="122" t="s">
        <v>885</v>
      </c>
      <c r="AG50" s="121"/>
      <c r="AH50" s="121"/>
      <c r="AI50" s="121"/>
      <c r="AJ50" s="121"/>
      <c r="AK50" s="121"/>
      <c r="AL50" s="122" t="s">
        <v>885</v>
      </c>
      <c r="AM50" s="121"/>
      <c r="AN50" s="121"/>
      <c r="AO50" s="121"/>
      <c r="AP50" s="121"/>
      <c r="AQ50" s="121"/>
      <c r="AR50" s="122" t="s">
        <v>885</v>
      </c>
      <c r="AS50" s="121">
        <v>9800</v>
      </c>
      <c r="AT50" s="121">
        <v>10400</v>
      </c>
      <c r="AU50" s="121">
        <v>12700</v>
      </c>
      <c r="AV50" s="121">
        <v>11500</v>
      </c>
      <c r="AW50" s="121">
        <v>13600</v>
      </c>
      <c r="AX50" s="121">
        <v>32900</v>
      </c>
    </row>
    <row r="51" spans="2:50" ht="11.25" customHeight="1" x14ac:dyDescent="0.2">
      <c r="B51" s="92" t="s">
        <v>838</v>
      </c>
      <c r="C51" s="121">
        <v>15</v>
      </c>
      <c r="D51" s="121">
        <v>70</v>
      </c>
      <c r="E51" s="121">
        <v>240</v>
      </c>
      <c r="F51" s="121"/>
      <c r="G51" s="121"/>
      <c r="H51" s="122">
        <v>2.7981058975462762E-2</v>
      </c>
      <c r="I51" s="121">
        <v>610</v>
      </c>
      <c r="J51" s="121">
        <v>785</v>
      </c>
      <c r="K51" s="121">
        <v>725</v>
      </c>
      <c r="L51" s="121"/>
      <c r="M51" s="121"/>
      <c r="N51" s="122">
        <v>0.18252260008609555</v>
      </c>
      <c r="O51" s="121">
        <v>1155</v>
      </c>
      <c r="P51" s="121">
        <v>1160</v>
      </c>
      <c r="Q51" s="121">
        <v>1255</v>
      </c>
      <c r="R51" s="121"/>
      <c r="S51" s="121"/>
      <c r="T51" s="122">
        <v>0.30736117089969867</v>
      </c>
      <c r="U51" s="121"/>
      <c r="V51" s="121"/>
      <c r="W51" s="121"/>
      <c r="X51" s="121"/>
      <c r="Y51" s="121"/>
      <c r="Z51" s="122" t="s">
        <v>885</v>
      </c>
      <c r="AA51" s="121">
        <v>440</v>
      </c>
      <c r="AB51" s="121">
        <v>605</v>
      </c>
      <c r="AC51" s="121">
        <v>585</v>
      </c>
      <c r="AD51" s="121"/>
      <c r="AE51" s="121"/>
      <c r="AF51" s="122">
        <v>0.14033577270770556</v>
      </c>
      <c r="AG51" s="121">
        <v>1145</v>
      </c>
      <c r="AH51" s="121">
        <v>1090</v>
      </c>
      <c r="AI51" s="121">
        <v>1095</v>
      </c>
      <c r="AJ51" s="121"/>
      <c r="AK51" s="121"/>
      <c r="AL51" s="122">
        <v>0.28669823504089537</v>
      </c>
      <c r="AM51" s="121">
        <v>265</v>
      </c>
      <c r="AN51" s="121">
        <v>205</v>
      </c>
      <c r="AO51" s="121">
        <v>170</v>
      </c>
      <c r="AP51" s="121"/>
      <c r="AQ51" s="121"/>
      <c r="AR51" s="122">
        <v>5.5101162290142058E-2</v>
      </c>
      <c r="AS51" s="121">
        <v>3630</v>
      </c>
      <c r="AT51" s="121">
        <v>3915</v>
      </c>
      <c r="AU51" s="121">
        <v>4070</v>
      </c>
      <c r="AV51" s="121">
        <v>0</v>
      </c>
      <c r="AW51" s="121">
        <v>0</v>
      </c>
      <c r="AX51" s="121">
        <v>11615</v>
      </c>
    </row>
    <row r="52" spans="2:50" ht="11.25" customHeight="1" x14ac:dyDescent="0.2">
      <c r="B52" s="92" t="s">
        <v>837</v>
      </c>
      <c r="C52" s="121"/>
      <c r="D52" s="121"/>
      <c r="E52" s="121"/>
      <c r="F52" s="121"/>
      <c r="G52" s="121"/>
      <c r="H52" s="122" t="s">
        <v>885</v>
      </c>
      <c r="I52" s="121"/>
      <c r="J52" s="121"/>
      <c r="K52" s="121"/>
      <c r="L52" s="121"/>
      <c r="M52" s="121"/>
      <c r="N52" s="122" t="s">
        <v>885</v>
      </c>
      <c r="O52" s="121"/>
      <c r="P52" s="121"/>
      <c r="Q52" s="121"/>
      <c r="R52" s="121"/>
      <c r="S52" s="121"/>
      <c r="T52" s="122" t="s">
        <v>885</v>
      </c>
      <c r="U52" s="121"/>
      <c r="V52" s="121"/>
      <c r="W52" s="121"/>
      <c r="X52" s="121"/>
      <c r="Y52" s="121"/>
      <c r="Z52" s="122" t="s">
        <v>885</v>
      </c>
      <c r="AA52" s="121"/>
      <c r="AB52" s="121"/>
      <c r="AC52" s="121"/>
      <c r="AD52" s="121"/>
      <c r="AE52" s="121"/>
      <c r="AF52" s="122" t="s">
        <v>885</v>
      </c>
      <c r="AG52" s="121"/>
      <c r="AH52" s="121"/>
      <c r="AI52" s="121"/>
      <c r="AJ52" s="121"/>
      <c r="AK52" s="121"/>
      <c r="AL52" s="122" t="s">
        <v>885</v>
      </c>
      <c r="AM52" s="121"/>
      <c r="AN52" s="121"/>
      <c r="AO52" s="121"/>
      <c r="AP52" s="121"/>
      <c r="AQ52" s="121"/>
      <c r="AR52" s="122" t="s">
        <v>885</v>
      </c>
      <c r="AS52" s="121">
        <v>9600</v>
      </c>
      <c r="AT52" s="121">
        <v>9600</v>
      </c>
      <c r="AU52" s="121">
        <v>9600</v>
      </c>
      <c r="AV52" s="121">
        <v>9600</v>
      </c>
      <c r="AW52" s="121">
        <v>9600</v>
      </c>
      <c r="AX52" s="121">
        <v>28800</v>
      </c>
    </row>
    <row r="53" spans="2:50" ht="11.25" customHeight="1" x14ac:dyDescent="0.2">
      <c r="B53" s="92" t="s">
        <v>836</v>
      </c>
      <c r="C53" s="121">
        <v>2200</v>
      </c>
      <c r="D53" s="121">
        <v>2000</v>
      </c>
      <c r="E53" s="121">
        <v>1400</v>
      </c>
      <c r="F53" s="121">
        <v>1100</v>
      </c>
      <c r="G53" s="121">
        <v>900</v>
      </c>
      <c r="H53" s="122">
        <v>0.18855218855218855</v>
      </c>
      <c r="I53" s="121">
        <v>1700</v>
      </c>
      <c r="J53" s="121">
        <v>1700</v>
      </c>
      <c r="K53" s="121">
        <v>1700</v>
      </c>
      <c r="L53" s="121">
        <v>2300</v>
      </c>
      <c r="M53" s="121">
        <v>2700</v>
      </c>
      <c r="N53" s="122">
        <v>0.17171717171717171</v>
      </c>
      <c r="O53" s="121">
        <v>1700</v>
      </c>
      <c r="P53" s="121">
        <v>1700</v>
      </c>
      <c r="Q53" s="121">
        <v>1800</v>
      </c>
      <c r="R53" s="121">
        <v>1900</v>
      </c>
      <c r="S53" s="121">
        <v>1900</v>
      </c>
      <c r="T53" s="122">
        <v>0.17508417508417509</v>
      </c>
      <c r="U53" s="121">
        <v>800</v>
      </c>
      <c r="V53" s="121">
        <v>900</v>
      </c>
      <c r="W53" s="121">
        <v>800</v>
      </c>
      <c r="X53" s="121">
        <v>800</v>
      </c>
      <c r="Y53" s="121">
        <v>700</v>
      </c>
      <c r="Z53" s="122">
        <v>8.4175084175084181E-2</v>
      </c>
      <c r="AA53" s="121"/>
      <c r="AB53" s="121"/>
      <c r="AC53" s="121"/>
      <c r="AD53" s="121"/>
      <c r="AE53" s="121"/>
      <c r="AF53" s="122" t="s">
        <v>885</v>
      </c>
      <c r="AG53" s="121">
        <v>1700</v>
      </c>
      <c r="AH53" s="121">
        <v>1800</v>
      </c>
      <c r="AI53" s="121">
        <v>1700</v>
      </c>
      <c r="AJ53" s="121">
        <v>1700</v>
      </c>
      <c r="AK53" s="121">
        <v>1700</v>
      </c>
      <c r="AL53" s="122">
        <v>0.17508417508417509</v>
      </c>
      <c r="AM53" s="121">
        <v>2500</v>
      </c>
      <c r="AN53" s="121">
        <v>2000</v>
      </c>
      <c r="AO53" s="121">
        <v>1600</v>
      </c>
      <c r="AP53" s="121">
        <v>1400</v>
      </c>
      <c r="AQ53" s="121">
        <v>1300</v>
      </c>
      <c r="AR53" s="122">
        <v>0.2053872053872054</v>
      </c>
      <c r="AS53" s="121">
        <v>10600</v>
      </c>
      <c r="AT53" s="121">
        <v>10100</v>
      </c>
      <c r="AU53" s="121">
        <v>9000</v>
      </c>
      <c r="AV53" s="121">
        <v>9200</v>
      </c>
      <c r="AW53" s="121">
        <v>9200</v>
      </c>
      <c r="AX53" s="121">
        <v>29700</v>
      </c>
    </row>
    <row r="54" spans="2:50" ht="11.25" customHeight="1" x14ac:dyDescent="0.2">
      <c r="B54" s="92" t="s">
        <v>835</v>
      </c>
      <c r="C54" s="121">
        <v>1900</v>
      </c>
      <c r="D54" s="121">
        <v>1900</v>
      </c>
      <c r="E54" s="121">
        <v>1900</v>
      </c>
      <c r="F54" s="121">
        <v>1900</v>
      </c>
      <c r="G54" s="121">
        <v>1900</v>
      </c>
      <c r="H54" s="122">
        <v>0.40084388185654007</v>
      </c>
      <c r="I54" s="121">
        <v>600</v>
      </c>
      <c r="J54" s="121">
        <v>600</v>
      </c>
      <c r="K54" s="121">
        <v>600</v>
      </c>
      <c r="L54" s="121">
        <v>600</v>
      </c>
      <c r="M54" s="121">
        <v>600</v>
      </c>
      <c r="N54" s="122">
        <v>0.12658227848101267</v>
      </c>
      <c r="O54" s="121">
        <v>760</v>
      </c>
      <c r="P54" s="121">
        <v>760</v>
      </c>
      <c r="Q54" s="121">
        <v>760</v>
      </c>
      <c r="R54" s="121">
        <v>760</v>
      </c>
      <c r="S54" s="121">
        <v>760</v>
      </c>
      <c r="T54" s="122">
        <v>0.16033755274261605</v>
      </c>
      <c r="U54" s="121"/>
      <c r="V54" s="121"/>
      <c r="W54" s="121"/>
      <c r="X54" s="121"/>
      <c r="Y54" s="121"/>
      <c r="Z54" s="122" t="s">
        <v>885</v>
      </c>
      <c r="AA54" s="121">
        <v>240</v>
      </c>
      <c r="AB54" s="121">
        <v>240</v>
      </c>
      <c r="AC54" s="121">
        <v>240</v>
      </c>
      <c r="AD54" s="121">
        <v>240</v>
      </c>
      <c r="AE54" s="121">
        <v>240</v>
      </c>
      <c r="AF54" s="122">
        <v>5.0632911392405063E-2</v>
      </c>
      <c r="AG54" s="121">
        <v>1240</v>
      </c>
      <c r="AH54" s="121">
        <v>1240</v>
      </c>
      <c r="AI54" s="121">
        <v>1240</v>
      </c>
      <c r="AJ54" s="121">
        <v>1240</v>
      </c>
      <c r="AK54" s="121">
        <v>1240</v>
      </c>
      <c r="AL54" s="122">
        <v>0.26160337552742619</v>
      </c>
      <c r="AM54" s="121"/>
      <c r="AN54" s="121"/>
      <c r="AO54" s="121"/>
      <c r="AP54" s="121"/>
      <c r="AQ54" s="121"/>
      <c r="AR54" s="122" t="s">
        <v>885</v>
      </c>
      <c r="AS54" s="121">
        <v>4740</v>
      </c>
      <c r="AT54" s="121">
        <v>4740</v>
      </c>
      <c r="AU54" s="121">
        <v>4740</v>
      </c>
      <c r="AV54" s="121">
        <v>4740</v>
      </c>
      <c r="AW54" s="121">
        <v>4740</v>
      </c>
      <c r="AX54" s="121">
        <v>14220</v>
      </c>
    </row>
    <row r="55" spans="2:50" ht="11.25" customHeight="1" x14ac:dyDescent="0.2">
      <c r="B55" s="92" t="s">
        <v>834</v>
      </c>
      <c r="C55" s="121"/>
      <c r="D55" s="121"/>
      <c r="E55" s="121"/>
      <c r="F55" s="121"/>
      <c r="G55" s="121"/>
      <c r="H55" s="122" t="s">
        <v>885</v>
      </c>
      <c r="I55" s="121"/>
      <c r="J55" s="121"/>
      <c r="K55" s="121"/>
      <c r="L55" s="121"/>
      <c r="M55" s="121"/>
      <c r="N55" s="122" t="s">
        <v>885</v>
      </c>
      <c r="O55" s="121"/>
      <c r="P55" s="121"/>
      <c r="Q55" s="121"/>
      <c r="R55" s="121"/>
      <c r="S55" s="121"/>
      <c r="T55" s="122" t="s">
        <v>885</v>
      </c>
      <c r="U55" s="121"/>
      <c r="V55" s="121"/>
      <c r="W55" s="121"/>
      <c r="X55" s="121"/>
      <c r="Y55" s="121"/>
      <c r="Z55" s="122" t="s">
        <v>885</v>
      </c>
      <c r="AA55" s="121"/>
      <c r="AB55" s="121"/>
      <c r="AC55" s="121"/>
      <c r="AD55" s="121"/>
      <c r="AE55" s="121"/>
      <c r="AF55" s="122" t="s">
        <v>885</v>
      </c>
      <c r="AG55" s="121"/>
      <c r="AH55" s="121"/>
      <c r="AI55" s="121"/>
      <c r="AJ55" s="121"/>
      <c r="AK55" s="121"/>
      <c r="AL55" s="122" t="s">
        <v>885</v>
      </c>
      <c r="AM55" s="121"/>
      <c r="AN55" s="121"/>
      <c r="AO55" s="121"/>
      <c r="AP55" s="121"/>
      <c r="AQ55" s="121"/>
      <c r="AR55" s="122" t="s">
        <v>885</v>
      </c>
      <c r="AS55" s="121">
        <v>7400</v>
      </c>
      <c r="AT55" s="121">
        <v>10500</v>
      </c>
      <c r="AU55" s="121">
        <v>9300</v>
      </c>
      <c r="AV55" s="121">
        <v>8900</v>
      </c>
      <c r="AW55" s="121">
        <v>7900</v>
      </c>
      <c r="AX55" s="121">
        <v>27200</v>
      </c>
    </row>
    <row r="56" spans="2:50" ht="11.25" customHeight="1" x14ac:dyDescent="0.2">
      <c r="B56" s="92" t="s">
        <v>833</v>
      </c>
      <c r="C56" s="121">
        <v>8313</v>
      </c>
      <c r="D56" s="121">
        <v>9236.5499999999993</v>
      </c>
      <c r="E56" s="121">
        <v>10035.549999999999</v>
      </c>
      <c r="F56" s="121">
        <v>10939.55</v>
      </c>
      <c r="G56" s="121">
        <v>11063.55</v>
      </c>
      <c r="H56" s="122"/>
      <c r="I56" s="121">
        <v>8508</v>
      </c>
      <c r="J56" s="121">
        <v>8986.5375000000004</v>
      </c>
      <c r="K56" s="121">
        <v>8803.5375000000004</v>
      </c>
      <c r="L56" s="121">
        <v>8314.5375000000004</v>
      </c>
      <c r="M56" s="121">
        <v>8088.5375000000004</v>
      </c>
      <c r="N56" s="122"/>
      <c r="O56" s="121">
        <v>19986</v>
      </c>
      <c r="P56" s="121">
        <v>21749.724999999999</v>
      </c>
      <c r="Q56" s="121">
        <v>22424.724999999999</v>
      </c>
      <c r="R56" s="121">
        <v>20771.724999999999</v>
      </c>
      <c r="S56" s="121">
        <v>18871.724999999999</v>
      </c>
      <c r="T56" s="122"/>
      <c r="U56" s="121">
        <v>1525</v>
      </c>
      <c r="V56" s="121">
        <v>1775</v>
      </c>
      <c r="W56" s="121">
        <v>1500</v>
      </c>
      <c r="X56" s="121">
        <v>1250</v>
      </c>
      <c r="Y56" s="122">
        <v>1150</v>
      </c>
      <c r="Z56" s="122"/>
      <c r="AA56" s="121">
        <v>6466</v>
      </c>
      <c r="AB56" s="121">
        <v>5832.6875</v>
      </c>
      <c r="AC56" s="121">
        <v>5939.6875</v>
      </c>
      <c r="AD56" s="121">
        <v>5381.6875</v>
      </c>
      <c r="AE56" s="121">
        <v>3112.6875</v>
      </c>
      <c r="AF56" s="122"/>
      <c r="AG56" s="121">
        <v>13450</v>
      </c>
      <c r="AH56" s="121">
        <v>13732.95</v>
      </c>
      <c r="AI56" s="121">
        <v>14150.95</v>
      </c>
      <c r="AJ56" s="121">
        <v>13111.95</v>
      </c>
      <c r="AK56" s="121">
        <v>12184.95</v>
      </c>
      <c r="AL56" s="122"/>
      <c r="AM56" s="121">
        <v>5239</v>
      </c>
      <c r="AN56" s="121">
        <v>4655.8</v>
      </c>
      <c r="AO56" s="121">
        <v>4158.8</v>
      </c>
      <c r="AP56" s="121">
        <v>3854.8</v>
      </c>
      <c r="AQ56" s="121">
        <v>3555.8</v>
      </c>
      <c r="AR56" s="122"/>
      <c r="AS56" s="121">
        <v>103108</v>
      </c>
      <c r="AT56" s="121">
        <v>106110.25</v>
      </c>
      <c r="AU56" s="121">
        <v>108263.25</v>
      </c>
      <c r="AV56" s="121">
        <v>102726.25</v>
      </c>
      <c r="AW56" s="121">
        <v>98233.25</v>
      </c>
      <c r="AX56" s="121">
        <v>317481.5</v>
      </c>
    </row>
    <row r="57" spans="2:50" ht="11.25" customHeight="1" x14ac:dyDescent="0.2">
      <c r="B57" s="92" t="s">
        <v>827</v>
      </c>
      <c r="C57" s="123">
        <v>13136.11</v>
      </c>
      <c r="D57" s="123">
        <v>15085.55</v>
      </c>
      <c r="E57" s="123">
        <v>20004.55</v>
      </c>
      <c r="F57" s="123">
        <v>18467.55</v>
      </c>
      <c r="G57" s="123">
        <v>17499.55</v>
      </c>
      <c r="H57" s="122"/>
      <c r="I57" s="121">
        <v>23486.22615975585</v>
      </c>
      <c r="J57" s="121">
        <v>25659.244962472971</v>
      </c>
      <c r="K57" s="121">
        <v>26671.508581146416</v>
      </c>
      <c r="L57" s="121">
        <v>24534.074452166915</v>
      </c>
      <c r="M57" s="121">
        <v>20502.057991204987</v>
      </c>
      <c r="N57" s="122"/>
      <c r="O57" s="121">
        <v>45762.333840244151</v>
      </c>
      <c r="P57" s="121">
        <v>47566.547537527025</v>
      </c>
      <c r="Q57" s="121">
        <v>50683.063918853586</v>
      </c>
      <c r="R57" s="121">
        <v>47646.978047833079</v>
      </c>
      <c r="S57" s="121">
        <v>39401.804508795016</v>
      </c>
      <c r="T57" s="122"/>
      <c r="U57" s="122">
        <v>1525</v>
      </c>
      <c r="V57" s="122">
        <v>1775</v>
      </c>
      <c r="W57" s="122">
        <v>1500</v>
      </c>
      <c r="X57" s="122">
        <v>1250</v>
      </c>
      <c r="Y57" s="122">
        <v>1150</v>
      </c>
      <c r="Z57" s="122"/>
      <c r="AA57" s="121">
        <v>26736.11</v>
      </c>
      <c r="AB57" s="121">
        <v>27836.087500000001</v>
      </c>
      <c r="AC57" s="122">
        <v>10846.5975</v>
      </c>
      <c r="AD57" s="122">
        <v>8995.9074999999993</v>
      </c>
      <c r="AE57" s="122">
        <v>6932.8675000000003</v>
      </c>
      <c r="AF57" s="122"/>
      <c r="AG57" s="123">
        <v>22681.911764706001</v>
      </c>
      <c r="AH57" s="123">
        <v>23341.891176470999</v>
      </c>
      <c r="AI57" s="123">
        <v>22746.185294118</v>
      </c>
      <c r="AJ57" s="123">
        <v>20851.538235294</v>
      </c>
      <c r="AK57" s="123">
        <v>17869.832352941001</v>
      </c>
      <c r="AL57" s="122"/>
      <c r="AM57" s="123">
        <v>10976</v>
      </c>
      <c r="AN57" s="123">
        <v>9413.0499999999993</v>
      </c>
      <c r="AO57" s="123">
        <v>9044.0499999999993</v>
      </c>
      <c r="AP57" s="123">
        <v>7368.05</v>
      </c>
      <c r="AQ57" s="123">
        <v>6786.05</v>
      </c>
      <c r="AR57" s="122"/>
      <c r="AS57" s="121">
        <v>184332.69176470599</v>
      </c>
      <c r="AT57" s="121">
        <v>191258.371176471</v>
      </c>
      <c r="AU57" s="121">
        <v>183185.955294118</v>
      </c>
      <c r="AV57" s="121">
        <v>168609.09823529399</v>
      </c>
      <c r="AW57" s="121">
        <v>150740.162352941</v>
      </c>
      <c r="AX57" s="121">
        <v>558777.01823529496</v>
      </c>
    </row>
    <row r="59" spans="2:50" ht="11.25" customHeight="1" x14ac:dyDescent="0.2">
      <c r="B59" s="133" t="s">
        <v>906</v>
      </c>
    </row>
    <row r="60" spans="2:50" ht="11.25" customHeight="1" x14ac:dyDescent="0.2">
      <c r="B60" s="132" t="s">
        <v>912</v>
      </c>
    </row>
    <row r="61" spans="2:50" ht="11.25" customHeight="1" x14ac:dyDescent="0.2">
      <c r="B61" s="132" t="s">
        <v>895</v>
      </c>
    </row>
    <row r="62" spans="2:50" ht="11.25" customHeight="1" x14ac:dyDescent="0.2">
      <c r="B62" s="132" t="s">
        <v>913</v>
      </c>
    </row>
    <row r="63" spans="2:50" ht="11.25" customHeight="1" x14ac:dyDescent="0.2">
      <c r="B63" s="132" t="s">
        <v>914</v>
      </c>
    </row>
    <row r="64" spans="2:50" ht="11.25" customHeight="1" x14ac:dyDescent="0.2">
      <c r="B64" s="132" t="s">
        <v>896</v>
      </c>
    </row>
    <row r="65" spans="2:2" ht="11.25" customHeight="1" x14ac:dyDescent="0.2">
      <c r="B65" s="120" t="s">
        <v>891</v>
      </c>
    </row>
    <row r="66" spans="2:2" ht="11.25" customHeight="1" x14ac:dyDescent="0.2">
      <c r="B66" s="120" t="s">
        <v>908</v>
      </c>
    </row>
  </sheetData>
  <mergeCells count="6">
    <mergeCell ref="AS3:AW3"/>
    <mergeCell ref="C3:G3"/>
    <mergeCell ref="I3:M3"/>
    <mergeCell ref="O3:S3"/>
    <mergeCell ref="AG3:AK3"/>
    <mergeCell ref="AM3:AQ3"/>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357"/>
  <sheetViews>
    <sheetView workbookViewId="0">
      <selection activeCell="J8" sqref="J8:J34"/>
    </sheetView>
  </sheetViews>
  <sheetFormatPr defaultRowHeight="14.25" x14ac:dyDescent="0.2"/>
  <cols>
    <col min="1" max="1" width="28" bestFit="1" customWidth="1"/>
    <col min="2" max="2" width="14" bestFit="1" customWidth="1"/>
    <col min="3" max="3" width="49.625" bestFit="1" customWidth="1"/>
    <col min="4" max="4" width="28" bestFit="1" customWidth="1"/>
    <col min="5" max="5" width="6.875" bestFit="1" customWidth="1"/>
    <col min="6" max="6" width="12" bestFit="1" customWidth="1"/>
    <col min="7" max="7" width="16.75" bestFit="1" customWidth="1"/>
    <col min="8" max="8" width="13.125" bestFit="1" customWidth="1"/>
    <col min="9" max="9" width="36" bestFit="1" customWidth="1"/>
    <col min="10" max="10" width="27.375" bestFit="1" customWidth="1"/>
    <col min="11" max="11" width="31.125" bestFit="1" customWidth="1"/>
    <col min="12" max="12" width="40" bestFit="1" customWidth="1"/>
    <col min="13" max="13" width="27.375" bestFit="1" customWidth="1"/>
    <col min="14" max="14" width="40" bestFit="1" customWidth="1"/>
  </cols>
  <sheetData>
    <row r="1" spans="1:17" x14ac:dyDescent="0.2">
      <c r="A1" t="s">
        <v>778</v>
      </c>
    </row>
    <row r="2" spans="1:17" x14ac:dyDescent="0.2">
      <c r="A2" s="3" t="s">
        <v>779</v>
      </c>
      <c r="B2" s="3" t="s">
        <v>780</v>
      </c>
      <c r="C2" s="3" t="s">
        <v>781</v>
      </c>
      <c r="D2" s="3" t="s">
        <v>779</v>
      </c>
      <c r="E2" s="3" t="s">
        <v>480</v>
      </c>
      <c r="F2" s="3" t="s">
        <v>782</v>
      </c>
      <c r="G2" s="3" t="s">
        <v>783</v>
      </c>
      <c r="H2" s="3" t="s">
        <v>784</v>
      </c>
      <c r="I2" s="3" t="s">
        <v>785</v>
      </c>
      <c r="J2" s="3" t="s">
        <v>786</v>
      </c>
      <c r="K2" s="3" t="s">
        <v>788</v>
      </c>
      <c r="L2" s="3" t="s">
        <v>787</v>
      </c>
      <c r="M2" s="3"/>
      <c r="N2" s="3"/>
      <c r="P2" s="26"/>
      <c r="Q2" s="26"/>
    </row>
    <row r="3" spans="1:17" x14ac:dyDescent="0.2">
      <c r="A3" s="2">
        <v>238115</v>
      </c>
      <c r="B3" s="2">
        <v>238106</v>
      </c>
      <c r="C3" s="2">
        <v>238108</v>
      </c>
      <c r="D3" s="2">
        <v>238115</v>
      </c>
      <c r="E3" s="2">
        <v>238539</v>
      </c>
      <c r="F3" s="2">
        <v>238116</v>
      </c>
      <c r="G3" s="2">
        <v>254846</v>
      </c>
      <c r="H3" s="2">
        <v>254847</v>
      </c>
      <c r="I3" s="2">
        <v>238119</v>
      </c>
      <c r="J3" s="2">
        <v>238131</v>
      </c>
      <c r="K3" s="2">
        <v>238132</v>
      </c>
      <c r="L3" s="2">
        <v>238133</v>
      </c>
      <c r="M3" s="2"/>
      <c r="N3" s="2"/>
      <c r="P3" s="26"/>
      <c r="Q3" s="26"/>
    </row>
    <row r="4" spans="1:17" x14ac:dyDescent="0.2">
      <c r="A4" s="4"/>
      <c r="B4" s="4"/>
      <c r="C4" s="4"/>
      <c r="D4" s="4"/>
      <c r="E4" s="4"/>
      <c r="F4" s="4"/>
      <c r="G4" s="4"/>
      <c r="H4" s="4"/>
      <c r="I4" s="4"/>
      <c r="J4" s="4"/>
      <c r="K4" s="4"/>
      <c r="L4" s="4"/>
      <c r="P4" s="26"/>
      <c r="Q4" s="26"/>
    </row>
    <row r="5" spans="1:17" x14ac:dyDescent="0.2">
      <c r="A5" s="4"/>
      <c r="B5" s="4"/>
      <c r="C5" s="4"/>
      <c r="D5" s="4"/>
      <c r="E5" s="4"/>
      <c r="F5" s="4"/>
      <c r="G5" s="4"/>
      <c r="H5" s="4"/>
      <c r="I5" s="4"/>
      <c r="J5" s="4"/>
      <c r="K5" s="4"/>
      <c r="L5" s="4"/>
    </row>
    <row r="6" spans="1:17" hidden="1" x14ac:dyDescent="0.2">
      <c r="A6" s="1" t="s">
        <v>718</v>
      </c>
      <c r="B6" s="2">
        <v>3130</v>
      </c>
      <c r="C6" s="3" t="s">
        <v>416</v>
      </c>
      <c r="D6" s="3" t="s">
        <v>718</v>
      </c>
      <c r="E6" s="3" t="s">
        <v>264</v>
      </c>
      <c r="F6" s="3" t="s">
        <v>223</v>
      </c>
      <c r="G6" s="3" t="s">
        <v>224</v>
      </c>
      <c r="H6" s="3"/>
      <c r="I6" s="5">
        <v>43217</v>
      </c>
      <c r="J6" s="6">
        <v>9.3000000000000007</v>
      </c>
      <c r="K6" s="6">
        <v>6.8</v>
      </c>
      <c r="L6" s="6">
        <v>49.21</v>
      </c>
      <c r="M6" s="6"/>
      <c r="N6" s="6"/>
    </row>
    <row r="7" spans="1:17" hidden="1" x14ac:dyDescent="0.2">
      <c r="A7" s="1" t="s">
        <v>715</v>
      </c>
      <c r="B7" s="2">
        <v>3200</v>
      </c>
      <c r="C7" s="3" t="s">
        <v>369</v>
      </c>
      <c r="D7" s="3" t="s">
        <v>715</v>
      </c>
      <c r="E7" s="3" t="s">
        <v>253</v>
      </c>
      <c r="F7" s="3" t="s">
        <v>220</v>
      </c>
      <c r="G7" s="3" t="s">
        <v>221</v>
      </c>
      <c r="H7" s="3" t="s">
        <v>225</v>
      </c>
      <c r="I7" s="5">
        <v>43216</v>
      </c>
      <c r="J7" s="6" t="s">
        <v>488</v>
      </c>
      <c r="K7" s="6" t="s">
        <v>488</v>
      </c>
      <c r="L7" s="6" t="s">
        <v>488</v>
      </c>
      <c r="M7" s="6"/>
      <c r="N7" s="6"/>
      <c r="O7" s="26"/>
      <c r="P7" s="26"/>
      <c r="Q7" s="26"/>
    </row>
    <row r="8" spans="1:17" x14ac:dyDescent="0.2">
      <c r="A8" s="1" t="s">
        <v>719</v>
      </c>
      <c r="B8" s="2">
        <v>3138</v>
      </c>
      <c r="C8" s="3" t="s">
        <v>324</v>
      </c>
      <c r="D8" s="3" t="s">
        <v>719</v>
      </c>
      <c r="E8" s="3" t="s">
        <v>275</v>
      </c>
      <c r="F8" s="3" t="s">
        <v>220</v>
      </c>
      <c r="G8" s="3" t="s">
        <v>221</v>
      </c>
      <c r="H8" s="3" t="s">
        <v>225</v>
      </c>
      <c r="I8" s="5">
        <v>43216</v>
      </c>
      <c r="J8" s="6">
        <v>9.5</v>
      </c>
      <c r="K8" s="6">
        <v>7.5</v>
      </c>
      <c r="L8" s="6">
        <v>48.5</v>
      </c>
      <c r="M8" s="6"/>
      <c r="N8" s="6"/>
      <c r="O8" s="26"/>
      <c r="P8" s="26"/>
      <c r="Q8" s="26"/>
    </row>
    <row r="9" spans="1:17" hidden="1" x14ac:dyDescent="0.2">
      <c r="A9" s="1" t="s">
        <v>720</v>
      </c>
      <c r="B9" s="2">
        <v>3139</v>
      </c>
      <c r="C9" s="3" t="s">
        <v>324</v>
      </c>
      <c r="D9" s="3" t="s">
        <v>720</v>
      </c>
      <c r="E9" s="3" t="s">
        <v>275</v>
      </c>
      <c r="F9" s="3" t="s">
        <v>223</v>
      </c>
      <c r="G9" s="3" t="s">
        <v>224</v>
      </c>
      <c r="H9" s="3" t="s">
        <v>225</v>
      </c>
      <c r="I9" s="5">
        <v>43216</v>
      </c>
      <c r="J9" s="6">
        <v>9.5</v>
      </c>
      <c r="K9" s="6">
        <v>7.5</v>
      </c>
      <c r="L9" s="6">
        <v>48.5</v>
      </c>
      <c r="M9" s="6"/>
      <c r="N9" s="6"/>
      <c r="O9" s="26"/>
      <c r="P9" s="26"/>
      <c r="Q9" s="26"/>
    </row>
    <row r="10" spans="1:17" x14ac:dyDescent="0.2">
      <c r="A10" s="1" t="s">
        <v>712</v>
      </c>
      <c r="B10" s="2">
        <v>3117</v>
      </c>
      <c r="C10" s="3" t="s">
        <v>341</v>
      </c>
      <c r="D10" s="3" t="s">
        <v>712</v>
      </c>
      <c r="E10" s="3" t="s">
        <v>241</v>
      </c>
      <c r="F10" s="3" t="s">
        <v>220</v>
      </c>
      <c r="G10" s="3" t="s">
        <v>221</v>
      </c>
      <c r="H10" s="3" t="s">
        <v>225</v>
      </c>
      <c r="I10" s="5">
        <v>43208</v>
      </c>
      <c r="J10" s="6">
        <v>10</v>
      </c>
      <c r="K10" s="6">
        <v>5.34</v>
      </c>
      <c r="L10" s="6">
        <v>36.840000000000003</v>
      </c>
      <c r="M10" s="6"/>
      <c r="N10" s="6"/>
      <c r="O10" s="26"/>
      <c r="P10" s="26"/>
      <c r="Q10" s="26"/>
    </row>
    <row r="11" spans="1:17" hidden="1" x14ac:dyDescent="0.2">
      <c r="A11" s="1" t="s">
        <v>714</v>
      </c>
      <c r="B11" s="2">
        <v>3218</v>
      </c>
      <c r="C11" s="3" t="s">
        <v>361</v>
      </c>
      <c r="D11" s="3" t="s">
        <v>714</v>
      </c>
      <c r="E11" s="3" t="s">
        <v>249</v>
      </c>
      <c r="F11" s="3" t="s">
        <v>220</v>
      </c>
      <c r="G11" s="3" t="s">
        <v>224</v>
      </c>
      <c r="H11" s="3"/>
      <c r="I11" s="5">
        <v>43208</v>
      </c>
      <c r="J11" s="6">
        <v>9.25</v>
      </c>
      <c r="K11" s="6">
        <v>7.09</v>
      </c>
      <c r="L11" s="6">
        <v>53</v>
      </c>
      <c r="M11" s="6"/>
      <c r="N11" s="6"/>
      <c r="O11" s="26"/>
      <c r="P11" s="26"/>
      <c r="Q11" s="26"/>
    </row>
    <row r="12" spans="1:17" x14ac:dyDescent="0.2">
      <c r="A12" s="1" t="s">
        <v>711</v>
      </c>
      <c r="B12" s="2">
        <v>3174</v>
      </c>
      <c r="C12" s="3" t="s">
        <v>598</v>
      </c>
      <c r="D12" s="3" t="s">
        <v>711</v>
      </c>
      <c r="E12" s="3" t="s">
        <v>232</v>
      </c>
      <c r="F12" s="3" t="s">
        <v>220</v>
      </c>
      <c r="G12" s="3" t="s">
        <v>221</v>
      </c>
      <c r="H12" s="3" t="s">
        <v>225</v>
      </c>
      <c r="I12" s="5">
        <v>43203</v>
      </c>
      <c r="J12" s="6">
        <v>9.73</v>
      </c>
      <c r="K12" s="6">
        <v>6.83</v>
      </c>
      <c r="L12" s="6">
        <v>49.25</v>
      </c>
      <c r="M12" s="6"/>
      <c r="N12" s="6"/>
      <c r="O12" s="26"/>
      <c r="P12" s="26"/>
      <c r="Q12" s="26"/>
    </row>
    <row r="13" spans="1:17" x14ac:dyDescent="0.2">
      <c r="A13" s="1" t="s">
        <v>713</v>
      </c>
      <c r="B13" s="2">
        <v>3137</v>
      </c>
      <c r="C13" s="3" t="s">
        <v>317</v>
      </c>
      <c r="D13" s="3" t="s">
        <v>713</v>
      </c>
      <c r="E13" s="3" t="s">
        <v>241</v>
      </c>
      <c r="F13" s="3" t="s">
        <v>220</v>
      </c>
      <c r="G13" s="3" t="s">
        <v>221</v>
      </c>
      <c r="H13" s="3" t="s">
        <v>225</v>
      </c>
      <c r="I13" s="5">
        <v>43202</v>
      </c>
      <c r="J13" s="6">
        <v>9.9</v>
      </c>
      <c r="K13" s="6">
        <v>5.76</v>
      </c>
      <c r="L13" s="6">
        <v>36.380000000000003</v>
      </c>
      <c r="M13" s="6"/>
      <c r="N13" s="6"/>
      <c r="O13" s="26"/>
      <c r="P13" s="26"/>
      <c r="Q13" s="26"/>
    </row>
    <row r="14" spans="1:17" hidden="1" x14ac:dyDescent="0.2">
      <c r="A14" s="1" t="s">
        <v>707</v>
      </c>
      <c r="B14" s="2">
        <v>3165</v>
      </c>
      <c r="C14" s="3" t="s">
        <v>293</v>
      </c>
      <c r="D14" s="3" t="s">
        <v>707</v>
      </c>
      <c r="E14" s="3" t="s">
        <v>239</v>
      </c>
      <c r="F14" s="3" t="s">
        <v>220</v>
      </c>
      <c r="G14" s="3" t="s">
        <v>231</v>
      </c>
      <c r="H14" s="3" t="s">
        <v>225</v>
      </c>
      <c r="I14" s="5">
        <v>43192</v>
      </c>
      <c r="J14" s="6" t="s">
        <v>488</v>
      </c>
      <c r="K14" s="6" t="s">
        <v>488</v>
      </c>
      <c r="L14" s="6" t="s">
        <v>488</v>
      </c>
      <c r="M14" s="6"/>
      <c r="N14" s="6"/>
      <c r="O14" s="26"/>
      <c r="P14" s="26"/>
      <c r="Q14" s="26"/>
    </row>
    <row r="15" spans="1:17" x14ac:dyDescent="0.2">
      <c r="A15" s="1" t="s">
        <v>708</v>
      </c>
      <c r="B15" s="2">
        <v>3102</v>
      </c>
      <c r="C15" s="3" t="s">
        <v>344</v>
      </c>
      <c r="D15" s="3" t="s">
        <v>708</v>
      </c>
      <c r="E15" s="3" t="s">
        <v>241</v>
      </c>
      <c r="F15" s="3" t="s">
        <v>220</v>
      </c>
      <c r="G15" s="3" t="s">
        <v>221</v>
      </c>
      <c r="H15" s="3" t="s">
        <v>225</v>
      </c>
      <c r="I15" s="5">
        <v>43188</v>
      </c>
      <c r="J15" s="6">
        <v>10</v>
      </c>
      <c r="K15" s="6">
        <v>5.89</v>
      </c>
      <c r="L15" s="6">
        <v>40.89</v>
      </c>
      <c r="M15" s="6"/>
      <c r="N15" s="6"/>
      <c r="O15" s="26"/>
      <c r="P15" s="26"/>
      <c r="Q15" s="26"/>
    </row>
    <row r="16" spans="1:17" hidden="1" x14ac:dyDescent="0.2">
      <c r="A16" s="1" t="s">
        <v>706</v>
      </c>
      <c r="B16" s="2">
        <v>3244</v>
      </c>
      <c r="C16" s="3" t="s">
        <v>433</v>
      </c>
      <c r="D16" s="3" t="s">
        <v>706</v>
      </c>
      <c r="E16" s="3" t="s">
        <v>244</v>
      </c>
      <c r="F16" s="3" t="s">
        <v>223</v>
      </c>
      <c r="G16" s="3" t="s">
        <v>224</v>
      </c>
      <c r="H16" s="3" t="s">
        <v>222</v>
      </c>
      <c r="I16" s="5">
        <v>43185</v>
      </c>
      <c r="J16" s="6">
        <v>10.19</v>
      </c>
      <c r="K16" s="6" t="s">
        <v>488</v>
      </c>
      <c r="L16" s="6">
        <v>48</v>
      </c>
      <c r="M16" s="6"/>
      <c r="N16" s="6"/>
      <c r="O16" s="26"/>
      <c r="P16" s="26"/>
      <c r="Q16" s="26"/>
    </row>
    <row r="17" spans="1:17" hidden="1" x14ac:dyDescent="0.2">
      <c r="A17" s="1" t="s">
        <v>709</v>
      </c>
      <c r="B17" s="2">
        <v>3281</v>
      </c>
      <c r="C17" s="3" t="s">
        <v>397</v>
      </c>
      <c r="D17" s="3" t="s">
        <v>709</v>
      </c>
      <c r="E17" s="3" t="s">
        <v>259</v>
      </c>
      <c r="F17" s="3" t="s">
        <v>220</v>
      </c>
      <c r="G17" s="3" t="s">
        <v>231</v>
      </c>
      <c r="H17" s="3" t="s">
        <v>225</v>
      </c>
      <c r="I17" s="5">
        <v>43179</v>
      </c>
      <c r="J17" s="6" t="s">
        <v>488</v>
      </c>
      <c r="K17" s="6" t="s">
        <v>488</v>
      </c>
      <c r="L17" s="6" t="s">
        <v>488</v>
      </c>
      <c r="M17" s="6"/>
      <c r="N17" s="6"/>
      <c r="O17" s="26"/>
      <c r="P17" s="26"/>
      <c r="Q17" s="26"/>
    </row>
    <row r="18" spans="1:17" hidden="1" x14ac:dyDescent="0.2">
      <c r="A18" s="1" t="s">
        <v>581</v>
      </c>
      <c r="B18" s="2">
        <v>3124</v>
      </c>
      <c r="C18" s="3" t="s">
        <v>294</v>
      </c>
      <c r="D18" s="3" t="s">
        <v>581</v>
      </c>
      <c r="E18" s="3" t="s">
        <v>228</v>
      </c>
      <c r="F18" s="3" t="s">
        <v>220</v>
      </c>
      <c r="G18" s="3" t="s">
        <v>224</v>
      </c>
      <c r="H18" s="3" t="s">
        <v>222</v>
      </c>
      <c r="I18" s="5">
        <v>43174</v>
      </c>
      <c r="J18" s="6">
        <v>9</v>
      </c>
      <c r="K18" s="6">
        <v>6.53</v>
      </c>
      <c r="L18" s="6">
        <v>48</v>
      </c>
      <c r="M18" s="6"/>
      <c r="N18" s="6"/>
      <c r="O18" s="26"/>
      <c r="P18" s="26"/>
      <c r="Q18" s="26"/>
    </row>
    <row r="19" spans="1:17" hidden="1" x14ac:dyDescent="0.2">
      <c r="A19" s="1" t="s">
        <v>582</v>
      </c>
      <c r="B19" s="2">
        <v>3125</v>
      </c>
      <c r="C19" s="3" t="s">
        <v>294</v>
      </c>
      <c r="D19" s="3" t="s">
        <v>582</v>
      </c>
      <c r="E19" s="3" t="s">
        <v>228</v>
      </c>
      <c r="F19" s="3" t="s">
        <v>223</v>
      </c>
      <c r="G19" s="3" t="s">
        <v>224</v>
      </c>
      <c r="H19" s="3" t="s">
        <v>222</v>
      </c>
      <c r="I19" s="5">
        <v>43174</v>
      </c>
      <c r="J19" s="6">
        <v>9</v>
      </c>
      <c r="K19" s="6">
        <v>6.53</v>
      </c>
      <c r="L19" s="6">
        <v>48</v>
      </c>
      <c r="M19" s="6"/>
      <c r="N19" s="6"/>
      <c r="O19" s="26"/>
      <c r="P19" s="26"/>
      <c r="Q19" s="26"/>
    </row>
    <row r="20" spans="1:17" x14ac:dyDescent="0.2">
      <c r="A20" s="1" t="s">
        <v>583</v>
      </c>
      <c r="B20" s="2">
        <v>3040</v>
      </c>
      <c r="C20" s="3" t="s">
        <v>419</v>
      </c>
      <c r="D20" s="3" t="s">
        <v>583</v>
      </c>
      <c r="E20" s="3" t="s">
        <v>265</v>
      </c>
      <c r="F20" s="3" t="s">
        <v>220</v>
      </c>
      <c r="G20" s="3" t="s">
        <v>221</v>
      </c>
      <c r="H20" s="3" t="s">
        <v>225</v>
      </c>
      <c r="I20" s="5">
        <v>43171</v>
      </c>
      <c r="J20" s="6">
        <v>9.25</v>
      </c>
      <c r="K20" s="6">
        <v>7.06</v>
      </c>
      <c r="L20" s="6">
        <v>53.81</v>
      </c>
      <c r="M20" s="6"/>
      <c r="N20" s="6"/>
      <c r="O20" s="26"/>
      <c r="P20" s="26"/>
      <c r="Q20" s="26"/>
    </row>
    <row r="21" spans="1:17" hidden="1" x14ac:dyDescent="0.2">
      <c r="A21" s="1" t="s">
        <v>584</v>
      </c>
      <c r="B21" s="2">
        <v>3119</v>
      </c>
      <c r="C21" s="3" t="s">
        <v>389</v>
      </c>
      <c r="D21" s="3" t="s">
        <v>584</v>
      </c>
      <c r="E21" s="3" t="s">
        <v>257</v>
      </c>
      <c r="F21" s="3" t="s">
        <v>223</v>
      </c>
      <c r="G21" s="3" t="s">
        <v>224</v>
      </c>
      <c r="H21" s="3" t="s">
        <v>225</v>
      </c>
      <c r="I21" s="5">
        <v>43159</v>
      </c>
      <c r="J21" s="6">
        <v>9.5</v>
      </c>
      <c r="K21" s="6">
        <v>7.53</v>
      </c>
      <c r="L21" s="6">
        <v>50</v>
      </c>
      <c r="M21" s="6"/>
      <c r="N21" s="6"/>
      <c r="O21" s="26"/>
      <c r="P21" s="26"/>
      <c r="Q21" s="26"/>
    </row>
    <row r="22" spans="1:17" hidden="1" x14ac:dyDescent="0.2">
      <c r="A22" s="1" t="s">
        <v>585</v>
      </c>
      <c r="B22" s="2">
        <v>3249</v>
      </c>
      <c r="C22" s="3" t="s">
        <v>304</v>
      </c>
      <c r="D22" s="3" t="s">
        <v>585</v>
      </c>
      <c r="E22" s="3" t="s">
        <v>251</v>
      </c>
      <c r="F22" s="3" t="s">
        <v>223</v>
      </c>
      <c r="G22" s="3" t="s">
        <v>231</v>
      </c>
      <c r="H22" s="3" t="s">
        <v>225</v>
      </c>
      <c r="I22" s="5">
        <v>43158</v>
      </c>
      <c r="J22" s="6" t="s">
        <v>488</v>
      </c>
      <c r="K22" s="6" t="s">
        <v>488</v>
      </c>
      <c r="L22" s="6" t="s">
        <v>488</v>
      </c>
      <c r="M22" s="6"/>
      <c r="N22" s="6"/>
      <c r="O22" s="26"/>
      <c r="P22" s="26"/>
      <c r="Q22" s="26"/>
    </row>
    <row r="23" spans="1:17" hidden="1" x14ac:dyDescent="0.2">
      <c r="A23" s="1" t="s">
        <v>586</v>
      </c>
      <c r="B23" s="2">
        <v>3143</v>
      </c>
      <c r="C23" s="3" t="s">
        <v>337</v>
      </c>
      <c r="D23" s="3" t="s">
        <v>586</v>
      </c>
      <c r="E23" s="3" t="s">
        <v>239</v>
      </c>
      <c r="F23" s="3" t="s">
        <v>220</v>
      </c>
      <c r="G23" s="3" t="s">
        <v>231</v>
      </c>
      <c r="H23" s="3" t="s">
        <v>225</v>
      </c>
      <c r="I23" s="5">
        <v>43158</v>
      </c>
      <c r="J23" s="6">
        <v>11.2</v>
      </c>
      <c r="K23" s="6">
        <v>7.2</v>
      </c>
      <c r="L23" s="6">
        <v>50.23</v>
      </c>
      <c r="M23" s="6"/>
      <c r="N23" s="6"/>
      <c r="O23" s="26"/>
      <c r="P23" s="26"/>
      <c r="Q23" s="26"/>
    </row>
    <row r="24" spans="1:17" x14ac:dyDescent="0.2">
      <c r="A24" s="1" t="s">
        <v>587</v>
      </c>
      <c r="B24" s="2">
        <v>3129</v>
      </c>
      <c r="C24" s="3" t="s">
        <v>395</v>
      </c>
      <c r="D24" s="3" t="s">
        <v>587</v>
      </c>
      <c r="E24" s="3" t="s">
        <v>267</v>
      </c>
      <c r="F24" s="3" t="s">
        <v>220</v>
      </c>
      <c r="G24" s="3" t="s">
        <v>221</v>
      </c>
      <c r="H24" s="3" t="s">
        <v>222</v>
      </c>
      <c r="I24" s="5">
        <v>43154</v>
      </c>
      <c r="J24" s="6">
        <v>9.9</v>
      </c>
      <c r="K24" s="6">
        <v>7.09</v>
      </c>
      <c r="L24" s="6">
        <v>52</v>
      </c>
      <c r="M24" s="6"/>
      <c r="N24" s="6"/>
      <c r="O24" s="26"/>
      <c r="P24" s="26"/>
      <c r="Q24" s="26"/>
    </row>
    <row r="25" spans="1:17" hidden="1" x14ac:dyDescent="0.2">
      <c r="A25" s="1" t="s">
        <v>588</v>
      </c>
      <c r="B25" s="2">
        <v>3090</v>
      </c>
      <c r="C25" s="3" t="s">
        <v>506</v>
      </c>
      <c r="D25" s="3" t="s">
        <v>588</v>
      </c>
      <c r="E25" s="3" t="s">
        <v>237</v>
      </c>
      <c r="F25" s="3" t="s">
        <v>223</v>
      </c>
      <c r="G25" s="3" t="s">
        <v>224</v>
      </c>
      <c r="H25" s="3" t="s">
        <v>225</v>
      </c>
      <c r="I25" s="5">
        <v>43152</v>
      </c>
      <c r="J25" s="6">
        <v>9.8000000000000007</v>
      </c>
      <c r="K25" s="6">
        <v>7.2</v>
      </c>
      <c r="L25" s="6">
        <v>54.16</v>
      </c>
      <c r="M25" s="6"/>
      <c r="N25" s="6"/>
      <c r="O25" s="26"/>
      <c r="P25" s="26"/>
      <c r="Q25" s="26"/>
    </row>
    <row r="26" spans="1:17" hidden="1" x14ac:dyDescent="0.2">
      <c r="A26" s="1" t="s">
        <v>589</v>
      </c>
      <c r="B26" s="2">
        <v>3091</v>
      </c>
      <c r="C26" s="3" t="s">
        <v>329</v>
      </c>
      <c r="D26" s="3" t="s">
        <v>589</v>
      </c>
      <c r="E26" s="3" t="s">
        <v>237</v>
      </c>
      <c r="F26" s="3" t="s">
        <v>223</v>
      </c>
      <c r="G26" s="3" t="s">
        <v>224</v>
      </c>
      <c r="H26" s="3" t="s">
        <v>225</v>
      </c>
      <c r="I26" s="5">
        <v>43152</v>
      </c>
      <c r="J26" s="6">
        <v>9.8000000000000007</v>
      </c>
      <c r="K26" s="6">
        <v>7.2</v>
      </c>
      <c r="L26" s="6">
        <v>54.16</v>
      </c>
      <c r="M26" s="6"/>
      <c r="N26" s="6"/>
      <c r="O26" s="26"/>
      <c r="P26" s="26"/>
      <c r="Q26" s="26"/>
    </row>
    <row r="27" spans="1:17" hidden="1" x14ac:dyDescent="0.2">
      <c r="A27" s="1" t="s">
        <v>563</v>
      </c>
      <c r="B27" s="2">
        <v>3162</v>
      </c>
      <c r="C27" s="3" t="s">
        <v>312</v>
      </c>
      <c r="D27" s="3" t="s">
        <v>563</v>
      </c>
      <c r="E27" s="3" t="s">
        <v>233</v>
      </c>
      <c r="F27" s="3" t="s">
        <v>220</v>
      </c>
      <c r="G27" s="3" t="s">
        <v>224</v>
      </c>
      <c r="H27" s="3" t="s">
        <v>222</v>
      </c>
      <c r="I27" s="5">
        <v>43140</v>
      </c>
      <c r="J27" s="6" t="s">
        <v>488</v>
      </c>
      <c r="K27" s="6" t="s">
        <v>488</v>
      </c>
      <c r="L27" s="6" t="s">
        <v>488</v>
      </c>
      <c r="M27" s="6"/>
      <c r="N27" s="6"/>
      <c r="O27" s="26"/>
      <c r="P27" s="26"/>
      <c r="Q27" s="26"/>
    </row>
    <row r="28" spans="1:17" hidden="1" x14ac:dyDescent="0.2">
      <c r="A28" s="1" t="s">
        <v>590</v>
      </c>
      <c r="B28" s="2">
        <v>3186</v>
      </c>
      <c r="C28" s="3" t="s">
        <v>390</v>
      </c>
      <c r="D28" s="3" t="s">
        <v>590</v>
      </c>
      <c r="E28" s="3" t="s">
        <v>258</v>
      </c>
      <c r="F28" s="3" t="s">
        <v>220</v>
      </c>
      <c r="G28" s="3" t="s">
        <v>231</v>
      </c>
      <c r="H28" s="3" t="s">
        <v>222</v>
      </c>
      <c r="I28" s="5">
        <v>43137</v>
      </c>
      <c r="J28" s="6">
        <v>8.58</v>
      </c>
      <c r="K28" s="6">
        <v>6.62</v>
      </c>
      <c r="L28" s="6">
        <v>50.45</v>
      </c>
      <c r="M28" s="6"/>
      <c r="N28" s="6"/>
      <c r="O28" s="26"/>
      <c r="P28" s="26"/>
      <c r="Q28" s="26"/>
    </row>
    <row r="29" spans="1:17" x14ac:dyDescent="0.2">
      <c r="A29" s="1" t="s">
        <v>565</v>
      </c>
      <c r="B29" s="2">
        <v>3101</v>
      </c>
      <c r="C29" s="3" t="s">
        <v>417</v>
      </c>
      <c r="D29" s="3" t="s">
        <v>565</v>
      </c>
      <c r="E29" s="3" t="s">
        <v>271</v>
      </c>
      <c r="F29" s="3" t="s">
        <v>220</v>
      </c>
      <c r="G29" s="3" t="s">
        <v>221</v>
      </c>
      <c r="H29" s="3" t="s">
        <v>222</v>
      </c>
      <c r="I29" s="5">
        <v>43133</v>
      </c>
      <c r="J29" s="6">
        <v>9.98</v>
      </c>
      <c r="K29" s="6">
        <v>7.49</v>
      </c>
      <c r="L29" s="6">
        <v>49.02</v>
      </c>
      <c r="M29" s="6"/>
      <c r="N29" s="6"/>
      <c r="O29" s="26"/>
      <c r="P29" s="26"/>
      <c r="Q29" s="26"/>
    </row>
    <row r="30" spans="1:17" x14ac:dyDescent="0.2">
      <c r="A30" s="1" t="s">
        <v>564</v>
      </c>
      <c r="B30" s="2">
        <v>3158</v>
      </c>
      <c r="C30" s="3" t="s">
        <v>320</v>
      </c>
      <c r="D30" s="3" t="s">
        <v>564</v>
      </c>
      <c r="E30" s="3" t="s">
        <v>235</v>
      </c>
      <c r="F30" s="3" t="s">
        <v>220</v>
      </c>
      <c r="G30" s="3" t="s">
        <v>221</v>
      </c>
      <c r="H30" s="3" t="s">
        <v>225</v>
      </c>
      <c r="I30" s="5">
        <v>43131</v>
      </c>
      <c r="J30" s="6">
        <v>9.3000000000000007</v>
      </c>
      <c r="K30" s="6">
        <v>6.88</v>
      </c>
      <c r="L30" s="6">
        <v>48.51</v>
      </c>
      <c r="M30" s="6"/>
      <c r="N30" s="6"/>
      <c r="O30" s="26"/>
      <c r="P30" s="26"/>
      <c r="Q30" s="26"/>
    </row>
    <row r="31" spans="1:17" hidden="1" x14ac:dyDescent="0.2">
      <c r="A31" s="1" t="s">
        <v>591</v>
      </c>
      <c r="B31" s="2">
        <v>3095</v>
      </c>
      <c r="C31" s="3" t="s">
        <v>592</v>
      </c>
      <c r="D31" s="3" t="s">
        <v>591</v>
      </c>
      <c r="E31" s="3" t="s">
        <v>246</v>
      </c>
      <c r="F31" s="3" t="s">
        <v>223</v>
      </c>
      <c r="G31" s="3" t="s">
        <v>224</v>
      </c>
      <c r="H31" s="3" t="s">
        <v>225</v>
      </c>
      <c r="I31" s="5">
        <v>43131</v>
      </c>
      <c r="J31" s="6">
        <v>9.8000000000000007</v>
      </c>
      <c r="K31" s="6">
        <v>7.26</v>
      </c>
      <c r="L31" s="6">
        <v>52</v>
      </c>
      <c r="M31" s="6"/>
      <c r="N31" s="6"/>
      <c r="O31" s="26"/>
      <c r="P31" s="26"/>
      <c r="Q31" s="26"/>
    </row>
    <row r="32" spans="1:17" hidden="1" x14ac:dyDescent="0.2">
      <c r="A32" s="1" t="s">
        <v>593</v>
      </c>
      <c r="B32" s="2">
        <v>3236</v>
      </c>
      <c r="C32" s="3" t="s">
        <v>316</v>
      </c>
      <c r="D32" s="3" t="s">
        <v>593</v>
      </c>
      <c r="E32" s="3" t="s">
        <v>234</v>
      </c>
      <c r="F32" s="3" t="s">
        <v>223</v>
      </c>
      <c r="G32" s="3" t="s">
        <v>231</v>
      </c>
      <c r="H32" s="3" t="s">
        <v>225</v>
      </c>
      <c r="I32" s="5">
        <v>43124</v>
      </c>
      <c r="J32" s="6" t="s">
        <v>488</v>
      </c>
      <c r="K32" s="6" t="s">
        <v>488</v>
      </c>
      <c r="L32" s="6" t="s">
        <v>488</v>
      </c>
      <c r="M32" s="6"/>
      <c r="N32" s="6"/>
      <c r="O32" s="26"/>
      <c r="P32" s="26"/>
      <c r="Q32" s="26"/>
    </row>
    <row r="33" spans="1:17" hidden="1" x14ac:dyDescent="0.2">
      <c r="A33" s="1" t="s">
        <v>594</v>
      </c>
      <c r="B33" s="2">
        <v>3239</v>
      </c>
      <c r="C33" s="3" t="s">
        <v>318</v>
      </c>
      <c r="D33" s="3" t="s">
        <v>594</v>
      </c>
      <c r="E33" s="3" t="s">
        <v>234</v>
      </c>
      <c r="F33" s="3" t="s">
        <v>223</v>
      </c>
      <c r="G33" s="3" t="s">
        <v>231</v>
      </c>
      <c r="H33" s="3" t="s">
        <v>225</v>
      </c>
      <c r="I33" s="5">
        <v>43124</v>
      </c>
      <c r="J33" s="6" t="s">
        <v>488</v>
      </c>
      <c r="K33" s="6" t="s">
        <v>488</v>
      </c>
      <c r="L33" s="6" t="s">
        <v>488</v>
      </c>
      <c r="M33" s="6"/>
      <c r="N33" s="6"/>
      <c r="O33" s="26"/>
      <c r="P33" s="26"/>
      <c r="Q33" s="26"/>
    </row>
    <row r="34" spans="1:17" x14ac:dyDescent="0.2">
      <c r="A34" s="1" t="s">
        <v>562</v>
      </c>
      <c r="B34" s="2">
        <v>3123</v>
      </c>
      <c r="C34" s="3" t="s">
        <v>305</v>
      </c>
      <c r="D34" s="3" t="s">
        <v>562</v>
      </c>
      <c r="E34" s="3" t="s">
        <v>232</v>
      </c>
      <c r="F34" s="3" t="s">
        <v>220</v>
      </c>
      <c r="G34" s="3" t="s">
        <v>221</v>
      </c>
      <c r="H34" s="3" t="s">
        <v>222</v>
      </c>
      <c r="I34" s="5">
        <v>43118</v>
      </c>
      <c r="J34" s="6">
        <v>9.6999999999999993</v>
      </c>
      <c r="K34" s="6">
        <v>6.44</v>
      </c>
      <c r="L34" s="6">
        <v>41.68</v>
      </c>
      <c r="M34" s="6"/>
      <c r="N34" s="6"/>
      <c r="O34" s="26"/>
      <c r="P34" s="26"/>
      <c r="Q34" s="26"/>
    </row>
    <row r="35" spans="1:17" x14ac:dyDescent="0.2">
      <c r="A35" s="1" t="s">
        <v>516</v>
      </c>
      <c r="B35" s="2">
        <v>3151</v>
      </c>
      <c r="C35" s="3" t="s">
        <v>372</v>
      </c>
      <c r="D35" s="3" t="s">
        <v>516</v>
      </c>
      <c r="E35" s="3" t="s">
        <v>252</v>
      </c>
      <c r="F35" s="3" t="s">
        <v>220</v>
      </c>
      <c r="G35" s="3" t="s">
        <v>221</v>
      </c>
      <c r="H35" s="3" t="s">
        <v>225</v>
      </c>
      <c r="I35" s="5">
        <v>43098</v>
      </c>
      <c r="J35" s="6">
        <v>9.51</v>
      </c>
      <c r="K35" s="6">
        <v>8</v>
      </c>
      <c r="L35" s="6">
        <v>49.99</v>
      </c>
      <c r="M35" s="6"/>
      <c r="N35" s="6"/>
      <c r="O35" s="26"/>
      <c r="P35" s="26"/>
      <c r="Q35" s="26"/>
    </row>
    <row r="36" spans="1:17" hidden="1" x14ac:dyDescent="0.2">
      <c r="A36" s="1" t="s">
        <v>501</v>
      </c>
      <c r="B36" s="2">
        <v>3241</v>
      </c>
      <c r="C36" s="3" t="s">
        <v>315</v>
      </c>
      <c r="D36" s="3" t="s">
        <v>501</v>
      </c>
      <c r="E36" s="3" t="s">
        <v>234</v>
      </c>
      <c r="F36" s="3" t="s">
        <v>223</v>
      </c>
      <c r="G36" s="3" t="s">
        <v>231</v>
      </c>
      <c r="H36" s="3" t="s">
        <v>225</v>
      </c>
      <c r="I36" s="5">
        <v>43097</v>
      </c>
      <c r="J36" s="6" t="s">
        <v>488</v>
      </c>
      <c r="K36" s="6" t="s">
        <v>488</v>
      </c>
      <c r="L36" s="6" t="s">
        <v>488</v>
      </c>
      <c r="M36" s="6"/>
      <c r="N36" s="6"/>
      <c r="O36" s="26"/>
      <c r="P36" s="26"/>
      <c r="Q36" s="26"/>
    </row>
    <row r="37" spans="1:17" hidden="1" x14ac:dyDescent="0.2">
      <c r="A37" s="1" t="s">
        <v>505</v>
      </c>
      <c r="B37" s="2">
        <v>3150</v>
      </c>
      <c r="C37" s="3" t="s">
        <v>324</v>
      </c>
      <c r="D37" s="3" t="s">
        <v>505</v>
      </c>
      <c r="E37" s="3" t="s">
        <v>236</v>
      </c>
      <c r="F37" s="3" t="s">
        <v>223</v>
      </c>
      <c r="G37" s="3" t="s">
        <v>224</v>
      </c>
      <c r="H37" s="3" t="s">
        <v>222</v>
      </c>
      <c r="I37" s="5">
        <v>43097</v>
      </c>
      <c r="J37" s="6">
        <v>9.5</v>
      </c>
      <c r="K37" s="6">
        <v>7.61</v>
      </c>
      <c r="L37" s="6">
        <v>50</v>
      </c>
      <c r="M37" s="6"/>
      <c r="N37" s="6"/>
      <c r="O37" s="26"/>
      <c r="P37" s="26"/>
      <c r="Q37" s="26"/>
    </row>
    <row r="38" spans="1:17" x14ac:dyDescent="0.2">
      <c r="A38" s="1" t="s">
        <v>531</v>
      </c>
      <c r="B38" s="2">
        <v>3149</v>
      </c>
      <c r="C38" s="3" t="s">
        <v>324</v>
      </c>
      <c r="D38" s="3" t="s">
        <v>531</v>
      </c>
      <c r="E38" s="3" t="s">
        <v>236</v>
      </c>
      <c r="F38" s="3" t="s">
        <v>220</v>
      </c>
      <c r="G38" s="3" t="s">
        <v>221</v>
      </c>
      <c r="H38" s="3" t="s">
        <v>222</v>
      </c>
      <c r="I38" s="5">
        <v>43097</v>
      </c>
      <c r="J38" s="6">
        <v>9.5</v>
      </c>
      <c r="K38" s="6">
        <v>7.61</v>
      </c>
      <c r="L38" s="6">
        <v>50</v>
      </c>
      <c r="M38" s="6"/>
      <c r="N38" s="6"/>
      <c r="O38" s="26"/>
      <c r="P38" s="26"/>
      <c r="Q38" s="26"/>
    </row>
    <row r="39" spans="1:17" hidden="1" x14ac:dyDescent="0.2">
      <c r="A39" s="1" t="s">
        <v>497</v>
      </c>
      <c r="B39" s="2">
        <v>3211</v>
      </c>
      <c r="C39" s="3" t="s">
        <v>309</v>
      </c>
      <c r="D39" s="3" t="s">
        <v>497</v>
      </c>
      <c r="E39" s="3" t="s">
        <v>232</v>
      </c>
      <c r="F39" s="3" t="s">
        <v>223</v>
      </c>
      <c r="G39" s="3" t="s">
        <v>231</v>
      </c>
      <c r="H39" s="3" t="s">
        <v>225</v>
      </c>
      <c r="I39" s="5">
        <v>43091</v>
      </c>
      <c r="J39" s="6" t="s">
        <v>488</v>
      </c>
      <c r="K39" s="6">
        <v>7.62</v>
      </c>
      <c r="L39" s="6">
        <v>52.42</v>
      </c>
      <c r="M39" s="6"/>
      <c r="N39" s="6"/>
      <c r="O39" s="26"/>
      <c r="P39" s="26"/>
      <c r="Q39" s="26"/>
    </row>
    <row r="40" spans="1:17" x14ac:dyDescent="0.2">
      <c r="A40" s="1" t="s">
        <v>495</v>
      </c>
      <c r="B40" s="2">
        <v>3118</v>
      </c>
      <c r="C40" s="3" t="s">
        <v>411</v>
      </c>
      <c r="D40" s="3" t="s">
        <v>495</v>
      </c>
      <c r="E40" s="3" t="s">
        <v>262</v>
      </c>
      <c r="F40" s="3" t="s">
        <v>220</v>
      </c>
      <c r="G40" s="3" t="s">
        <v>221</v>
      </c>
      <c r="H40" s="3" t="s">
        <v>222</v>
      </c>
      <c r="I40" s="5">
        <v>43090</v>
      </c>
      <c r="J40" s="6">
        <v>9.1</v>
      </c>
      <c r="K40" s="6">
        <v>6.87</v>
      </c>
      <c r="L40" s="6">
        <v>48.6</v>
      </c>
      <c r="M40" s="6"/>
      <c r="N40" s="6"/>
      <c r="O40" s="26"/>
      <c r="P40" s="26"/>
      <c r="Q40" s="26"/>
    </row>
    <row r="41" spans="1:17" hidden="1" x14ac:dyDescent="0.2">
      <c r="A41" s="1" t="s">
        <v>507</v>
      </c>
      <c r="B41" s="2">
        <v>3121</v>
      </c>
      <c r="C41" s="3" t="s">
        <v>339</v>
      </c>
      <c r="D41" s="3" t="s">
        <v>507</v>
      </c>
      <c r="E41" s="3" t="s">
        <v>239</v>
      </c>
      <c r="F41" s="3" t="s">
        <v>223</v>
      </c>
      <c r="G41" s="3" t="s">
        <v>224</v>
      </c>
      <c r="H41" s="3" t="s">
        <v>222</v>
      </c>
      <c r="I41" s="5">
        <v>43090</v>
      </c>
      <c r="J41" s="6" t="s">
        <v>488</v>
      </c>
      <c r="K41" s="6" t="s">
        <v>488</v>
      </c>
      <c r="L41" s="6" t="s">
        <v>488</v>
      </c>
      <c r="M41" s="6"/>
      <c r="N41" s="6"/>
      <c r="O41" s="26"/>
      <c r="P41" s="26"/>
      <c r="Q41" s="26"/>
    </row>
    <row r="42" spans="1:17" x14ac:dyDescent="0.2">
      <c r="A42" s="1" t="s">
        <v>494</v>
      </c>
      <c r="B42" s="2">
        <v>3048</v>
      </c>
      <c r="C42" s="3" t="s">
        <v>291</v>
      </c>
      <c r="D42" s="3" t="s">
        <v>494</v>
      </c>
      <c r="E42" s="3" t="s">
        <v>229</v>
      </c>
      <c r="F42" s="3" t="s">
        <v>220</v>
      </c>
      <c r="G42" s="3" t="s">
        <v>221</v>
      </c>
      <c r="H42" s="3" t="s">
        <v>222</v>
      </c>
      <c r="I42" s="5">
        <v>43089</v>
      </c>
      <c r="J42" s="6">
        <v>9.58</v>
      </c>
      <c r="K42" s="6">
        <v>7.23</v>
      </c>
      <c r="L42" s="6">
        <v>49.61</v>
      </c>
      <c r="M42" s="6"/>
      <c r="N42" s="6"/>
      <c r="O42" s="26"/>
      <c r="P42" s="26"/>
      <c r="Q42" s="26"/>
    </row>
    <row r="43" spans="1:17" hidden="1" x14ac:dyDescent="0.2">
      <c r="A43" s="1" t="s">
        <v>503</v>
      </c>
      <c r="B43" s="2">
        <v>3183</v>
      </c>
      <c r="C43" s="3" t="s">
        <v>316</v>
      </c>
      <c r="D43" s="3" t="s">
        <v>503</v>
      </c>
      <c r="E43" s="3" t="s">
        <v>234</v>
      </c>
      <c r="F43" s="3" t="s">
        <v>220</v>
      </c>
      <c r="G43" s="3" t="s">
        <v>231</v>
      </c>
      <c r="H43" s="3" t="s">
        <v>225</v>
      </c>
      <c r="I43" s="5">
        <v>43089</v>
      </c>
      <c r="J43" s="6" t="s">
        <v>488</v>
      </c>
      <c r="K43" s="6" t="s">
        <v>488</v>
      </c>
      <c r="L43" s="6" t="s">
        <v>488</v>
      </c>
      <c r="M43" s="6"/>
      <c r="N43" s="6"/>
      <c r="O43" s="26"/>
      <c r="P43" s="26"/>
      <c r="Q43" s="26"/>
    </row>
    <row r="44" spans="1:17" x14ac:dyDescent="0.2">
      <c r="A44" s="1" t="s">
        <v>542</v>
      </c>
      <c r="B44" s="2">
        <v>3087</v>
      </c>
      <c r="C44" s="3" t="s">
        <v>458</v>
      </c>
      <c r="D44" s="3" t="s">
        <v>542</v>
      </c>
      <c r="E44" s="3" t="s">
        <v>274</v>
      </c>
      <c r="F44" s="3" t="s">
        <v>220</v>
      </c>
      <c r="G44" s="3" t="s">
        <v>221</v>
      </c>
      <c r="H44" s="3" t="s">
        <v>222</v>
      </c>
      <c r="I44" s="5">
        <v>43087</v>
      </c>
      <c r="J44" s="6">
        <v>9.5</v>
      </c>
      <c r="K44" s="6">
        <v>7.35</v>
      </c>
      <c r="L44" s="6">
        <v>50</v>
      </c>
      <c r="M44" s="6"/>
      <c r="N44" s="6"/>
      <c r="O44" s="26"/>
      <c r="P44" s="26"/>
      <c r="Q44" s="26"/>
    </row>
    <row r="45" spans="1:17" x14ac:dyDescent="0.2">
      <c r="A45" s="1" t="s">
        <v>528</v>
      </c>
      <c r="B45" s="2">
        <v>3062</v>
      </c>
      <c r="C45" s="3" t="s">
        <v>399</v>
      </c>
      <c r="D45" s="3" t="s">
        <v>528</v>
      </c>
      <c r="E45" s="3" t="s">
        <v>260</v>
      </c>
      <c r="F45" s="3" t="s">
        <v>220</v>
      </c>
      <c r="G45" s="3" t="s">
        <v>221</v>
      </c>
      <c r="H45" s="3" t="s">
        <v>225</v>
      </c>
      <c r="I45" s="5">
        <v>43083</v>
      </c>
      <c r="J45" s="6">
        <v>9.6</v>
      </c>
      <c r="K45" s="6">
        <v>7.18</v>
      </c>
      <c r="L45" s="6">
        <v>48.46</v>
      </c>
      <c r="M45" s="6"/>
      <c r="N45" s="6"/>
      <c r="O45" s="26"/>
      <c r="P45" s="26"/>
      <c r="Q45" s="26"/>
    </row>
    <row r="46" spans="1:17" x14ac:dyDescent="0.2">
      <c r="A46" s="1" t="s">
        <v>529</v>
      </c>
      <c r="B46" s="2">
        <v>3085</v>
      </c>
      <c r="C46" s="3" t="s">
        <v>302</v>
      </c>
      <c r="D46" s="3" t="s">
        <v>529</v>
      </c>
      <c r="E46" s="3" t="s">
        <v>260</v>
      </c>
      <c r="F46" s="3" t="s">
        <v>220</v>
      </c>
      <c r="G46" s="3" t="s">
        <v>221</v>
      </c>
      <c r="H46" s="3" t="s">
        <v>222</v>
      </c>
      <c r="I46" s="5">
        <v>43083</v>
      </c>
      <c r="J46" s="6">
        <v>9.65</v>
      </c>
      <c r="K46" s="6">
        <v>7.73</v>
      </c>
      <c r="L46" s="6">
        <v>48.35</v>
      </c>
      <c r="M46" s="6"/>
      <c r="N46" s="6"/>
      <c r="O46" s="26"/>
      <c r="P46" s="26"/>
      <c r="Q46" s="26"/>
    </row>
    <row r="47" spans="1:17" hidden="1" x14ac:dyDescent="0.2">
      <c r="A47" s="1" t="s">
        <v>508</v>
      </c>
      <c r="B47" s="2">
        <v>3187</v>
      </c>
      <c r="C47" s="3" t="s">
        <v>338</v>
      </c>
      <c r="D47" s="3" t="s">
        <v>508</v>
      </c>
      <c r="E47" s="3" t="s">
        <v>239</v>
      </c>
      <c r="F47" s="3" t="s">
        <v>223</v>
      </c>
      <c r="G47" s="3" t="s">
        <v>231</v>
      </c>
      <c r="H47" s="3" t="s">
        <v>222</v>
      </c>
      <c r="I47" s="5">
        <v>43082</v>
      </c>
      <c r="J47" s="6" t="s">
        <v>488</v>
      </c>
      <c r="K47" s="6" t="s">
        <v>488</v>
      </c>
      <c r="L47" s="6" t="s">
        <v>488</v>
      </c>
      <c r="M47" s="6"/>
      <c r="N47" s="6"/>
      <c r="O47" s="26"/>
      <c r="P47" s="26"/>
      <c r="Q47" s="26"/>
    </row>
    <row r="48" spans="1:17" hidden="1" x14ac:dyDescent="0.2">
      <c r="A48" s="1" t="s">
        <v>510</v>
      </c>
      <c r="B48" s="2">
        <v>3203</v>
      </c>
      <c r="C48" s="3" t="s">
        <v>360</v>
      </c>
      <c r="D48" s="3" t="s">
        <v>510</v>
      </c>
      <c r="E48" s="3" t="s">
        <v>248</v>
      </c>
      <c r="F48" s="3" t="s">
        <v>220</v>
      </c>
      <c r="G48" s="3" t="s">
        <v>221</v>
      </c>
      <c r="H48" s="3" t="s">
        <v>222</v>
      </c>
      <c r="I48" s="5">
        <v>43082</v>
      </c>
      <c r="J48" s="6" t="s">
        <v>488</v>
      </c>
      <c r="K48" s="6">
        <v>4.6399999999999997</v>
      </c>
      <c r="L48" s="6">
        <v>31.62</v>
      </c>
      <c r="M48" s="6"/>
      <c r="N48" s="6"/>
      <c r="O48" s="26"/>
      <c r="P48" s="26"/>
      <c r="Q48" s="26"/>
    </row>
    <row r="49" spans="1:17" hidden="1" x14ac:dyDescent="0.2">
      <c r="A49" s="1" t="s">
        <v>514</v>
      </c>
      <c r="B49" s="2">
        <v>3140</v>
      </c>
      <c r="C49" s="3" t="s">
        <v>515</v>
      </c>
      <c r="D49" s="3" t="s">
        <v>514</v>
      </c>
      <c r="E49" s="3" t="s">
        <v>249</v>
      </c>
      <c r="F49" s="3" t="s">
        <v>223</v>
      </c>
      <c r="G49" s="3" t="s">
        <v>224</v>
      </c>
      <c r="H49" s="3" t="s">
        <v>222</v>
      </c>
      <c r="I49" s="5">
        <v>43082</v>
      </c>
      <c r="J49" s="6">
        <v>9.25</v>
      </c>
      <c r="K49" s="6">
        <v>7.42</v>
      </c>
      <c r="L49" s="6">
        <v>52.19</v>
      </c>
      <c r="M49" s="6"/>
      <c r="N49" s="6"/>
      <c r="O49" s="26"/>
      <c r="P49" s="26"/>
      <c r="Q49" s="26"/>
    </row>
    <row r="50" spans="1:17" x14ac:dyDescent="0.2">
      <c r="A50" s="1" t="s">
        <v>524</v>
      </c>
      <c r="B50" s="2">
        <v>3131</v>
      </c>
      <c r="C50" s="3" t="s">
        <v>408</v>
      </c>
      <c r="D50" s="3" t="s">
        <v>524</v>
      </c>
      <c r="E50" s="3" t="s">
        <v>243</v>
      </c>
      <c r="F50" s="3" t="s">
        <v>220</v>
      </c>
      <c r="G50" s="3" t="s">
        <v>221</v>
      </c>
      <c r="H50" s="3" t="s">
        <v>225</v>
      </c>
      <c r="I50" s="5">
        <v>43076</v>
      </c>
      <c r="J50" s="6">
        <v>9.8000000000000007</v>
      </c>
      <c r="K50" s="6">
        <v>7.56</v>
      </c>
      <c r="L50" s="6">
        <v>51.45</v>
      </c>
      <c r="M50" s="6"/>
      <c r="N50" s="6"/>
      <c r="O50" s="26"/>
      <c r="P50" s="26"/>
      <c r="Q50" s="26"/>
    </row>
    <row r="51" spans="1:17" hidden="1" x14ac:dyDescent="0.2">
      <c r="A51" s="1" t="s">
        <v>525</v>
      </c>
      <c r="B51" s="2">
        <v>3132</v>
      </c>
      <c r="C51" s="3" t="s">
        <v>408</v>
      </c>
      <c r="D51" s="3" t="s">
        <v>525</v>
      </c>
      <c r="E51" s="3" t="s">
        <v>243</v>
      </c>
      <c r="F51" s="3" t="s">
        <v>223</v>
      </c>
      <c r="G51" s="3" t="s">
        <v>224</v>
      </c>
      <c r="H51" s="3" t="s">
        <v>225</v>
      </c>
      <c r="I51" s="5">
        <v>43076</v>
      </c>
      <c r="J51" s="6">
        <v>9.8000000000000007</v>
      </c>
      <c r="K51" s="6">
        <v>7.56</v>
      </c>
      <c r="L51" s="6">
        <v>51.45</v>
      </c>
      <c r="M51" s="6"/>
      <c r="N51" s="6"/>
      <c r="O51" s="26"/>
      <c r="P51" s="26"/>
      <c r="Q51" s="26"/>
    </row>
    <row r="52" spans="1:17" hidden="1" x14ac:dyDescent="0.2">
      <c r="A52" s="1" t="s">
        <v>512</v>
      </c>
      <c r="B52" s="2">
        <v>3113</v>
      </c>
      <c r="C52" s="3" t="s">
        <v>364</v>
      </c>
      <c r="D52" s="3" t="s">
        <v>512</v>
      </c>
      <c r="E52" s="3" t="s">
        <v>246</v>
      </c>
      <c r="F52" s="3" t="s">
        <v>220</v>
      </c>
      <c r="G52" s="3" t="s">
        <v>224</v>
      </c>
      <c r="H52" s="3" t="s">
        <v>225</v>
      </c>
      <c r="I52" s="5">
        <v>43075</v>
      </c>
      <c r="J52" s="6">
        <v>8.4</v>
      </c>
      <c r="K52" s="6">
        <v>6.47</v>
      </c>
      <c r="L52" s="6">
        <v>45.89</v>
      </c>
      <c r="M52" s="6"/>
      <c r="N52" s="6"/>
      <c r="O52" s="26"/>
      <c r="P52" s="26"/>
      <c r="Q52" s="26"/>
    </row>
    <row r="53" spans="1:17" hidden="1" x14ac:dyDescent="0.2">
      <c r="A53" s="1" t="s">
        <v>513</v>
      </c>
      <c r="B53" s="2">
        <v>3114</v>
      </c>
      <c r="C53" s="3" t="s">
        <v>357</v>
      </c>
      <c r="D53" s="3" t="s">
        <v>513</v>
      </c>
      <c r="E53" s="3" t="s">
        <v>246</v>
      </c>
      <c r="F53" s="3" t="s">
        <v>220</v>
      </c>
      <c r="G53" s="3" t="s">
        <v>224</v>
      </c>
      <c r="H53" s="3" t="s">
        <v>225</v>
      </c>
      <c r="I53" s="5">
        <v>43075</v>
      </c>
      <c r="J53" s="6">
        <v>8.4</v>
      </c>
      <c r="K53" s="6">
        <v>7.04</v>
      </c>
      <c r="L53" s="6">
        <v>50</v>
      </c>
      <c r="M53" s="6"/>
      <c r="N53" s="6"/>
      <c r="O53" s="26"/>
      <c r="P53" s="26"/>
      <c r="Q53" s="26"/>
    </row>
    <row r="54" spans="1:17" x14ac:dyDescent="0.2">
      <c r="A54" s="1" t="s">
        <v>541</v>
      </c>
      <c r="B54" s="2">
        <v>3068</v>
      </c>
      <c r="C54" s="3" t="s">
        <v>459</v>
      </c>
      <c r="D54" s="3" t="s">
        <v>541</v>
      </c>
      <c r="E54" s="3" t="s">
        <v>275</v>
      </c>
      <c r="F54" s="3" t="s">
        <v>220</v>
      </c>
      <c r="G54" s="3" t="s">
        <v>221</v>
      </c>
      <c r="H54" s="3" t="s">
        <v>222</v>
      </c>
      <c r="I54" s="5">
        <v>43074</v>
      </c>
      <c r="J54" s="6">
        <v>9.5</v>
      </c>
      <c r="K54" s="6">
        <v>7.6</v>
      </c>
      <c r="L54" s="6">
        <v>48.5</v>
      </c>
      <c r="M54" s="6"/>
      <c r="N54" s="6"/>
      <c r="O54" s="26"/>
      <c r="P54" s="26"/>
      <c r="Q54" s="26"/>
    </row>
    <row r="55" spans="1:17" hidden="1" x14ac:dyDescent="0.2">
      <c r="A55" s="1" t="s">
        <v>544</v>
      </c>
      <c r="B55" s="2">
        <v>3069</v>
      </c>
      <c r="C55" s="3" t="s">
        <v>459</v>
      </c>
      <c r="D55" s="3" t="s">
        <v>544</v>
      </c>
      <c r="E55" s="3" t="s">
        <v>275</v>
      </c>
      <c r="F55" s="3" t="s">
        <v>223</v>
      </c>
      <c r="G55" s="3" t="s">
        <v>224</v>
      </c>
      <c r="H55" s="3" t="s">
        <v>222</v>
      </c>
      <c r="I55" s="5">
        <v>43074</v>
      </c>
      <c r="J55" s="6">
        <v>9.5</v>
      </c>
      <c r="K55" s="6">
        <v>7.6</v>
      </c>
      <c r="L55" s="6">
        <v>48.5</v>
      </c>
      <c r="M55" s="6"/>
      <c r="N55" s="6"/>
      <c r="O55" s="26"/>
      <c r="P55" s="26"/>
      <c r="Q55" s="26"/>
    </row>
    <row r="56" spans="1:17" hidden="1" x14ac:dyDescent="0.2">
      <c r="A56" s="1" t="s">
        <v>534</v>
      </c>
      <c r="B56" s="2">
        <v>3070</v>
      </c>
      <c r="C56" s="3" t="s">
        <v>535</v>
      </c>
      <c r="D56" s="3" t="s">
        <v>534</v>
      </c>
      <c r="E56" s="3" t="s">
        <v>242</v>
      </c>
      <c r="F56" s="3" t="s">
        <v>220</v>
      </c>
      <c r="G56" s="3" t="s">
        <v>224</v>
      </c>
      <c r="H56" s="3" t="s">
        <v>225</v>
      </c>
      <c r="I56" s="5">
        <v>43069</v>
      </c>
      <c r="J56" s="6">
        <v>10</v>
      </c>
      <c r="K56" s="6">
        <v>7.33</v>
      </c>
      <c r="L56" s="6">
        <v>53.34</v>
      </c>
      <c r="M56" s="6"/>
      <c r="N56" s="6"/>
      <c r="O56" s="26"/>
      <c r="P56" s="26"/>
      <c r="Q56" s="26"/>
    </row>
    <row r="57" spans="1:17" hidden="1" x14ac:dyDescent="0.2">
      <c r="A57" s="1" t="s">
        <v>536</v>
      </c>
      <c r="B57" s="2">
        <v>3071</v>
      </c>
      <c r="C57" s="3" t="s">
        <v>437</v>
      </c>
      <c r="D57" s="3" t="s">
        <v>536</v>
      </c>
      <c r="E57" s="3" t="s">
        <v>242</v>
      </c>
      <c r="F57" s="3" t="s">
        <v>220</v>
      </c>
      <c r="G57" s="3" t="s">
        <v>224</v>
      </c>
      <c r="H57" s="3" t="s">
        <v>225</v>
      </c>
      <c r="I57" s="5">
        <v>43069</v>
      </c>
      <c r="J57" s="6">
        <v>10</v>
      </c>
      <c r="K57" s="6">
        <v>7.26</v>
      </c>
      <c r="L57" s="6">
        <v>54.51</v>
      </c>
      <c r="M57" s="6"/>
      <c r="N57" s="6"/>
      <c r="O57" s="26"/>
      <c r="P57" s="26"/>
      <c r="Q57" s="26"/>
    </row>
    <row r="58" spans="1:17" hidden="1" x14ac:dyDescent="0.2">
      <c r="A58" s="1" t="s">
        <v>509</v>
      </c>
      <c r="B58" s="2">
        <v>3179</v>
      </c>
      <c r="C58" s="3" t="s">
        <v>313</v>
      </c>
      <c r="D58" s="3" t="s">
        <v>509</v>
      </c>
      <c r="E58" s="3" t="s">
        <v>239</v>
      </c>
      <c r="F58" s="3" t="s">
        <v>223</v>
      </c>
      <c r="G58" s="3" t="s">
        <v>224</v>
      </c>
      <c r="H58" s="3" t="s">
        <v>225</v>
      </c>
      <c r="I58" s="5">
        <v>43060</v>
      </c>
      <c r="J58" s="6">
        <v>9.5</v>
      </c>
      <c r="K58" s="6">
        <v>7.35</v>
      </c>
      <c r="L58" s="6">
        <v>59.63</v>
      </c>
      <c r="M58" s="6"/>
      <c r="N58" s="6"/>
      <c r="O58" s="26"/>
      <c r="P58" s="26"/>
      <c r="Q58" s="26"/>
    </row>
    <row r="59" spans="1:17" hidden="1" x14ac:dyDescent="0.2">
      <c r="A59" s="1" t="s">
        <v>517</v>
      </c>
      <c r="B59" s="2">
        <v>3189</v>
      </c>
      <c r="C59" s="3" t="s">
        <v>373</v>
      </c>
      <c r="D59" s="3" t="s">
        <v>517</v>
      </c>
      <c r="E59" s="3" t="s">
        <v>251</v>
      </c>
      <c r="F59" s="3" t="s">
        <v>223</v>
      </c>
      <c r="G59" s="3" t="s">
        <v>231</v>
      </c>
      <c r="H59" s="3" t="s">
        <v>225</v>
      </c>
      <c r="I59" s="5">
        <v>43055</v>
      </c>
      <c r="J59" s="6" t="s">
        <v>488</v>
      </c>
      <c r="K59" s="6" t="s">
        <v>488</v>
      </c>
      <c r="L59" s="6" t="s">
        <v>488</v>
      </c>
      <c r="M59" s="6"/>
      <c r="N59" s="6"/>
      <c r="O59" s="26"/>
      <c r="P59" s="26"/>
      <c r="Q59" s="26"/>
    </row>
    <row r="60" spans="1:17" x14ac:dyDescent="0.2">
      <c r="A60" s="1" t="s">
        <v>540</v>
      </c>
      <c r="B60" s="2">
        <v>3023</v>
      </c>
      <c r="C60" s="3" t="s">
        <v>455</v>
      </c>
      <c r="D60" s="3" t="s">
        <v>540</v>
      </c>
      <c r="E60" s="3" t="s">
        <v>272</v>
      </c>
      <c r="F60" s="3" t="s">
        <v>220</v>
      </c>
      <c r="G60" s="3" t="s">
        <v>221</v>
      </c>
      <c r="H60" s="3" t="s">
        <v>222</v>
      </c>
      <c r="I60" s="5">
        <v>43054</v>
      </c>
      <c r="J60" s="6">
        <v>11.95</v>
      </c>
      <c r="K60" s="6">
        <v>8.91</v>
      </c>
      <c r="L60" s="6">
        <v>58.18</v>
      </c>
      <c r="M60" s="6"/>
      <c r="N60" s="6"/>
      <c r="O60" s="26"/>
      <c r="P60" s="26"/>
      <c r="Q60" s="26"/>
    </row>
    <row r="61" spans="1:17" x14ac:dyDescent="0.2">
      <c r="A61" s="1" t="s">
        <v>521</v>
      </c>
      <c r="B61" s="2">
        <v>3217</v>
      </c>
      <c r="C61" s="3" t="s">
        <v>374</v>
      </c>
      <c r="D61" s="3" t="s">
        <v>521</v>
      </c>
      <c r="E61" s="3" t="s">
        <v>244</v>
      </c>
      <c r="F61" s="3" t="s">
        <v>220</v>
      </c>
      <c r="G61" s="3" t="s">
        <v>221</v>
      </c>
      <c r="H61" s="3" t="s">
        <v>222</v>
      </c>
      <c r="I61" s="5">
        <v>43045</v>
      </c>
      <c r="J61" s="6">
        <v>10.25</v>
      </c>
      <c r="K61" s="6" t="s">
        <v>488</v>
      </c>
      <c r="L61" s="6" t="s">
        <v>488</v>
      </c>
      <c r="M61" s="6"/>
      <c r="N61" s="6"/>
      <c r="O61" s="26"/>
      <c r="P61" s="26"/>
      <c r="Q61" s="26"/>
    </row>
    <row r="62" spans="1:17" hidden="1" x14ac:dyDescent="0.2">
      <c r="A62" s="1" t="s">
        <v>502</v>
      </c>
      <c r="B62" s="2">
        <v>3193</v>
      </c>
      <c r="C62" s="3" t="s">
        <v>315</v>
      </c>
      <c r="D62" s="3" t="s">
        <v>502</v>
      </c>
      <c r="E62" s="3" t="s">
        <v>234</v>
      </c>
      <c r="F62" s="3" t="s">
        <v>220</v>
      </c>
      <c r="G62" s="3" t="s">
        <v>231</v>
      </c>
      <c r="H62" s="3" t="s">
        <v>225</v>
      </c>
      <c r="I62" s="5">
        <v>43039</v>
      </c>
      <c r="J62" s="6" t="s">
        <v>488</v>
      </c>
      <c r="K62" s="6" t="s">
        <v>488</v>
      </c>
      <c r="L62" s="6" t="s">
        <v>488</v>
      </c>
      <c r="M62" s="6"/>
      <c r="N62" s="6"/>
      <c r="O62" s="26"/>
      <c r="P62" s="26"/>
      <c r="Q62" s="26"/>
    </row>
    <row r="63" spans="1:17" hidden="1" x14ac:dyDescent="0.2">
      <c r="A63" s="1" t="s">
        <v>492</v>
      </c>
      <c r="B63" s="2">
        <v>3205</v>
      </c>
      <c r="C63" s="3" t="s">
        <v>284</v>
      </c>
      <c r="D63" s="3" t="s">
        <v>492</v>
      </c>
      <c r="E63" s="3" t="s">
        <v>219</v>
      </c>
      <c r="F63" s="3" t="s">
        <v>223</v>
      </c>
      <c r="G63" s="3" t="s">
        <v>224</v>
      </c>
      <c r="H63" s="3" t="s">
        <v>222</v>
      </c>
      <c r="I63" s="5">
        <v>43038</v>
      </c>
      <c r="J63" s="6">
        <v>10.050000000000001</v>
      </c>
      <c r="K63" s="6">
        <v>7.34</v>
      </c>
      <c r="L63" s="6">
        <v>52</v>
      </c>
      <c r="M63" s="6"/>
      <c r="N63" s="6"/>
      <c r="O63" s="26"/>
      <c r="P63" s="26"/>
      <c r="Q63" s="26"/>
    </row>
    <row r="64" spans="1:17" hidden="1" x14ac:dyDescent="0.2">
      <c r="A64" s="1" t="s">
        <v>496</v>
      </c>
      <c r="B64" s="2">
        <v>3175</v>
      </c>
      <c r="C64" s="3" t="s">
        <v>304</v>
      </c>
      <c r="D64" s="3" t="s">
        <v>496</v>
      </c>
      <c r="E64" s="3" t="s">
        <v>232</v>
      </c>
      <c r="F64" s="3" t="s">
        <v>223</v>
      </c>
      <c r="G64" s="3" t="s">
        <v>231</v>
      </c>
      <c r="H64" s="3" t="s">
        <v>225</v>
      </c>
      <c r="I64" s="5">
        <v>43035</v>
      </c>
      <c r="J64" s="6" t="s">
        <v>488</v>
      </c>
      <c r="K64" s="6" t="s">
        <v>488</v>
      </c>
      <c r="L64" s="6" t="s">
        <v>488</v>
      </c>
      <c r="M64" s="6"/>
      <c r="N64" s="6"/>
      <c r="O64" s="26"/>
      <c r="P64" s="26"/>
      <c r="Q64" s="26"/>
    </row>
    <row r="65" spans="1:17" hidden="1" x14ac:dyDescent="0.2">
      <c r="A65" s="1" t="s">
        <v>489</v>
      </c>
      <c r="B65" s="2">
        <v>3208</v>
      </c>
      <c r="C65" s="3" t="s">
        <v>283</v>
      </c>
      <c r="D65" s="3" t="s">
        <v>489</v>
      </c>
      <c r="E65" s="3" t="s">
        <v>219</v>
      </c>
      <c r="F65" s="3" t="s">
        <v>223</v>
      </c>
      <c r="G65" s="3" t="s">
        <v>224</v>
      </c>
      <c r="H65" s="3" t="s">
        <v>222</v>
      </c>
      <c r="I65" s="5">
        <v>43034</v>
      </c>
      <c r="J65" s="6">
        <v>10.199999999999999</v>
      </c>
      <c r="K65" s="6">
        <v>7.55</v>
      </c>
      <c r="L65" s="6">
        <v>52</v>
      </c>
      <c r="M65" s="6"/>
      <c r="N65" s="6"/>
      <c r="O65" s="26"/>
      <c r="P65" s="26"/>
      <c r="Q65" s="26"/>
    </row>
    <row r="66" spans="1:17" x14ac:dyDescent="0.2">
      <c r="A66" s="1" t="s">
        <v>490</v>
      </c>
      <c r="B66" s="2">
        <v>3207</v>
      </c>
      <c r="C66" s="3" t="s">
        <v>283</v>
      </c>
      <c r="D66" s="3" t="s">
        <v>490</v>
      </c>
      <c r="E66" s="3" t="s">
        <v>219</v>
      </c>
      <c r="F66" s="3" t="s">
        <v>220</v>
      </c>
      <c r="G66" s="3" t="s">
        <v>221</v>
      </c>
      <c r="H66" s="3" t="s">
        <v>222</v>
      </c>
      <c r="I66" s="5">
        <v>43034</v>
      </c>
      <c r="J66" s="6">
        <v>10.199999999999999</v>
      </c>
      <c r="K66" s="6">
        <v>7.55</v>
      </c>
      <c r="L66" s="6">
        <v>52</v>
      </c>
      <c r="M66" s="6"/>
      <c r="N66" s="6"/>
      <c r="O66" s="26"/>
      <c r="P66" s="26"/>
      <c r="Q66" s="26"/>
    </row>
    <row r="67" spans="1:17" x14ac:dyDescent="0.2">
      <c r="A67" s="1" t="s">
        <v>491</v>
      </c>
      <c r="B67" s="2">
        <v>3206</v>
      </c>
      <c r="C67" s="3" t="s">
        <v>281</v>
      </c>
      <c r="D67" s="3" t="s">
        <v>491</v>
      </c>
      <c r="E67" s="3" t="s">
        <v>219</v>
      </c>
      <c r="F67" s="3" t="s">
        <v>220</v>
      </c>
      <c r="G67" s="3" t="s">
        <v>221</v>
      </c>
      <c r="H67" s="3" t="s">
        <v>222</v>
      </c>
      <c r="I67" s="5">
        <v>43034</v>
      </c>
      <c r="J67" s="6">
        <v>10.3</v>
      </c>
      <c r="K67" s="6">
        <v>7.61</v>
      </c>
      <c r="L67" s="6">
        <v>48</v>
      </c>
      <c r="M67" s="6"/>
      <c r="N67" s="6"/>
      <c r="O67" s="26"/>
      <c r="P67" s="26"/>
      <c r="Q67" s="26"/>
    </row>
    <row r="68" spans="1:17" x14ac:dyDescent="0.2">
      <c r="A68" s="1" t="s">
        <v>493</v>
      </c>
      <c r="B68" s="2">
        <v>3219</v>
      </c>
      <c r="C68" s="3" t="s">
        <v>282</v>
      </c>
      <c r="D68" s="3" t="s">
        <v>493</v>
      </c>
      <c r="E68" s="3" t="s">
        <v>219</v>
      </c>
      <c r="F68" s="3" t="s">
        <v>220</v>
      </c>
      <c r="G68" s="3" t="s">
        <v>221</v>
      </c>
      <c r="H68" s="3" t="s">
        <v>222</v>
      </c>
      <c r="I68" s="5">
        <v>43034</v>
      </c>
      <c r="J68" s="6">
        <v>10.25</v>
      </c>
      <c r="K68" s="6">
        <v>7.69</v>
      </c>
      <c r="L68" s="6">
        <v>52</v>
      </c>
      <c r="M68" s="6"/>
      <c r="N68" s="6"/>
      <c r="O68" s="26"/>
      <c r="P68" s="26"/>
      <c r="Q68" s="26"/>
    </row>
    <row r="69" spans="1:17" hidden="1" x14ac:dyDescent="0.2">
      <c r="A69" s="1" t="s">
        <v>520</v>
      </c>
      <c r="B69" s="2">
        <v>3216</v>
      </c>
      <c r="C69" s="3" t="s">
        <v>354</v>
      </c>
      <c r="D69" s="3" t="s">
        <v>520</v>
      </c>
      <c r="E69" s="3" t="s">
        <v>244</v>
      </c>
      <c r="F69" s="3" t="s">
        <v>220</v>
      </c>
      <c r="G69" s="3" t="s">
        <v>221</v>
      </c>
      <c r="H69" s="3" t="s">
        <v>222</v>
      </c>
      <c r="I69" s="5">
        <v>43033</v>
      </c>
      <c r="J69" s="6" t="s">
        <v>488</v>
      </c>
      <c r="K69" s="6" t="s">
        <v>488</v>
      </c>
      <c r="L69" s="6" t="s">
        <v>488</v>
      </c>
      <c r="M69" s="6"/>
      <c r="N69" s="6"/>
      <c r="O69" s="26"/>
      <c r="P69" s="26"/>
      <c r="Q69" s="26"/>
    </row>
    <row r="70" spans="1:17" hidden="1" x14ac:dyDescent="0.2">
      <c r="A70" s="1" t="s">
        <v>499</v>
      </c>
      <c r="B70" s="2">
        <v>3099</v>
      </c>
      <c r="C70" s="3" t="s">
        <v>310</v>
      </c>
      <c r="D70" s="3" t="s">
        <v>499</v>
      </c>
      <c r="E70" s="3" t="s">
        <v>233</v>
      </c>
      <c r="F70" s="3" t="s">
        <v>220</v>
      </c>
      <c r="G70" s="3" t="s">
        <v>224</v>
      </c>
      <c r="H70" s="3" t="s">
        <v>225</v>
      </c>
      <c r="I70" s="5">
        <v>43028</v>
      </c>
      <c r="J70" s="6">
        <v>9.5</v>
      </c>
      <c r="K70" s="6">
        <v>7.43</v>
      </c>
      <c r="L70" s="6">
        <v>50.15</v>
      </c>
      <c r="M70" s="6"/>
      <c r="N70" s="6"/>
      <c r="O70" s="26"/>
      <c r="P70" s="26"/>
      <c r="Q70" s="26"/>
    </row>
    <row r="71" spans="1:17" hidden="1" x14ac:dyDescent="0.2">
      <c r="A71" s="1" t="s">
        <v>533</v>
      </c>
      <c r="B71" s="2">
        <v>3074</v>
      </c>
      <c r="C71" s="3" t="s">
        <v>431</v>
      </c>
      <c r="D71" s="3" t="s">
        <v>533</v>
      </c>
      <c r="E71" s="3" t="s">
        <v>269</v>
      </c>
      <c r="F71" s="3" t="s">
        <v>223</v>
      </c>
      <c r="G71" s="3" t="s">
        <v>224</v>
      </c>
      <c r="H71" s="3" t="s">
        <v>222</v>
      </c>
      <c r="I71" s="5">
        <v>43028</v>
      </c>
      <c r="J71" s="6">
        <v>9.6</v>
      </c>
      <c r="K71" s="6">
        <v>6.8</v>
      </c>
      <c r="L71" s="6">
        <v>52.5</v>
      </c>
      <c r="M71" s="6"/>
      <c r="N71" s="6"/>
      <c r="O71" s="26"/>
      <c r="P71" s="26"/>
      <c r="Q71" s="26"/>
    </row>
    <row r="72" spans="1:17" hidden="1" x14ac:dyDescent="0.2">
      <c r="A72" s="1" t="s">
        <v>504</v>
      </c>
      <c r="B72" s="2">
        <v>3096</v>
      </c>
      <c r="C72" s="3" t="s">
        <v>323</v>
      </c>
      <c r="D72" s="3" t="s">
        <v>504</v>
      </c>
      <c r="E72" s="3" t="s">
        <v>235</v>
      </c>
      <c r="F72" s="3" t="s">
        <v>223</v>
      </c>
      <c r="G72" s="3" t="s">
        <v>224</v>
      </c>
      <c r="H72" s="3" t="s">
        <v>225</v>
      </c>
      <c r="I72" s="5">
        <v>43027</v>
      </c>
      <c r="J72" s="6" t="s">
        <v>488</v>
      </c>
      <c r="K72" s="6" t="s">
        <v>488</v>
      </c>
      <c r="L72" s="6" t="s">
        <v>488</v>
      </c>
      <c r="M72" s="6"/>
      <c r="N72" s="6"/>
      <c r="O72" s="26"/>
      <c r="P72" s="26"/>
      <c r="Q72" s="26"/>
    </row>
    <row r="73" spans="1:17" hidden="1" x14ac:dyDescent="0.2">
      <c r="A73" s="1" t="s">
        <v>595</v>
      </c>
      <c r="B73" s="2">
        <v>3273</v>
      </c>
      <c r="C73" s="3" t="s">
        <v>596</v>
      </c>
      <c r="D73" s="3" t="s">
        <v>595</v>
      </c>
      <c r="E73" s="3" t="s">
        <v>234</v>
      </c>
      <c r="F73" s="3" t="s">
        <v>220</v>
      </c>
      <c r="G73" s="3" t="s">
        <v>231</v>
      </c>
      <c r="H73" s="3" t="s">
        <v>225</v>
      </c>
      <c r="I73" s="5">
        <v>43025</v>
      </c>
      <c r="J73" s="6" t="s">
        <v>488</v>
      </c>
      <c r="K73" s="6" t="s">
        <v>488</v>
      </c>
      <c r="L73" s="6" t="s">
        <v>488</v>
      </c>
      <c r="M73" s="6"/>
      <c r="N73" s="6"/>
      <c r="O73" s="26"/>
      <c r="P73" s="26"/>
      <c r="Q73" s="26"/>
    </row>
    <row r="74" spans="1:17" hidden="1" x14ac:dyDescent="0.2">
      <c r="A74" s="1" t="s">
        <v>526</v>
      </c>
      <c r="B74" s="2">
        <v>2954</v>
      </c>
      <c r="C74" s="3" t="s">
        <v>527</v>
      </c>
      <c r="D74" s="3" t="s">
        <v>526</v>
      </c>
      <c r="E74" s="3" t="s">
        <v>260</v>
      </c>
      <c r="F74" s="3" t="s">
        <v>220</v>
      </c>
      <c r="G74" s="3" t="s">
        <v>224</v>
      </c>
      <c r="H74" s="3" t="s">
        <v>222</v>
      </c>
      <c r="I74" s="5">
        <v>43006</v>
      </c>
      <c r="J74" s="6" t="s">
        <v>488</v>
      </c>
      <c r="K74" s="6" t="s">
        <v>488</v>
      </c>
      <c r="L74" s="6" t="s">
        <v>488</v>
      </c>
      <c r="M74" s="6"/>
      <c r="N74" s="6"/>
      <c r="O74" s="26"/>
      <c r="P74" s="26"/>
      <c r="Q74" s="26"/>
    </row>
    <row r="75" spans="1:17" hidden="1" x14ac:dyDescent="0.2">
      <c r="A75" s="1" t="s">
        <v>530</v>
      </c>
      <c r="B75" s="2">
        <v>3094</v>
      </c>
      <c r="C75" s="3" t="s">
        <v>403</v>
      </c>
      <c r="D75" s="3" t="s">
        <v>530</v>
      </c>
      <c r="E75" s="3" t="s">
        <v>260</v>
      </c>
      <c r="F75" s="3" t="s">
        <v>220</v>
      </c>
      <c r="G75" s="3" t="s">
        <v>224</v>
      </c>
      <c r="H75" s="3" t="s">
        <v>222</v>
      </c>
      <c r="I75" s="5">
        <v>43006</v>
      </c>
      <c r="J75" s="6">
        <v>9.8000000000000007</v>
      </c>
      <c r="K75" s="6">
        <v>7.44</v>
      </c>
      <c r="L75" s="6">
        <v>42.5</v>
      </c>
      <c r="M75" s="6"/>
      <c r="N75" s="6"/>
      <c r="O75" s="26"/>
      <c r="P75" s="26"/>
      <c r="Q75" s="26"/>
    </row>
    <row r="76" spans="1:17" hidden="1" x14ac:dyDescent="0.2">
      <c r="A76" s="1" t="s">
        <v>522</v>
      </c>
      <c r="B76" s="2">
        <v>3153</v>
      </c>
      <c r="C76" s="3" t="s">
        <v>388</v>
      </c>
      <c r="D76" s="3" t="s">
        <v>522</v>
      </c>
      <c r="E76" s="3" t="s">
        <v>256</v>
      </c>
      <c r="F76" s="3" t="s">
        <v>223</v>
      </c>
      <c r="G76" s="3" t="s">
        <v>224</v>
      </c>
      <c r="H76" s="3" t="s">
        <v>225</v>
      </c>
      <c r="I76" s="5">
        <v>43005</v>
      </c>
      <c r="J76" s="6" t="s">
        <v>488</v>
      </c>
      <c r="K76" s="6">
        <v>8.15</v>
      </c>
      <c r="L76" s="6">
        <v>52.16</v>
      </c>
      <c r="M76" s="6"/>
      <c r="N76" s="6"/>
      <c r="O76" s="26"/>
      <c r="P76" s="26"/>
      <c r="Q76" s="26"/>
    </row>
    <row r="77" spans="1:17" hidden="1" x14ac:dyDescent="0.2">
      <c r="A77" s="1" t="s">
        <v>523</v>
      </c>
      <c r="B77" s="2">
        <v>3156</v>
      </c>
      <c r="C77" s="3" t="s">
        <v>370</v>
      </c>
      <c r="D77" s="3" t="s">
        <v>523</v>
      </c>
      <c r="E77" s="3" t="s">
        <v>256</v>
      </c>
      <c r="F77" s="3" t="s">
        <v>223</v>
      </c>
      <c r="G77" s="3" t="s">
        <v>224</v>
      </c>
      <c r="H77" s="3" t="s">
        <v>222</v>
      </c>
      <c r="I77" s="5">
        <v>43005</v>
      </c>
      <c r="J77" s="6">
        <v>10.199999999999999</v>
      </c>
      <c r="K77" s="6">
        <v>7.6</v>
      </c>
      <c r="L77" s="6">
        <v>53</v>
      </c>
      <c r="M77" s="6"/>
      <c r="N77" s="6"/>
      <c r="O77" s="26"/>
      <c r="P77" s="26"/>
      <c r="Q77" s="26"/>
    </row>
    <row r="78" spans="1:17" hidden="1" x14ac:dyDescent="0.2">
      <c r="A78" s="1" t="s">
        <v>532</v>
      </c>
      <c r="B78" s="2">
        <v>3100</v>
      </c>
      <c r="C78" s="3" t="s">
        <v>424</v>
      </c>
      <c r="D78" s="3" t="s">
        <v>532</v>
      </c>
      <c r="E78" s="3" t="s">
        <v>269</v>
      </c>
      <c r="F78" s="3" t="s">
        <v>220</v>
      </c>
      <c r="G78" s="3" t="s">
        <v>224</v>
      </c>
      <c r="H78" s="3" t="s">
        <v>222</v>
      </c>
      <c r="I78" s="5">
        <v>43000</v>
      </c>
      <c r="J78" s="6">
        <v>9.6</v>
      </c>
      <c r="K78" s="6">
        <v>7.6</v>
      </c>
      <c r="L78" s="6">
        <v>50.47</v>
      </c>
      <c r="M78" s="6"/>
      <c r="N78" s="6"/>
      <c r="O78" s="26"/>
      <c r="P78" s="26"/>
      <c r="Q78" s="26"/>
    </row>
    <row r="79" spans="1:17" hidden="1" x14ac:dyDescent="0.2">
      <c r="A79" s="1" t="s">
        <v>539</v>
      </c>
      <c r="B79" s="2">
        <v>2969</v>
      </c>
      <c r="C79" s="3" t="s">
        <v>454</v>
      </c>
      <c r="D79" s="3" t="s">
        <v>539</v>
      </c>
      <c r="E79" s="3" t="s">
        <v>272</v>
      </c>
      <c r="F79" s="3" t="s">
        <v>223</v>
      </c>
      <c r="G79" s="3" t="s">
        <v>224</v>
      </c>
      <c r="H79" s="3" t="s">
        <v>225</v>
      </c>
      <c r="I79" s="5">
        <v>43000</v>
      </c>
      <c r="J79" s="6">
        <v>11.88</v>
      </c>
      <c r="K79" s="6">
        <v>8.59</v>
      </c>
      <c r="L79" s="6">
        <v>51.81</v>
      </c>
      <c r="M79" s="6"/>
      <c r="N79" s="6"/>
      <c r="O79" s="26"/>
      <c r="P79" s="26"/>
      <c r="Q79" s="26"/>
    </row>
    <row r="80" spans="1:17" hidden="1" x14ac:dyDescent="0.2">
      <c r="A80" s="1" t="s">
        <v>500</v>
      </c>
      <c r="B80" s="2">
        <v>3115</v>
      </c>
      <c r="C80" s="3" t="s">
        <v>314</v>
      </c>
      <c r="D80" s="3" t="s">
        <v>500</v>
      </c>
      <c r="E80" s="3" t="s">
        <v>233</v>
      </c>
      <c r="F80" s="3" t="s">
        <v>223</v>
      </c>
      <c r="G80" s="3" t="s">
        <v>224</v>
      </c>
      <c r="H80" s="3" t="s">
        <v>222</v>
      </c>
      <c r="I80" s="5">
        <v>42997</v>
      </c>
      <c r="J80" s="6">
        <v>9.6999999999999993</v>
      </c>
      <c r="K80" s="6">
        <v>7.35</v>
      </c>
      <c r="L80" s="6" t="s">
        <v>488</v>
      </c>
      <c r="M80" s="6"/>
      <c r="N80" s="6"/>
      <c r="O80" s="26"/>
      <c r="P80" s="26"/>
      <c r="Q80" s="26"/>
    </row>
    <row r="81" spans="1:17" hidden="1" x14ac:dyDescent="0.2">
      <c r="A81" s="1" t="s">
        <v>543</v>
      </c>
      <c r="B81" s="2">
        <v>3046</v>
      </c>
      <c r="C81" s="3" t="s">
        <v>324</v>
      </c>
      <c r="D81" s="3" t="s">
        <v>543</v>
      </c>
      <c r="E81" s="3" t="s">
        <v>274</v>
      </c>
      <c r="F81" s="3" t="s">
        <v>223</v>
      </c>
      <c r="G81" s="3" t="s">
        <v>224</v>
      </c>
      <c r="H81" s="3" t="s">
        <v>222</v>
      </c>
      <c r="I81" s="5">
        <v>42991</v>
      </c>
      <c r="J81" s="6">
        <v>9.4</v>
      </c>
      <c r="K81" s="6">
        <v>7.35</v>
      </c>
      <c r="L81" s="6">
        <v>50</v>
      </c>
      <c r="M81" s="6"/>
      <c r="N81" s="6"/>
      <c r="O81" s="26"/>
      <c r="P81" s="26"/>
      <c r="Q81" s="26"/>
    </row>
    <row r="82" spans="1:17" hidden="1" x14ac:dyDescent="0.2">
      <c r="A82" s="1" t="s">
        <v>511</v>
      </c>
      <c r="B82" s="2">
        <v>3109</v>
      </c>
      <c r="C82" s="3" t="s">
        <v>323</v>
      </c>
      <c r="D82" s="3" t="s">
        <v>511</v>
      </c>
      <c r="E82" s="3" t="s">
        <v>248</v>
      </c>
      <c r="F82" s="3" t="s">
        <v>223</v>
      </c>
      <c r="G82" s="3" t="s">
        <v>224</v>
      </c>
      <c r="H82" s="3" t="s">
        <v>222</v>
      </c>
      <c r="I82" s="5">
        <v>42984</v>
      </c>
      <c r="J82" s="6" t="s">
        <v>488</v>
      </c>
      <c r="K82" s="6">
        <v>4.58</v>
      </c>
      <c r="L82" s="6">
        <v>31.02</v>
      </c>
      <c r="M82" s="6"/>
      <c r="N82" s="6"/>
      <c r="O82" s="26"/>
      <c r="P82" s="26"/>
      <c r="Q82" s="26"/>
    </row>
    <row r="83" spans="1:17" hidden="1" x14ac:dyDescent="0.2">
      <c r="A83" s="1" t="s">
        <v>537</v>
      </c>
      <c r="B83" s="2">
        <v>3072</v>
      </c>
      <c r="C83" s="3" t="s">
        <v>538</v>
      </c>
      <c r="D83" s="3" t="s">
        <v>537</v>
      </c>
      <c r="E83" s="3" t="s">
        <v>240</v>
      </c>
      <c r="F83" s="3" t="s">
        <v>223</v>
      </c>
      <c r="G83" s="3" t="s">
        <v>224</v>
      </c>
      <c r="H83" s="3" t="s">
        <v>222</v>
      </c>
      <c r="I83" s="5">
        <v>42978</v>
      </c>
      <c r="J83" s="6" t="s">
        <v>488</v>
      </c>
      <c r="K83" s="6" t="s">
        <v>488</v>
      </c>
      <c r="L83" s="6" t="s">
        <v>488</v>
      </c>
      <c r="M83" s="6"/>
      <c r="N83" s="6"/>
      <c r="O83" s="26"/>
      <c r="P83" s="26"/>
      <c r="Q83" s="26"/>
    </row>
    <row r="84" spans="1:17" x14ac:dyDescent="0.2">
      <c r="A84" s="1" t="s">
        <v>155</v>
      </c>
      <c r="B84" s="2">
        <v>2968</v>
      </c>
      <c r="C84" s="3" t="s">
        <v>418</v>
      </c>
      <c r="D84" s="3" t="s">
        <v>155</v>
      </c>
      <c r="E84" s="3" t="s">
        <v>266</v>
      </c>
      <c r="F84" s="3" t="s">
        <v>220</v>
      </c>
      <c r="G84" s="3" t="s">
        <v>221</v>
      </c>
      <c r="H84" s="3" t="s">
        <v>222</v>
      </c>
      <c r="I84" s="5">
        <v>42962</v>
      </c>
      <c r="J84" s="6">
        <v>10</v>
      </c>
      <c r="K84" s="6">
        <v>7.85</v>
      </c>
      <c r="L84" s="6">
        <v>55.8</v>
      </c>
      <c r="M84" s="6"/>
      <c r="N84" s="6"/>
      <c r="O84" s="26"/>
      <c r="P84" s="26"/>
      <c r="Q84" s="26"/>
    </row>
    <row r="85" spans="1:17" hidden="1" x14ac:dyDescent="0.2">
      <c r="A85" s="1" t="s">
        <v>138</v>
      </c>
      <c r="B85" s="2">
        <v>3103</v>
      </c>
      <c r="C85" s="3" t="s">
        <v>342</v>
      </c>
      <c r="D85" s="3" t="s">
        <v>138</v>
      </c>
      <c r="E85" s="3" t="s">
        <v>243</v>
      </c>
      <c r="F85" s="3" t="s">
        <v>220</v>
      </c>
      <c r="G85" s="3" t="s">
        <v>221</v>
      </c>
      <c r="H85" s="3" t="s">
        <v>222</v>
      </c>
      <c r="I85" s="5">
        <v>42957</v>
      </c>
      <c r="J85" s="6" t="s">
        <v>488</v>
      </c>
      <c r="K85" s="6" t="s">
        <v>488</v>
      </c>
      <c r="L85" s="6" t="s">
        <v>488</v>
      </c>
      <c r="M85" s="6"/>
      <c r="N85" s="6"/>
      <c r="O85" s="26"/>
      <c r="P85" s="26"/>
      <c r="Q85" s="26"/>
    </row>
    <row r="86" spans="1:17" hidden="1" x14ac:dyDescent="0.2">
      <c r="A86" s="1" t="s">
        <v>139</v>
      </c>
      <c r="B86" s="2">
        <v>3104</v>
      </c>
      <c r="C86" s="3" t="s">
        <v>342</v>
      </c>
      <c r="D86" s="3" t="s">
        <v>139</v>
      </c>
      <c r="E86" s="3" t="s">
        <v>243</v>
      </c>
      <c r="F86" s="3" t="s">
        <v>223</v>
      </c>
      <c r="G86" s="3" t="s">
        <v>224</v>
      </c>
      <c r="H86" s="3" t="s">
        <v>222</v>
      </c>
      <c r="I86" s="5">
        <v>42957</v>
      </c>
      <c r="J86" s="6" t="s">
        <v>488</v>
      </c>
      <c r="K86" s="6" t="s">
        <v>488</v>
      </c>
      <c r="L86" s="6" t="s">
        <v>488</v>
      </c>
      <c r="M86" s="6"/>
      <c r="N86" s="6"/>
      <c r="O86" s="26"/>
      <c r="P86" s="26"/>
      <c r="Q86" s="26"/>
    </row>
    <row r="87" spans="1:17" hidden="1" x14ac:dyDescent="0.2">
      <c r="A87" s="1" t="s">
        <v>140</v>
      </c>
      <c r="B87" s="2">
        <v>3105</v>
      </c>
      <c r="C87" s="3" t="s">
        <v>351</v>
      </c>
      <c r="D87" s="3" t="s">
        <v>140</v>
      </c>
      <c r="E87" s="3" t="s">
        <v>243</v>
      </c>
      <c r="F87" s="3" t="s">
        <v>223</v>
      </c>
      <c r="G87" s="3" t="s">
        <v>224</v>
      </c>
      <c r="H87" s="3" t="s">
        <v>222</v>
      </c>
      <c r="I87" s="5">
        <v>42957</v>
      </c>
      <c r="J87" s="6" t="s">
        <v>488</v>
      </c>
      <c r="K87" s="6" t="s">
        <v>488</v>
      </c>
      <c r="L87" s="6" t="s">
        <v>488</v>
      </c>
      <c r="M87" s="6"/>
      <c r="N87" s="6"/>
      <c r="O87" s="26"/>
      <c r="P87" s="26"/>
      <c r="Q87" s="26"/>
    </row>
    <row r="88" spans="1:17" hidden="1" x14ac:dyDescent="0.2">
      <c r="A88" s="1" t="s">
        <v>143</v>
      </c>
      <c r="B88" s="2">
        <v>3107</v>
      </c>
      <c r="C88" s="3" t="s">
        <v>348</v>
      </c>
      <c r="D88" s="3" t="s">
        <v>143</v>
      </c>
      <c r="E88" s="3" t="s">
        <v>243</v>
      </c>
      <c r="F88" s="3" t="s">
        <v>220</v>
      </c>
      <c r="G88" s="3" t="s">
        <v>221</v>
      </c>
      <c r="H88" s="3" t="s">
        <v>222</v>
      </c>
      <c r="I88" s="5">
        <v>42957</v>
      </c>
      <c r="J88" s="6" t="s">
        <v>488</v>
      </c>
      <c r="K88" s="6" t="s">
        <v>488</v>
      </c>
      <c r="L88" s="6" t="s">
        <v>488</v>
      </c>
      <c r="M88" s="6"/>
      <c r="N88" s="6"/>
      <c r="O88" s="26"/>
      <c r="P88" s="26"/>
      <c r="Q88" s="26"/>
    </row>
    <row r="89" spans="1:17" hidden="1" x14ac:dyDescent="0.2">
      <c r="A89" s="1" t="s">
        <v>144</v>
      </c>
      <c r="B89" s="2">
        <v>3108</v>
      </c>
      <c r="C89" s="3" t="s">
        <v>348</v>
      </c>
      <c r="D89" s="3" t="s">
        <v>144</v>
      </c>
      <c r="E89" s="3" t="s">
        <v>243</v>
      </c>
      <c r="F89" s="3" t="s">
        <v>223</v>
      </c>
      <c r="G89" s="3" t="s">
        <v>224</v>
      </c>
      <c r="H89" s="3" t="s">
        <v>222</v>
      </c>
      <c r="I89" s="5">
        <v>42957</v>
      </c>
      <c r="J89" s="6" t="s">
        <v>488</v>
      </c>
      <c r="K89" s="6" t="s">
        <v>488</v>
      </c>
      <c r="L89" s="6" t="s">
        <v>488</v>
      </c>
      <c r="M89" s="6"/>
      <c r="N89" s="6"/>
      <c r="O89" s="26"/>
      <c r="P89" s="26"/>
      <c r="Q89" s="26"/>
    </row>
    <row r="90" spans="1:17" hidden="1" x14ac:dyDescent="0.2">
      <c r="A90" s="1" t="s">
        <v>470</v>
      </c>
      <c r="B90" s="2">
        <v>3097</v>
      </c>
      <c r="C90" s="3" t="s">
        <v>322</v>
      </c>
      <c r="D90" s="3" t="s">
        <v>470</v>
      </c>
      <c r="E90" s="3" t="s">
        <v>235</v>
      </c>
      <c r="F90" s="3" t="s">
        <v>223</v>
      </c>
      <c r="G90" s="3" t="s">
        <v>224</v>
      </c>
      <c r="H90" s="3" t="s">
        <v>222</v>
      </c>
      <c r="I90" s="5">
        <v>42956</v>
      </c>
      <c r="J90" s="6" t="s">
        <v>488</v>
      </c>
      <c r="K90" s="6" t="s">
        <v>488</v>
      </c>
      <c r="L90" s="6" t="s">
        <v>488</v>
      </c>
      <c r="M90" s="6"/>
      <c r="N90" s="6"/>
      <c r="O90" s="26"/>
      <c r="P90" s="26"/>
      <c r="Q90" s="26"/>
    </row>
    <row r="91" spans="1:17" hidden="1" x14ac:dyDescent="0.2">
      <c r="A91" s="1" t="s">
        <v>519</v>
      </c>
      <c r="B91" s="2">
        <v>2752</v>
      </c>
      <c r="C91" s="3" t="s">
        <v>386</v>
      </c>
      <c r="D91" s="3" t="s">
        <v>519</v>
      </c>
      <c r="E91" s="3" t="s">
        <v>255</v>
      </c>
      <c r="F91" s="3" t="s">
        <v>220</v>
      </c>
      <c r="G91" s="3" t="s">
        <v>221</v>
      </c>
      <c r="H91" s="3" t="s">
        <v>225</v>
      </c>
      <c r="I91" s="5">
        <v>42951</v>
      </c>
      <c r="J91" s="6" t="s">
        <v>488</v>
      </c>
      <c r="K91" s="6" t="s">
        <v>488</v>
      </c>
      <c r="L91" s="6" t="s">
        <v>488</v>
      </c>
      <c r="M91" s="6"/>
      <c r="N91" s="6"/>
      <c r="O91" s="26"/>
      <c r="P91" s="26"/>
      <c r="Q91" s="26"/>
    </row>
    <row r="92" spans="1:17" hidden="1" x14ac:dyDescent="0.2">
      <c r="A92" s="1" t="s">
        <v>68</v>
      </c>
      <c r="B92" s="2">
        <v>3003</v>
      </c>
      <c r="C92" s="3" t="s">
        <v>344</v>
      </c>
      <c r="D92" s="3" t="s">
        <v>68</v>
      </c>
      <c r="E92" s="3" t="s">
        <v>241</v>
      </c>
      <c r="F92" s="3" t="s">
        <v>223</v>
      </c>
      <c r="G92" s="3" t="s">
        <v>224</v>
      </c>
      <c r="H92" s="3" t="s">
        <v>225</v>
      </c>
      <c r="I92" s="5">
        <v>42947</v>
      </c>
      <c r="J92" s="6">
        <v>10.1</v>
      </c>
      <c r="K92" s="6">
        <v>5.97</v>
      </c>
      <c r="L92" s="6">
        <v>41.27</v>
      </c>
      <c r="M92" s="6"/>
      <c r="N92" s="6"/>
      <c r="O92" s="26"/>
      <c r="P92" s="26"/>
      <c r="Q92" s="26"/>
    </row>
    <row r="93" spans="1:17" hidden="1" x14ac:dyDescent="0.2">
      <c r="A93" s="1" t="s">
        <v>218</v>
      </c>
      <c r="B93" s="2">
        <v>2990</v>
      </c>
      <c r="C93" s="3" t="s">
        <v>310</v>
      </c>
      <c r="D93" s="3" t="s">
        <v>218</v>
      </c>
      <c r="E93" s="3" t="s">
        <v>276</v>
      </c>
      <c r="F93" s="3" t="s">
        <v>220</v>
      </c>
      <c r="G93" s="3" t="s">
        <v>224</v>
      </c>
      <c r="H93" s="3" t="s">
        <v>225</v>
      </c>
      <c r="I93" s="5">
        <v>42940</v>
      </c>
      <c r="J93" s="6">
        <v>9.5</v>
      </c>
      <c r="K93" s="6">
        <v>7.46</v>
      </c>
      <c r="L93" s="6">
        <v>49.14</v>
      </c>
      <c r="M93" s="6"/>
      <c r="N93" s="6"/>
      <c r="O93" s="26"/>
      <c r="P93" s="26"/>
      <c r="Q93" s="26"/>
    </row>
    <row r="94" spans="1:17" hidden="1" x14ac:dyDescent="0.2">
      <c r="A94" s="1" t="s">
        <v>147</v>
      </c>
      <c r="B94" s="2">
        <v>3028</v>
      </c>
      <c r="C94" s="3" t="s">
        <v>412</v>
      </c>
      <c r="D94" s="3" t="s">
        <v>147</v>
      </c>
      <c r="E94" s="3" t="s">
        <v>263</v>
      </c>
      <c r="F94" s="3" t="s">
        <v>223</v>
      </c>
      <c r="G94" s="3" t="s">
        <v>224</v>
      </c>
      <c r="H94" s="3" t="s">
        <v>222</v>
      </c>
      <c r="I94" s="5">
        <v>42936</v>
      </c>
      <c r="J94" s="6">
        <v>9.5500000000000007</v>
      </c>
      <c r="K94" s="6">
        <v>6.96</v>
      </c>
      <c r="L94" s="6">
        <v>46.79</v>
      </c>
      <c r="M94" s="6"/>
      <c r="N94" s="6"/>
      <c r="O94" s="26"/>
      <c r="P94" s="26"/>
      <c r="Q94" s="26"/>
    </row>
    <row r="95" spans="1:17" hidden="1" x14ac:dyDescent="0.2">
      <c r="A95" s="1" t="s">
        <v>178</v>
      </c>
      <c r="B95" s="2">
        <v>3017</v>
      </c>
      <c r="C95" s="3" t="s">
        <v>433</v>
      </c>
      <c r="D95" s="3" t="s">
        <v>178</v>
      </c>
      <c r="E95" s="3" t="s">
        <v>269</v>
      </c>
      <c r="F95" s="3" t="s">
        <v>223</v>
      </c>
      <c r="G95" s="3" t="s">
        <v>224</v>
      </c>
      <c r="H95" s="3" t="s">
        <v>222</v>
      </c>
      <c r="I95" s="5">
        <v>42916</v>
      </c>
      <c r="J95" s="6">
        <v>9.6</v>
      </c>
      <c r="K95" s="6">
        <v>6.71</v>
      </c>
      <c r="L95" s="6">
        <v>46</v>
      </c>
      <c r="M95" s="6"/>
      <c r="N95" s="6"/>
      <c r="O95" s="26"/>
      <c r="P95" s="26"/>
      <c r="Q95" s="26"/>
    </row>
    <row r="96" spans="1:17" x14ac:dyDescent="0.2">
      <c r="A96" s="1" t="s">
        <v>28</v>
      </c>
      <c r="B96" s="2">
        <v>3037</v>
      </c>
      <c r="C96" s="3" t="s">
        <v>306</v>
      </c>
      <c r="D96" s="3" t="s">
        <v>28</v>
      </c>
      <c r="E96" s="3" t="s">
        <v>232</v>
      </c>
      <c r="F96" s="3" t="s">
        <v>220</v>
      </c>
      <c r="G96" s="3" t="s">
        <v>221</v>
      </c>
      <c r="H96" s="3" t="s">
        <v>222</v>
      </c>
      <c r="I96" s="5">
        <v>42908</v>
      </c>
      <c r="J96" s="6">
        <v>9.6999999999999993</v>
      </c>
      <c r="K96" s="6" t="s">
        <v>488</v>
      </c>
      <c r="L96" s="6" t="s">
        <v>488</v>
      </c>
      <c r="M96" s="6"/>
      <c r="N96" s="6"/>
      <c r="O96" s="26"/>
      <c r="P96" s="26"/>
      <c r="Q96" s="26"/>
    </row>
    <row r="97" spans="1:17" x14ac:dyDescent="0.2">
      <c r="A97" s="1" t="s">
        <v>29</v>
      </c>
      <c r="B97" s="2">
        <v>3038</v>
      </c>
      <c r="C97" s="3" t="s">
        <v>307</v>
      </c>
      <c r="D97" s="3" t="s">
        <v>29</v>
      </c>
      <c r="E97" s="3" t="s">
        <v>232</v>
      </c>
      <c r="F97" s="3" t="s">
        <v>220</v>
      </c>
      <c r="G97" s="3" t="s">
        <v>221</v>
      </c>
      <c r="H97" s="3" t="s">
        <v>222</v>
      </c>
      <c r="I97" s="5">
        <v>42908</v>
      </c>
      <c r="J97" s="6">
        <v>9.6999999999999993</v>
      </c>
      <c r="K97" s="6" t="s">
        <v>488</v>
      </c>
      <c r="L97" s="6" t="s">
        <v>488</v>
      </c>
      <c r="M97" s="6"/>
      <c r="N97" s="6"/>
      <c r="O97" s="26"/>
      <c r="P97" s="26"/>
      <c r="Q97" s="26"/>
    </row>
    <row r="98" spans="1:17" hidden="1" x14ac:dyDescent="0.2">
      <c r="A98" s="1" t="s">
        <v>30</v>
      </c>
      <c r="B98" s="2">
        <v>3039</v>
      </c>
      <c r="C98" s="3" t="s">
        <v>307</v>
      </c>
      <c r="D98" s="3" t="s">
        <v>30</v>
      </c>
      <c r="E98" s="3" t="s">
        <v>232</v>
      </c>
      <c r="F98" s="3" t="s">
        <v>223</v>
      </c>
      <c r="G98" s="3" t="s">
        <v>224</v>
      </c>
      <c r="H98" s="3" t="s">
        <v>222</v>
      </c>
      <c r="I98" s="5">
        <v>42908</v>
      </c>
      <c r="J98" s="6">
        <v>9.6999999999999993</v>
      </c>
      <c r="K98" s="6" t="s">
        <v>488</v>
      </c>
      <c r="L98" s="6" t="s">
        <v>488</v>
      </c>
      <c r="M98" s="6"/>
      <c r="N98" s="6"/>
      <c r="O98" s="26"/>
      <c r="P98" s="26"/>
      <c r="Q98" s="26"/>
    </row>
    <row r="99" spans="1:17" x14ac:dyDescent="0.2">
      <c r="A99" s="1" t="s">
        <v>58</v>
      </c>
      <c r="B99" s="2">
        <v>3033</v>
      </c>
      <c r="C99" s="3" t="s">
        <v>335</v>
      </c>
      <c r="D99" s="3" t="s">
        <v>58</v>
      </c>
      <c r="E99" s="3" t="s">
        <v>238</v>
      </c>
      <c r="F99" s="3" t="s">
        <v>220</v>
      </c>
      <c r="G99" s="3" t="s">
        <v>221</v>
      </c>
      <c r="H99" s="3" t="s">
        <v>222</v>
      </c>
      <c r="I99" s="5">
        <v>42902</v>
      </c>
      <c r="J99" s="6">
        <v>9.65</v>
      </c>
      <c r="K99" s="6">
        <v>7.36</v>
      </c>
      <c r="L99" s="6">
        <v>51.4</v>
      </c>
      <c r="M99" s="6"/>
      <c r="N99" s="6"/>
      <c r="O99" s="26"/>
      <c r="P99" s="26"/>
      <c r="Q99" s="26"/>
    </row>
    <row r="100" spans="1:17" hidden="1" x14ac:dyDescent="0.2">
      <c r="A100" s="1" t="s">
        <v>109</v>
      </c>
      <c r="B100" s="2">
        <v>3035</v>
      </c>
      <c r="C100" s="3" t="s">
        <v>363</v>
      </c>
      <c r="D100" s="3" t="s">
        <v>109</v>
      </c>
      <c r="E100" s="3" t="s">
        <v>251</v>
      </c>
      <c r="F100" s="3" t="s">
        <v>220</v>
      </c>
      <c r="G100" s="3" t="s">
        <v>221</v>
      </c>
      <c r="H100" s="3" t="s">
        <v>222</v>
      </c>
      <c r="I100" s="5">
        <v>42894</v>
      </c>
      <c r="J100" s="6" t="s">
        <v>488</v>
      </c>
      <c r="K100" s="6" t="s">
        <v>488</v>
      </c>
      <c r="L100" s="6" t="s">
        <v>488</v>
      </c>
      <c r="M100" s="6"/>
      <c r="N100" s="6"/>
      <c r="O100" s="26"/>
      <c r="P100" s="26"/>
      <c r="Q100" s="26"/>
    </row>
    <row r="101" spans="1:17" hidden="1" x14ac:dyDescent="0.2">
      <c r="A101" s="1" t="s">
        <v>104</v>
      </c>
      <c r="B101" s="2">
        <v>2953</v>
      </c>
      <c r="C101" s="3" t="s">
        <v>312</v>
      </c>
      <c r="D101" s="3" t="s">
        <v>104</v>
      </c>
      <c r="E101" s="3" t="s">
        <v>250</v>
      </c>
      <c r="F101" s="3" t="s">
        <v>223</v>
      </c>
      <c r="G101" s="3" t="s">
        <v>224</v>
      </c>
      <c r="H101" s="3" t="s">
        <v>222</v>
      </c>
      <c r="I101" s="5">
        <v>42892</v>
      </c>
      <c r="J101" s="6">
        <v>9.6999999999999993</v>
      </c>
      <c r="K101" s="6" t="s">
        <v>488</v>
      </c>
      <c r="L101" s="6" t="s">
        <v>488</v>
      </c>
      <c r="M101" s="6"/>
      <c r="N101" s="6"/>
      <c r="O101" s="26"/>
      <c r="P101" s="26"/>
      <c r="Q101" s="26"/>
    </row>
    <row r="102" spans="1:17" hidden="1" x14ac:dyDescent="0.2">
      <c r="A102" s="1" t="s">
        <v>108</v>
      </c>
      <c r="B102" s="2">
        <v>3041</v>
      </c>
      <c r="C102" s="3" t="s">
        <v>327</v>
      </c>
      <c r="D102" s="3" t="s">
        <v>108</v>
      </c>
      <c r="E102" s="3" t="s">
        <v>251</v>
      </c>
      <c r="F102" s="3" t="s">
        <v>220</v>
      </c>
      <c r="G102" s="3" t="s">
        <v>221</v>
      </c>
      <c r="H102" s="3" t="s">
        <v>222</v>
      </c>
      <c r="I102" s="5">
        <v>42892</v>
      </c>
      <c r="J102" s="6" t="s">
        <v>488</v>
      </c>
      <c r="K102" s="6" t="s">
        <v>488</v>
      </c>
      <c r="L102" s="6" t="s">
        <v>488</v>
      </c>
      <c r="M102" s="6"/>
      <c r="N102" s="6"/>
      <c r="O102" s="26"/>
      <c r="P102" s="26"/>
      <c r="Q102" s="26"/>
    </row>
    <row r="103" spans="1:17" hidden="1" x14ac:dyDescent="0.2">
      <c r="A103" s="1" t="s">
        <v>53</v>
      </c>
      <c r="B103" s="2">
        <v>3036</v>
      </c>
      <c r="C103" s="3" t="s">
        <v>334</v>
      </c>
      <c r="D103" s="3" t="s">
        <v>53</v>
      </c>
      <c r="E103" s="3" t="s">
        <v>236</v>
      </c>
      <c r="F103" s="3" t="s">
        <v>220</v>
      </c>
      <c r="G103" s="3" t="s">
        <v>231</v>
      </c>
      <c r="H103" s="3" t="s">
        <v>222</v>
      </c>
      <c r="I103" s="5">
        <v>42886</v>
      </c>
      <c r="J103" s="6">
        <v>9.5</v>
      </c>
      <c r="K103" s="6" t="s">
        <v>488</v>
      </c>
      <c r="L103" s="6" t="s">
        <v>488</v>
      </c>
      <c r="M103" s="6"/>
      <c r="N103" s="6"/>
      <c r="O103" s="26"/>
      <c r="P103" s="26"/>
      <c r="Q103" s="26"/>
    </row>
    <row r="104" spans="1:17" hidden="1" x14ac:dyDescent="0.2">
      <c r="A104" s="1" t="s">
        <v>103</v>
      </c>
      <c r="B104" s="2">
        <v>2952</v>
      </c>
      <c r="C104" s="3" t="s">
        <v>312</v>
      </c>
      <c r="D104" s="3" t="s">
        <v>103</v>
      </c>
      <c r="E104" s="3" t="s">
        <v>250</v>
      </c>
      <c r="F104" s="3" t="s">
        <v>220</v>
      </c>
      <c r="G104" s="3" t="s">
        <v>224</v>
      </c>
      <c r="H104" s="3" t="s">
        <v>222</v>
      </c>
      <c r="I104" s="5">
        <v>42878</v>
      </c>
      <c r="J104" s="6">
        <v>9.6999999999999993</v>
      </c>
      <c r="K104" s="6" t="s">
        <v>488</v>
      </c>
      <c r="L104" s="6" t="s">
        <v>488</v>
      </c>
      <c r="M104" s="6"/>
      <c r="N104" s="6"/>
      <c r="O104" s="26"/>
      <c r="P104" s="26"/>
      <c r="Q104" s="26"/>
    </row>
    <row r="105" spans="1:17" hidden="1" x14ac:dyDescent="0.2">
      <c r="A105" s="1" t="s">
        <v>106</v>
      </c>
      <c r="B105" s="2">
        <v>3171</v>
      </c>
      <c r="C105" s="3" t="s">
        <v>379</v>
      </c>
      <c r="D105" s="3" t="s">
        <v>106</v>
      </c>
      <c r="E105" s="3" t="s">
        <v>251</v>
      </c>
      <c r="F105" s="3" t="s">
        <v>223</v>
      </c>
      <c r="G105" s="3" t="s">
        <v>231</v>
      </c>
      <c r="H105" s="3" t="s">
        <v>225</v>
      </c>
      <c r="I105" s="5">
        <v>42878</v>
      </c>
      <c r="J105" s="6" t="s">
        <v>488</v>
      </c>
      <c r="K105" s="6" t="s">
        <v>488</v>
      </c>
      <c r="L105" s="6" t="s">
        <v>488</v>
      </c>
      <c r="M105" s="6"/>
      <c r="N105" s="6"/>
      <c r="O105" s="26"/>
      <c r="P105" s="26"/>
      <c r="Q105" s="26"/>
    </row>
    <row r="106" spans="1:17" hidden="1" x14ac:dyDescent="0.2">
      <c r="A106" s="1" t="s">
        <v>182</v>
      </c>
      <c r="B106" s="2">
        <v>3042</v>
      </c>
      <c r="C106" s="3" t="s">
        <v>323</v>
      </c>
      <c r="D106" s="3" t="s">
        <v>182</v>
      </c>
      <c r="E106" s="3" t="s">
        <v>260</v>
      </c>
      <c r="F106" s="3" t="s">
        <v>223</v>
      </c>
      <c r="G106" s="3" t="s">
        <v>224</v>
      </c>
      <c r="H106" s="3" t="s">
        <v>222</v>
      </c>
      <c r="I106" s="5">
        <v>42878</v>
      </c>
      <c r="J106" s="6">
        <v>9.6</v>
      </c>
      <c r="K106" s="6">
        <v>8.02</v>
      </c>
      <c r="L106" s="6">
        <v>55.15</v>
      </c>
      <c r="M106" s="6"/>
      <c r="N106" s="6"/>
      <c r="O106" s="26"/>
      <c r="P106" s="26"/>
      <c r="Q106" s="26"/>
    </row>
    <row r="107" spans="1:17" x14ac:dyDescent="0.2">
      <c r="A107" s="1" t="s">
        <v>98</v>
      </c>
      <c r="B107" s="2">
        <v>3007</v>
      </c>
      <c r="C107" s="3" t="s">
        <v>321</v>
      </c>
      <c r="D107" s="3" t="s">
        <v>98</v>
      </c>
      <c r="E107" s="3" t="s">
        <v>248</v>
      </c>
      <c r="F107" s="3" t="s">
        <v>220</v>
      </c>
      <c r="G107" s="3" t="s">
        <v>221</v>
      </c>
      <c r="H107" s="3" t="s">
        <v>222</v>
      </c>
      <c r="I107" s="5">
        <v>42873</v>
      </c>
      <c r="J107" s="6">
        <v>9.5</v>
      </c>
      <c r="K107" s="6">
        <v>5.42</v>
      </c>
      <c r="L107" s="6">
        <v>36.380000000000003</v>
      </c>
      <c r="M107" s="6"/>
      <c r="N107" s="6"/>
      <c r="O107" s="26"/>
      <c r="P107" s="26"/>
      <c r="Q107" s="26"/>
    </row>
    <row r="108" spans="1:17" hidden="1" x14ac:dyDescent="0.2">
      <c r="A108" s="1" t="s">
        <v>3</v>
      </c>
      <c r="B108" s="2">
        <v>2849</v>
      </c>
      <c r="C108" s="3" t="s">
        <v>282</v>
      </c>
      <c r="D108" s="3" t="s">
        <v>3</v>
      </c>
      <c r="E108" s="3" t="s">
        <v>219</v>
      </c>
      <c r="F108" s="3" t="s">
        <v>223</v>
      </c>
      <c r="G108" s="3" t="s">
        <v>224</v>
      </c>
      <c r="H108" s="3" t="s">
        <v>222</v>
      </c>
      <c r="I108" s="5">
        <v>42866</v>
      </c>
      <c r="J108" s="6" t="s">
        <v>488</v>
      </c>
      <c r="K108" s="6" t="s">
        <v>488</v>
      </c>
      <c r="L108" s="6" t="s">
        <v>488</v>
      </c>
      <c r="M108" s="6"/>
      <c r="N108" s="6"/>
      <c r="O108" s="26"/>
      <c r="P108" s="26"/>
      <c r="Q108" s="26"/>
    </row>
    <row r="109" spans="1:17" x14ac:dyDescent="0.2">
      <c r="A109" s="1" t="s">
        <v>154</v>
      </c>
      <c r="B109" s="2">
        <v>2866</v>
      </c>
      <c r="C109" s="3" t="s">
        <v>336</v>
      </c>
      <c r="D109" s="3" t="s">
        <v>154</v>
      </c>
      <c r="E109" s="3" t="s">
        <v>265</v>
      </c>
      <c r="F109" s="3" t="s">
        <v>220</v>
      </c>
      <c r="G109" s="3" t="s">
        <v>221</v>
      </c>
      <c r="H109" s="3" t="s">
        <v>222</v>
      </c>
      <c r="I109" s="5">
        <v>42866</v>
      </c>
      <c r="J109" s="6">
        <v>9.1999999999999993</v>
      </c>
      <c r="K109" s="6">
        <v>7.08</v>
      </c>
      <c r="L109" s="6">
        <v>52.5</v>
      </c>
      <c r="M109" s="6"/>
      <c r="N109" s="6"/>
      <c r="O109" s="26"/>
      <c r="P109" s="26"/>
      <c r="Q109" s="26"/>
    </row>
    <row r="110" spans="1:17" x14ac:dyDescent="0.2">
      <c r="A110" s="1" t="s">
        <v>47</v>
      </c>
      <c r="B110" s="2">
        <v>2967</v>
      </c>
      <c r="C110" s="3" t="s">
        <v>327</v>
      </c>
      <c r="D110" s="3" t="s">
        <v>47</v>
      </c>
      <c r="E110" s="3" t="s">
        <v>237</v>
      </c>
      <c r="F110" s="3" t="s">
        <v>220</v>
      </c>
      <c r="G110" s="3" t="s">
        <v>221</v>
      </c>
      <c r="H110" s="3" t="s">
        <v>225</v>
      </c>
      <c r="I110" s="5">
        <v>42858</v>
      </c>
      <c r="J110" s="6">
        <v>9.5</v>
      </c>
      <c r="K110" s="6">
        <v>7.43</v>
      </c>
      <c r="L110" s="6">
        <v>49.2</v>
      </c>
      <c r="M110" s="6"/>
      <c r="N110" s="6"/>
      <c r="O110" s="26"/>
      <c r="P110" s="26"/>
      <c r="Q110" s="26"/>
    </row>
    <row r="111" spans="1:17" hidden="1" x14ac:dyDescent="0.2">
      <c r="A111" s="1" t="s">
        <v>52</v>
      </c>
      <c r="B111" s="2">
        <v>3010</v>
      </c>
      <c r="C111" s="3" t="s">
        <v>333</v>
      </c>
      <c r="D111" s="3" t="s">
        <v>52</v>
      </c>
      <c r="E111" s="3" t="s">
        <v>236</v>
      </c>
      <c r="F111" s="3" t="s">
        <v>223</v>
      </c>
      <c r="G111" s="3" t="s">
        <v>224</v>
      </c>
      <c r="H111" s="3" t="s">
        <v>225</v>
      </c>
      <c r="I111" s="5">
        <v>42853</v>
      </c>
      <c r="J111" s="6">
        <v>9.5</v>
      </c>
      <c r="K111" s="6">
        <v>7.3</v>
      </c>
      <c r="L111" s="6">
        <v>50</v>
      </c>
      <c r="M111" s="6"/>
      <c r="N111" s="6"/>
      <c r="O111" s="26"/>
      <c r="P111" s="26"/>
      <c r="Q111" s="26"/>
    </row>
    <row r="112" spans="1:17" hidden="1" x14ac:dyDescent="0.2">
      <c r="A112" s="1" t="s">
        <v>31</v>
      </c>
      <c r="B112" s="2">
        <v>3089</v>
      </c>
      <c r="C112" s="3" t="s">
        <v>308</v>
      </c>
      <c r="D112" s="3" t="s">
        <v>31</v>
      </c>
      <c r="E112" s="3" t="s">
        <v>232</v>
      </c>
      <c r="F112" s="3" t="s">
        <v>223</v>
      </c>
      <c r="G112" s="3" t="s">
        <v>231</v>
      </c>
      <c r="H112" s="3" t="s">
        <v>225</v>
      </c>
      <c r="I112" s="5">
        <v>42852</v>
      </c>
      <c r="J112" s="6" t="s">
        <v>488</v>
      </c>
      <c r="K112" s="6" t="s">
        <v>488</v>
      </c>
      <c r="L112" s="6" t="s">
        <v>488</v>
      </c>
      <c r="M112" s="6"/>
      <c r="N112" s="6"/>
      <c r="O112" s="26"/>
      <c r="P112" s="26"/>
      <c r="Q112" s="26"/>
    </row>
    <row r="113" spans="1:17" hidden="1" x14ac:dyDescent="0.2">
      <c r="A113" s="1" t="s">
        <v>27</v>
      </c>
      <c r="B113" s="2">
        <v>2944</v>
      </c>
      <c r="C113" s="3" t="s">
        <v>301</v>
      </c>
      <c r="D113" s="3" t="s">
        <v>27</v>
      </c>
      <c r="E113" s="3" t="s">
        <v>228</v>
      </c>
      <c r="F113" s="3" t="s">
        <v>223</v>
      </c>
      <c r="G113" s="3" t="s">
        <v>224</v>
      </c>
      <c r="H113" s="3" t="s">
        <v>225</v>
      </c>
      <c r="I113" s="5">
        <v>42845</v>
      </c>
      <c r="J113" s="6">
        <v>8.6999999999999993</v>
      </c>
      <c r="K113" s="6">
        <v>6.92</v>
      </c>
      <c r="L113" s="6">
        <v>42.9</v>
      </c>
      <c r="M113" s="6"/>
      <c r="N113" s="6"/>
      <c r="O113" s="26"/>
      <c r="P113" s="26"/>
      <c r="Q113" s="26"/>
    </row>
    <row r="114" spans="1:17" hidden="1" x14ac:dyDescent="0.2">
      <c r="A114" s="1" t="s">
        <v>150</v>
      </c>
      <c r="B114" s="2">
        <v>2938</v>
      </c>
      <c r="C114" s="3" t="s">
        <v>413</v>
      </c>
      <c r="D114" s="3" t="s">
        <v>150</v>
      </c>
      <c r="E114" s="3" t="s">
        <v>264</v>
      </c>
      <c r="F114" s="3" t="s">
        <v>220</v>
      </c>
      <c r="G114" s="3" t="s">
        <v>224</v>
      </c>
      <c r="H114" s="3" t="s">
        <v>222</v>
      </c>
      <c r="I114" s="5">
        <v>42845</v>
      </c>
      <c r="J114" s="6">
        <v>9.5</v>
      </c>
      <c r="K114" s="6">
        <v>8.34</v>
      </c>
      <c r="L114" s="6">
        <v>50.97</v>
      </c>
      <c r="M114" s="6"/>
      <c r="N114" s="6"/>
      <c r="O114" s="26"/>
      <c r="P114" s="26"/>
      <c r="Q114" s="26"/>
    </row>
    <row r="115" spans="1:17" hidden="1" x14ac:dyDescent="0.2">
      <c r="A115" s="1" t="s">
        <v>20</v>
      </c>
      <c r="B115" s="2">
        <v>3053</v>
      </c>
      <c r="C115" s="3" t="s">
        <v>292</v>
      </c>
      <c r="D115" s="3" t="s">
        <v>20</v>
      </c>
      <c r="E115" s="3" t="s">
        <v>229</v>
      </c>
      <c r="F115" s="3" t="s">
        <v>220</v>
      </c>
      <c r="G115" s="3" t="s">
        <v>221</v>
      </c>
      <c r="H115" s="3" t="s">
        <v>225</v>
      </c>
      <c r="I115" s="5">
        <v>42844</v>
      </c>
      <c r="J115" s="6" t="s">
        <v>488</v>
      </c>
      <c r="K115" s="6" t="s">
        <v>488</v>
      </c>
      <c r="L115" s="6" t="s">
        <v>488</v>
      </c>
      <c r="M115" s="6"/>
      <c r="N115" s="6"/>
      <c r="O115" s="26"/>
      <c r="P115" s="26"/>
      <c r="Q115" s="26"/>
    </row>
    <row r="116" spans="1:17" hidden="1" x14ac:dyDescent="0.2">
      <c r="A116" s="1" t="s">
        <v>149</v>
      </c>
      <c r="B116" s="2">
        <v>2937</v>
      </c>
      <c r="C116" s="3" t="s">
        <v>415</v>
      </c>
      <c r="D116" s="3" t="s">
        <v>149</v>
      </c>
      <c r="E116" s="3" t="s">
        <v>264</v>
      </c>
      <c r="F116" s="3" t="s">
        <v>220</v>
      </c>
      <c r="G116" s="3" t="s">
        <v>224</v>
      </c>
      <c r="H116" s="3" t="s">
        <v>222</v>
      </c>
      <c r="I116" s="5">
        <v>42837</v>
      </c>
      <c r="J116" s="6">
        <v>9.4</v>
      </c>
      <c r="K116" s="6">
        <v>7.64</v>
      </c>
      <c r="L116" s="6">
        <v>50</v>
      </c>
      <c r="M116" s="6"/>
      <c r="N116" s="6"/>
      <c r="O116" s="26"/>
      <c r="P116" s="26"/>
      <c r="Q116" s="26"/>
    </row>
    <row r="117" spans="1:17" hidden="1" x14ac:dyDescent="0.2">
      <c r="A117" s="1" t="s">
        <v>171</v>
      </c>
      <c r="B117" s="2">
        <v>2949</v>
      </c>
      <c r="C117" s="3" t="s">
        <v>280</v>
      </c>
      <c r="D117" s="3" t="s">
        <v>171</v>
      </c>
      <c r="E117" s="3" t="s">
        <v>266</v>
      </c>
      <c r="F117" s="3" t="s">
        <v>223</v>
      </c>
      <c r="G117" s="3" t="s">
        <v>224</v>
      </c>
      <c r="H117" s="3" t="s">
        <v>222</v>
      </c>
      <c r="I117" s="5">
        <v>42836</v>
      </c>
      <c r="J117" s="6">
        <v>9.5</v>
      </c>
      <c r="K117" s="6">
        <v>7.42</v>
      </c>
      <c r="L117" s="6">
        <v>51.7</v>
      </c>
      <c r="M117" s="6"/>
      <c r="N117" s="6"/>
      <c r="O117" s="26"/>
      <c r="P117" s="26"/>
      <c r="Q117" s="26"/>
    </row>
    <row r="118" spans="1:17" x14ac:dyDescent="0.2">
      <c r="A118" s="1" t="s">
        <v>95</v>
      </c>
      <c r="B118" s="2">
        <v>3009</v>
      </c>
      <c r="C118" s="3" t="s">
        <v>371</v>
      </c>
      <c r="D118" s="3" t="s">
        <v>95</v>
      </c>
      <c r="E118" s="3" t="s">
        <v>244</v>
      </c>
      <c r="F118" s="3" t="s">
        <v>220</v>
      </c>
      <c r="G118" s="3" t="s">
        <v>221</v>
      </c>
      <c r="H118" s="3" t="s">
        <v>222</v>
      </c>
      <c r="I118" s="5">
        <v>42829</v>
      </c>
      <c r="J118" s="6">
        <v>10.25</v>
      </c>
      <c r="K118" s="6" t="s">
        <v>488</v>
      </c>
      <c r="L118" s="6" t="s">
        <v>488</v>
      </c>
      <c r="M118" s="6"/>
      <c r="N118" s="6"/>
      <c r="O118" s="26"/>
      <c r="P118" s="26"/>
      <c r="Q118" s="26"/>
    </row>
    <row r="119" spans="1:17" x14ac:dyDescent="0.2">
      <c r="A119" s="1" t="s">
        <v>41</v>
      </c>
      <c r="B119" s="2">
        <v>2842</v>
      </c>
      <c r="C119" s="3" t="s">
        <v>321</v>
      </c>
      <c r="D119" s="3" t="s">
        <v>41</v>
      </c>
      <c r="E119" s="3" t="s">
        <v>235</v>
      </c>
      <c r="F119" s="3" t="s">
        <v>220</v>
      </c>
      <c r="G119" s="3" t="s">
        <v>221</v>
      </c>
      <c r="H119" s="3" t="s">
        <v>225</v>
      </c>
      <c r="I119" s="5">
        <v>42814</v>
      </c>
      <c r="J119" s="6">
        <v>9.5</v>
      </c>
      <c r="K119" s="6">
        <v>7.69</v>
      </c>
      <c r="L119" s="6">
        <v>53.31</v>
      </c>
      <c r="M119" s="6"/>
      <c r="N119" s="6"/>
      <c r="O119" s="26"/>
      <c r="P119" s="26"/>
      <c r="Q119" s="26"/>
    </row>
    <row r="120" spans="1:17" hidden="1" x14ac:dyDescent="0.2">
      <c r="A120" s="1" t="s">
        <v>46</v>
      </c>
      <c r="B120" s="2">
        <v>2890</v>
      </c>
      <c r="C120" s="3" t="s">
        <v>325</v>
      </c>
      <c r="D120" s="3" t="s">
        <v>46</v>
      </c>
      <c r="E120" s="3" t="s">
        <v>237</v>
      </c>
      <c r="F120" s="3" t="s">
        <v>220</v>
      </c>
      <c r="G120" s="3" t="s">
        <v>221</v>
      </c>
      <c r="H120" s="3" t="s">
        <v>222</v>
      </c>
      <c r="I120" s="5">
        <v>42802</v>
      </c>
      <c r="J120" s="6" t="s">
        <v>488</v>
      </c>
      <c r="K120" s="6" t="s">
        <v>488</v>
      </c>
      <c r="L120" s="6" t="s">
        <v>488</v>
      </c>
      <c r="M120" s="6"/>
      <c r="N120" s="6"/>
      <c r="O120" s="26"/>
      <c r="P120" s="26"/>
      <c r="Q120" s="26"/>
    </row>
    <row r="121" spans="1:17" x14ac:dyDescent="0.2">
      <c r="A121" s="1" t="s">
        <v>156</v>
      </c>
      <c r="B121" s="2">
        <v>2901</v>
      </c>
      <c r="C121" s="3" t="s">
        <v>420</v>
      </c>
      <c r="D121" s="3" t="s">
        <v>156</v>
      </c>
      <c r="E121" s="3" t="s">
        <v>265</v>
      </c>
      <c r="F121" s="3" t="s">
        <v>220</v>
      </c>
      <c r="G121" s="3" t="s">
        <v>221</v>
      </c>
      <c r="H121" s="3" t="s">
        <v>225</v>
      </c>
      <c r="I121" s="5">
        <v>42796</v>
      </c>
      <c r="J121" s="6">
        <v>9.41</v>
      </c>
      <c r="K121" s="6">
        <v>7.51</v>
      </c>
      <c r="L121" s="6">
        <v>52.5</v>
      </c>
      <c r="M121" s="6"/>
      <c r="N121" s="6"/>
      <c r="O121" s="26"/>
      <c r="P121" s="26"/>
      <c r="Q121" s="26"/>
    </row>
    <row r="122" spans="1:17" hidden="1" x14ac:dyDescent="0.2">
      <c r="A122" s="1" t="s">
        <v>217</v>
      </c>
      <c r="B122" s="2">
        <v>2907</v>
      </c>
      <c r="C122" s="3" t="s">
        <v>313</v>
      </c>
      <c r="D122" s="3" t="s">
        <v>217</v>
      </c>
      <c r="E122" s="3" t="s">
        <v>276</v>
      </c>
      <c r="F122" s="3" t="s">
        <v>223</v>
      </c>
      <c r="G122" s="3" t="s">
        <v>224</v>
      </c>
      <c r="H122" s="3" t="s">
        <v>225</v>
      </c>
      <c r="I122" s="5">
        <v>42795</v>
      </c>
      <c r="J122" s="6">
        <v>9.25</v>
      </c>
      <c r="K122" s="6">
        <v>7.57</v>
      </c>
      <c r="L122" s="6">
        <v>55.7</v>
      </c>
      <c r="M122" s="6"/>
      <c r="N122" s="6"/>
      <c r="O122" s="26"/>
      <c r="P122" s="26"/>
      <c r="Q122" s="26"/>
    </row>
    <row r="123" spans="1:17" hidden="1" x14ac:dyDescent="0.2">
      <c r="A123" s="1" t="s">
        <v>39</v>
      </c>
      <c r="B123" s="2">
        <v>3065</v>
      </c>
      <c r="C123" s="3" t="s">
        <v>319</v>
      </c>
      <c r="D123" s="3" t="s">
        <v>39</v>
      </c>
      <c r="E123" s="3" t="s">
        <v>234</v>
      </c>
      <c r="F123" s="3" t="s">
        <v>220</v>
      </c>
      <c r="G123" s="3" t="s">
        <v>221</v>
      </c>
      <c r="H123" s="3"/>
      <c r="I123" s="5">
        <v>42790</v>
      </c>
      <c r="J123" s="6" t="s">
        <v>488</v>
      </c>
      <c r="K123" s="6" t="s">
        <v>488</v>
      </c>
      <c r="L123" s="6" t="s">
        <v>488</v>
      </c>
      <c r="M123" s="6"/>
      <c r="N123" s="6"/>
      <c r="O123" s="26"/>
      <c r="P123" s="26"/>
      <c r="Q123" s="26"/>
    </row>
    <row r="124" spans="1:17" x14ac:dyDescent="0.2">
      <c r="A124" s="1" t="s">
        <v>157</v>
      </c>
      <c r="B124" s="2">
        <v>2867</v>
      </c>
      <c r="C124" s="3" t="s">
        <v>421</v>
      </c>
      <c r="D124" s="3" t="s">
        <v>157</v>
      </c>
      <c r="E124" s="3" t="s">
        <v>266</v>
      </c>
      <c r="F124" s="3" t="s">
        <v>220</v>
      </c>
      <c r="G124" s="3" t="s">
        <v>221</v>
      </c>
      <c r="H124" s="3" t="s">
        <v>222</v>
      </c>
      <c r="I124" s="5">
        <v>42790</v>
      </c>
      <c r="J124" s="6">
        <v>9.75</v>
      </c>
      <c r="K124" s="6">
        <v>7.04</v>
      </c>
      <c r="L124" s="6">
        <v>50.03</v>
      </c>
      <c r="M124" s="6"/>
      <c r="N124" s="6"/>
      <c r="O124" s="26"/>
      <c r="P124" s="26"/>
      <c r="Q124" s="26"/>
    </row>
    <row r="125" spans="1:17" hidden="1" x14ac:dyDescent="0.2">
      <c r="A125" s="1" t="s">
        <v>166</v>
      </c>
      <c r="B125" s="2">
        <v>2950</v>
      </c>
      <c r="C125" s="3" t="s">
        <v>425</v>
      </c>
      <c r="D125" s="3" t="s">
        <v>166</v>
      </c>
      <c r="E125" s="3" t="s">
        <v>269</v>
      </c>
      <c r="F125" s="3" t="s">
        <v>220</v>
      </c>
      <c r="G125" s="3" t="s">
        <v>224</v>
      </c>
      <c r="H125" s="3" t="s">
        <v>222</v>
      </c>
      <c r="I125" s="5">
        <v>42788</v>
      </c>
      <c r="J125" s="6">
        <v>9.6</v>
      </c>
      <c r="K125" s="6">
        <v>7.47</v>
      </c>
      <c r="L125" s="6">
        <v>49.7</v>
      </c>
      <c r="M125" s="6"/>
      <c r="N125" s="6"/>
      <c r="O125" s="26"/>
      <c r="P125" s="26"/>
      <c r="Q125" s="26"/>
    </row>
    <row r="126" spans="1:17" hidden="1" x14ac:dyDescent="0.2">
      <c r="A126" s="1" t="s">
        <v>129</v>
      </c>
      <c r="B126" s="2">
        <v>3112</v>
      </c>
      <c r="C126" s="3" t="s">
        <v>396</v>
      </c>
      <c r="D126" s="3" t="s">
        <v>129</v>
      </c>
      <c r="E126" s="3" t="s">
        <v>259</v>
      </c>
      <c r="F126" s="3" t="s">
        <v>223</v>
      </c>
      <c r="G126" s="3" t="s">
        <v>224</v>
      </c>
      <c r="H126" s="3" t="s">
        <v>222</v>
      </c>
      <c r="I126" s="5">
        <v>42787</v>
      </c>
      <c r="J126" s="6">
        <v>10.55</v>
      </c>
      <c r="K126" s="6" t="s">
        <v>488</v>
      </c>
      <c r="L126" s="6">
        <v>51</v>
      </c>
      <c r="M126" s="6"/>
      <c r="N126" s="6"/>
      <c r="O126" s="26"/>
      <c r="P126" s="26"/>
      <c r="Q126" s="26"/>
    </row>
    <row r="127" spans="1:17" hidden="1" x14ac:dyDescent="0.2">
      <c r="A127" s="1" t="s">
        <v>136</v>
      </c>
      <c r="B127" s="2">
        <v>2912</v>
      </c>
      <c r="C127" s="3" t="s">
        <v>292</v>
      </c>
      <c r="D127" s="3" t="s">
        <v>136</v>
      </c>
      <c r="E127" s="3" t="s">
        <v>260</v>
      </c>
      <c r="F127" s="3" t="s">
        <v>220</v>
      </c>
      <c r="G127" s="3" t="s">
        <v>221</v>
      </c>
      <c r="H127" s="3" t="s">
        <v>222</v>
      </c>
      <c r="I127" s="5">
        <v>42761</v>
      </c>
      <c r="J127" s="6" t="s">
        <v>488</v>
      </c>
      <c r="K127" s="6" t="s">
        <v>488</v>
      </c>
      <c r="L127" s="6" t="s">
        <v>488</v>
      </c>
      <c r="M127" s="6"/>
      <c r="N127" s="6"/>
      <c r="O127" s="26"/>
      <c r="P127" s="26"/>
      <c r="Q127" s="26"/>
    </row>
    <row r="128" spans="1:17" hidden="1" x14ac:dyDescent="0.2">
      <c r="A128" s="1" t="s">
        <v>23</v>
      </c>
      <c r="B128" s="2">
        <v>2894</v>
      </c>
      <c r="C128" s="3" t="s">
        <v>287</v>
      </c>
      <c r="D128" s="3" t="s">
        <v>23</v>
      </c>
      <c r="E128" s="3" t="s">
        <v>228</v>
      </c>
      <c r="F128" s="3" t="s">
        <v>220</v>
      </c>
      <c r="G128" s="3" t="s">
        <v>224</v>
      </c>
      <c r="H128" s="3" t="s">
        <v>222</v>
      </c>
      <c r="I128" s="5">
        <v>42759</v>
      </c>
      <c r="J128" s="6">
        <v>9</v>
      </c>
      <c r="K128" s="6">
        <v>6.82</v>
      </c>
      <c r="L128" s="6">
        <v>48</v>
      </c>
      <c r="M128" s="6"/>
      <c r="N128" s="6"/>
      <c r="O128" s="26"/>
      <c r="P128" s="26"/>
      <c r="Q128" s="26"/>
    </row>
    <row r="129" spans="1:17" hidden="1" x14ac:dyDescent="0.2">
      <c r="A129" s="1" t="s">
        <v>26</v>
      </c>
      <c r="B129" s="2">
        <v>2895</v>
      </c>
      <c r="C129" s="3" t="s">
        <v>287</v>
      </c>
      <c r="D129" s="3" t="s">
        <v>26</v>
      </c>
      <c r="E129" s="3" t="s">
        <v>228</v>
      </c>
      <c r="F129" s="3" t="s">
        <v>223</v>
      </c>
      <c r="G129" s="3" t="s">
        <v>224</v>
      </c>
      <c r="H129" s="3" t="s">
        <v>222</v>
      </c>
      <c r="I129" s="5">
        <v>42759</v>
      </c>
      <c r="J129" s="6">
        <v>9</v>
      </c>
      <c r="K129" s="6">
        <v>6.82</v>
      </c>
      <c r="L129" s="6">
        <v>48</v>
      </c>
      <c r="M129" s="6"/>
      <c r="N129" s="6"/>
      <c r="O129" s="26"/>
      <c r="P129" s="26"/>
      <c r="Q129" s="26"/>
    </row>
    <row r="130" spans="1:17" hidden="1" x14ac:dyDescent="0.2">
      <c r="A130" s="1" t="s">
        <v>200</v>
      </c>
      <c r="B130" s="2">
        <v>2939</v>
      </c>
      <c r="C130" s="3" t="s">
        <v>451</v>
      </c>
      <c r="D130" s="3" t="s">
        <v>200</v>
      </c>
      <c r="E130" s="3" t="s">
        <v>240</v>
      </c>
      <c r="F130" s="3" t="s">
        <v>220</v>
      </c>
      <c r="G130" s="3" t="s">
        <v>224</v>
      </c>
      <c r="H130" s="3" t="s">
        <v>222</v>
      </c>
      <c r="I130" s="5">
        <v>42754</v>
      </c>
      <c r="J130" s="6" t="s">
        <v>488</v>
      </c>
      <c r="K130" s="6" t="s">
        <v>488</v>
      </c>
      <c r="L130" s="6" t="s">
        <v>488</v>
      </c>
      <c r="M130" s="6"/>
      <c r="N130" s="6"/>
      <c r="O130" s="26"/>
      <c r="P130" s="26"/>
      <c r="Q130" s="26"/>
    </row>
    <row r="131" spans="1:17" hidden="1" x14ac:dyDescent="0.2">
      <c r="A131" s="1" t="s">
        <v>201</v>
      </c>
      <c r="B131" s="2">
        <v>2940</v>
      </c>
      <c r="C131" s="3" t="s">
        <v>449</v>
      </c>
      <c r="D131" s="3" t="s">
        <v>201</v>
      </c>
      <c r="E131" s="3" t="s">
        <v>240</v>
      </c>
      <c r="F131" s="3" t="s">
        <v>220</v>
      </c>
      <c r="G131" s="3" t="s">
        <v>224</v>
      </c>
      <c r="H131" s="3" t="s">
        <v>222</v>
      </c>
      <c r="I131" s="5">
        <v>42754</v>
      </c>
      <c r="J131" s="6" t="s">
        <v>488</v>
      </c>
      <c r="K131" s="6" t="s">
        <v>488</v>
      </c>
      <c r="L131" s="6" t="s">
        <v>488</v>
      </c>
      <c r="M131" s="6"/>
      <c r="N131" s="6"/>
      <c r="O131" s="26"/>
      <c r="P131" s="26"/>
      <c r="Q131" s="26"/>
    </row>
    <row r="132" spans="1:17" hidden="1" x14ac:dyDescent="0.2">
      <c r="A132" s="1" t="s">
        <v>202</v>
      </c>
      <c r="B132" s="2">
        <v>2941</v>
      </c>
      <c r="C132" s="3" t="s">
        <v>450</v>
      </c>
      <c r="D132" s="3" t="s">
        <v>202</v>
      </c>
      <c r="E132" s="3" t="s">
        <v>240</v>
      </c>
      <c r="F132" s="3" t="s">
        <v>220</v>
      </c>
      <c r="G132" s="3" t="s">
        <v>224</v>
      </c>
      <c r="H132" s="3" t="s">
        <v>222</v>
      </c>
      <c r="I132" s="5">
        <v>42754</v>
      </c>
      <c r="J132" s="6" t="s">
        <v>488</v>
      </c>
      <c r="K132" s="6" t="s">
        <v>488</v>
      </c>
      <c r="L132" s="6" t="s">
        <v>488</v>
      </c>
      <c r="M132" s="6"/>
      <c r="N132" s="6"/>
      <c r="O132" s="26"/>
      <c r="P132" s="26"/>
      <c r="Q132" s="26"/>
    </row>
    <row r="133" spans="1:17" hidden="1" x14ac:dyDescent="0.2">
      <c r="A133" s="1" t="s">
        <v>203</v>
      </c>
      <c r="B133" s="2">
        <v>2942</v>
      </c>
      <c r="C133" s="3" t="s">
        <v>448</v>
      </c>
      <c r="D133" s="3" t="s">
        <v>203</v>
      </c>
      <c r="E133" s="3" t="s">
        <v>240</v>
      </c>
      <c r="F133" s="3" t="s">
        <v>220</v>
      </c>
      <c r="G133" s="3" t="s">
        <v>224</v>
      </c>
      <c r="H133" s="3" t="s">
        <v>222</v>
      </c>
      <c r="I133" s="5">
        <v>42754</v>
      </c>
      <c r="J133" s="6" t="s">
        <v>488</v>
      </c>
      <c r="K133" s="6" t="s">
        <v>488</v>
      </c>
      <c r="L133" s="6" t="s">
        <v>488</v>
      </c>
      <c r="M133" s="6"/>
      <c r="N133" s="6"/>
      <c r="O133" s="26"/>
      <c r="P133" s="26"/>
      <c r="Q133" s="26"/>
    </row>
    <row r="134" spans="1:17" x14ac:dyDescent="0.2">
      <c r="A134" s="1" t="s">
        <v>518</v>
      </c>
      <c r="B134" s="2">
        <v>3078</v>
      </c>
      <c r="C134" s="3" t="s">
        <v>335</v>
      </c>
      <c r="D134" s="3" t="s">
        <v>518</v>
      </c>
      <c r="E134" s="3" t="s">
        <v>254</v>
      </c>
      <c r="F134" s="3" t="s">
        <v>220</v>
      </c>
      <c r="G134" s="3" t="s">
        <v>221</v>
      </c>
      <c r="H134" s="3" t="s">
        <v>222</v>
      </c>
      <c r="I134" s="5">
        <v>42753</v>
      </c>
      <c r="J134" s="6">
        <v>9.4499999999999993</v>
      </c>
      <c r="K134" s="6">
        <v>7.25</v>
      </c>
      <c r="L134" s="6">
        <v>50.99</v>
      </c>
      <c r="M134" s="6"/>
      <c r="N134" s="6"/>
      <c r="O134" s="26"/>
      <c r="P134" s="26"/>
      <c r="Q134" s="26"/>
    </row>
    <row r="135" spans="1:17" hidden="1" x14ac:dyDescent="0.2">
      <c r="A135" s="1" t="s">
        <v>717</v>
      </c>
      <c r="B135" s="2">
        <v>3134</v>
      </c>
      <c r="C135" s="3" t="s">
        <v>409</v>
      </c>
      <c r="D135" s="3" t="s">
        <v>717</v>
      </c>
      <c r="E135" s="3" t="s">
        <v>260</v>
      </c>
      <c r="F135" s="3" t="s">
        <v>220</v>
      </c>
      <c r="G135" s="3" t="s">
        <v>226</v>
      </c>
      <c r="H135" s="3" t="s">
        <v>222</v>
      </c>
      <c r="I135" s="5">
        <v>42747</v>
      </c>
      <c r="J135" s="6">
        <v>9.6</v>
      </c>
      <c r="K135" s="6">
        <v>6.39</v>
      </c>
      <c r="L135" s="6">
        <v>40</v>
      </c>
      <c r="M135" s="6"/>
      <c r="N135" s="6"/>
      <c r="O135" s="26"/>
      <c r="P135" s="26"/>
      <c r="Q135" s="26"/>
    </row>
    <row r="136" spans="1:17" hidden="1" x14ac:dyDescent="0.2">
      <c r="A136" s="1" t="s">
        <v>716</v>
      </c>
      <c r="B136" s="2">
        <v>3135</v>
      </c>
      <c r="C136" s="3" t="s">
        <v>405</v>
      </c>
      <c r="D136" s="3" t="s">
        <v>716</v>
      </c>
      <c r="E136" s="3" t="s">
        <v>260</v>
      </c>
      <c r="F136" s="3" t="s">
        <v>220</v>
      </c>
      <c r="G136" s="3" t="s">
        <v>226</v>
      </c>
      <c r="H136" s="3" t="s">
        <v>222</v>
      </c>
      <c r="I136" s="5">
        <v>42746</v>
      </c>
      <c r="J136" s="6" t="s">
        <v>488</v>
      </c>
      <c r="K136" s="6" t="s">
        <v>488</v>
      </c>
      <c r="L136" s="6" t="s">
        <v>488</v>
      </c>
      <c r="M136" s="6"/>
      <c r="N136" s="6"/>
      <c r="O136" s="26"/>
      <c r="P136" s="26"/>
      <c r="Q136" s="26"/>
    </row>
    <row r="137" spans="1:17" hidden="1" x14ac:dyDescent="0.2">
      <c r="A137" s="1" t="s">
        <v>107</v>
      </c>
      <c r="B137" s="2">
        <v>3022</v>
      </c>
      <c r="C137" s="3" t="s">
        <v>326</v>
      </c>
      <c r="D137" s="3" t="s">
        <v>107</v>
      </c>
      <c r="E137" s="3" t="s">
        <v>251</v>
      </c>
      <c r="F137" s="3" t="s">
        <v>220</v>
      </c>
      <c r="G137" s="3" t="s">
        <v>221</v>
      </c>
      <c r="H137" s="3"/>
      <c r="I137" s="5">
        <v>42745</v>
      </c>
      <c r="J137" s="6" t="s">
        <v>488</v>
      </c>
      <c r="K137" s="6" t="s">
        <v>488</v>
      </c>
      <c r="L137" s="6" t="s">
        <v>488</v>
      </c>
      <c r="M137" s="6"/>
      <c r="N137" s="6"/>
      <c r="O137" s="26"/>
      <c r="P137" s="26"/>
      <c r="Q137" s="26"/>
    </row>
    <row r="138" spans="1:17" hidden="1" x14ac:dyDescent="0.2">
      <c r="A138" s="1" t="s">
        <v>114</v>
      </c>
      <c r="B138" s="2">
        <v>2701</v>
      </c>
      <c r="C138" s="3" t="s">
        <v>385</v>
      </c>
      <c r="D138" s="3" t="s">
        <v>114</v>
      </c>
      <c r="E138" s="3" t="s">
        <v>255</v>
      </c>
      <c r="F138" s="3" t="s">
        <v>220</v>
      </c>
      <c r="G138" s="3" t="s">
        <v>221</v>
      </c>
      <c r="H138" s="3" t="s">
        <v>225</v>
      </c>
      <c r="I138" s="5">
        <v>42727</v>
      </c>
      <c r="J138" s="6" t="s">
        <v>488</v>
      </c>
      <c r="K138" s="6" t="s">
        <v>488</v>
      </c>
      <c r="L138" s="6" t="s">
        <v>488</v>
      </c>
      <c r="M138" s="6"/>
      <c r="N138" s="6"/>
      <c r="O138" s="26"/>
      <c r="P138" s="26"/>
      <c r="Q138" s="26"/>
    </row>
    <row r="139" spans="1:17" x14ac:dyDescent="0.2">
      <c r="A139" s="1" t="s">
        <v>100</v>
      </c>
      <c r="B139" s="2">
        <v>2984</v>
      </c>
      <c r="C139" s="3" t="s">
        <v>365</v>
      </c>
      <c r="D139" s="3" t="s">
        <v>100</v>
      </c>
      <c r="E139" s="3" t="s">
        <v>252</v>
      </c>
      <c r="F139" s="3" t="s">
        <v>220</v>
      </c>
      <c r="G139" s="3" t="s">
        <v>221</v>
      </c>
      <c r="H139" s="3" t="s">
        <v>222</v>
      </c>
      <c r="I139" s="5">
        <v>42726</v>
      </c>
      <c r="J139" s="6">
        <v>9.6</v>
      </c>
      <c r="K139" s="6">
        <v>6.65</v>
      </c>
      <c r="L139" s="6">
        <v>48.03</v>
      </c>
      <c r="M139" s="6"/>
      <c r="N139" s="6"/>
      <c r="O139" s="26"/>
      <c r="P139" s="26"/>
      <c r="Q139" s="26"/>
    </row>
    <row r="140" spans="1:17" hidden="1" x14ac:dyDescent="0.2">
      <c r="A140" s="1" t="s">
        <v>101</v>
      </c>
      <c r="B140" s="2">
        <v>2985</v>
      </c>
      <c r="C140" s="3" t="s">
        <v>365</v>
      </c>
      <c r="D140" s="3" t="s">
        <v>101</v>
      </c>
      <c r="E140" s="3" t="s">
        <v>252</v>
      </c>
      <c r="F140" s="3" t="s">
        <v>223</v>
      </c>
      <c r="G140" s="3" t="s">
        <v>224</v>
      </c>
      <c r="H140" s="3" t="s">
        <v>222</v>
      </c>
      <c r="I140" s="5">
        <v>42726</v>
      </c>
      <c r="J140" s="6">
        <v>9.5</v>
      </c>
      <c r="K140" s="6">
        <v>5.75</v>
      </c>
      <c r="L140" s="6">
        <v>48.03</v>
      </c>
      <c r="M140" s="6"/>
      <c r="N140" s="6"/>
      <c r="O140" s="26"/>
      <c r="P140" s="26"/>
      <c r="Q140" s="26"/>
    </row>
    <row r="141" spans="1:17" x14ac:dyDescent="0.2">
      <c r="A141" s="1" t="s">
        <v>159</v>
      </c>
      <c r="B141" s="2">
        <v>3025</v>
      </c>
      <c r="C141" s="3" t="s">
        <v>337</v>
      </c>
      <c r="D141" s="3" t="s">
        <v>159</v>
      </c>
      <c r="E141" s="3" t="s">
        <v>267</v>
      </c>
      <c r="F141" s="3" t="s">
        <v>220</v>
      </c>
      <c r="G141" s="3" t="s">
        <v>221</v>
      </c>
      <c r="H141" s="3" t="s">
        <v>222</v>
      </c>
      <c r="I141" s="5">
        <v>42726</v>
      </c>
      <c r="J141" s="6">
        <v>9.9</v>
      </c>
      <c r="K141" s="6">
        <v>7.37</v>
      </c>
      <c r="L141" s="6">
        <v>51.75</v>
      </c>
      <c r="M141" s="6"/>
      <c r="N141" s="6"/>
      <c r="O141" s="26"/>
      <c r="P141" s="26"/>
      <c r="Q141" s="26"/>
    </row>
    <row r="142" spans="1:17" hidden="1" x14ac:dyDescent="0.2">
      <c r="A142" s="1" t="s">
        <v>91</v>
      </c>
      <c r="B142" s="2">
        <v>3161</v>
      </c>
      <c r="C142" s="3" t="s">
        <v>382</v>
      </c>
      <c r="D142" s="3" t="s">
        <v>91</v>
      </c>
      <c r="E142" s="3" t="s">
        <v>250</v>
      </c>
      <c r="F142" s="3" t="s">
        <v>223</v>
      </c>
      <c r="G142" s="3" t="s">
        <v>224</v>
      </c>
      <c r="H142" s="3" t="s">
        <v>222</v>
      </c>
      <c r="I142" s="5">
        <v>42724</v>
      </c>
      <c r="J142" s="6">
        <v>9.75</v>
      </c>
      <c r="K142" s="6">
        <v>7.53</v>
      </c>
      <c r="L142" s="6" t="s">
        <v>488</v>
      </c>
      <c r="M142" s="6"/>
      <c r="N142" s="6"/>
      <c r="O142" s="26"/>
      <c r="P142" s="26"/>
      <c r="Q142" s="26"/>
    </row>
    <row r="143" spans="1:17" x14ac:dyDescent="0.2">
      <c r="A143" s="1" t="s">
        <v>105</v>
      </c>
      <c r="B143" s="2">
        <v>2983</v>
      </c>
      <c r="C143" s="3" t="s">
        <v>367</v>
      </c>
      <c r="D143" s="3" t="s">
        <v>105</v>
      </c>
      <c r="E143" s="3" t="s">
        <v>253</v>
      </c>
      <c r="F143" s="3" t="s">
        <v>220</v>
      </c>
      <c r="G143" s="3" t="s">
        <v>221</v>
      </c>
      <c r="H143" s="3" t="s">
        <v>225</v>
      </c>
      <c r="I143" s="5">
        <v>42723</v>
      </c>
      <c r="J143" s="6">
        <v>9.3699999999999992</v>
      </c>
      <c r="K143" s="6">
        <v>7.43</v>
      </c>
      <c r="L143" s="6">
        <v>52.39</v>
      </c>
      <c r="M143" s="6"/>
      <c r="N143" s="6"/>
      <c r="O143" s="26"/>
      <c r="P143" s="26"/>
      <c r="Q143" s="26"/>
    </row>
    <row r="144" spans="1:17" hidden="1" x14ac:dyDescent="0.2">
      <c r="A144" s="1" t="s">
        <v>118</v>
      </c>
      <c r="B144" s="2">
        <v>2919</v>
      </c>
      <c r="C144" s="3" t="s">
        <v>392</v>
      </c>
      <c r="D144" s="3" t="s">
        <v>118</v>
      </c>
      <c r="E144" s="3" t="s">
        <v>257</v>
      </c>
      <c r="F144" s="3" t="s">
        <v>220</v>
      </c>
      <c r="G144" s="3" t="s">
        <v>224</v>
      </c>
      <c r="H144" s="3" t="s">
        <v>225</v>
      </c>
      <c r="I144" s="5">
        <v>42723</v>
      </c>
      <c r="J144" s="6">
        <v>9</v>
      </c>
      <c r="K144" s="6">
        <v>7.45</v>
      </c>
      <c r="L144" s="6">
        <v>49</v>
      </c>
      <c r="M144" s="6"/>
      <c r="N144" s="6"/>
      <c r="O144" s="26"/>
      <c r="P144" s="26"/>
      <c r="Q144" s="26"/>
    </row>
    <row r="145" spans="1:17" hidden="1" x14ac:dyDescent="0.2">
      <c r="A145" s="1" t="s">
        <v>24</v>
      </c>
      <c r="B145" s="2">
        <v>2896</v>
      </c>
      <c r="C145" s="3" t="s">
        <v>303</v>
      </c>
      <c r="D145" s="3" t="s">
        <v>24</v>
      </c>
      <c r="E145" s="3" t="s">
        <v>228</v>
      </c>
      <c r="F145" s="3" t="s">
        <v>223</v>
      </c>
      <c r="G145" s="3" t="s">
        <v>224</v>
      </c>
      <c r="H145" s="3" t="s">
        <v>222</v>
      </c>
      <c r="I145" s="5">
        <v>42719</v>
      </c>
      <c r="J145" s="6">
        <v>9</v>
      </c>
      <c r="K145" s="6">
        <v>6.42</v>
      </c>
      <c r="L145" s="6">
        <v>48</v>
      </c>
      <c r="M145" s="6"/>
      <c r="N145" s="6"/>
      <c r="O145" s="26"/>
      <c r="P145" s="26"/>
      <c r="Q145" s="26"/>
    </row>
    <row r="146" spans="1:17" hidden="1" x14ac:dyDescent="0.2">
      <c r="A146" s="1" t="s">
        <v>25</v>
      </c>
      <c r="B146" s="2">
        <v>2897</v>
      </c>
      <c r="C146" s="3" t="s">
        <v>300</v>
      </c>
      <c r="D146" s="3" t="s">
        <v>25</v>
      </c>
      <c r="E146" s="3" t="s">
        <v>228</v>
      </c>
      <c r="F146" s="3" t="s">
        <v>223</v>
      </c>
      <c r="G146" s="3" t="s">
        <v>224</v>
      </c>
      <c r="H146" s="3" t="s">
        <v>222</v>
      </c>
      <c r="I146" s="5">
        <v>42719</v>
      </c>
      <c r="J146" s="6">
        <v>9</v>
      </c>
      <c r="K146" s="6">
        <v>6.15</v>
      </c>
      <c r="L146" s="6">
        <v>48</v>
      </c>
      <c r="M146" s="6"/>
      <c r="N146" s="6"/>
      <c r="O146" s="26"/>
      <c r="P146" s="26"/>
      <c r="Q146" s="26"/>
    </row>
    <row r="147" spans="1:17" hidden="1" x14ac:dyDescent="0.2">
      <c r="A147" s="1" t="s">
        <v>102</v>
      </c>
      <c r="B147" s="2">
        <v>2970</v>
      </c>
      <c r="C147" s="3" t="s">
        <v>375</v>
      </c>
      <c r="D147" s="3" t="s">
        <v>102</v>
      </c>
      <c r="E147" s="3" t="s">
        <v>249</v>
      </c>
      <c r="F147" s="3" t="s">
        <v>220</v>
      </c>
      <c r="G147" s="3" t="s">
        <v>224</v>
      </c>
      <c r="H147" s="3" t="s">
        <v>225</v>
      </c>
      <c r="I147" s="5">
        <v>42718</v>
      </c>
      <c r="J147" s="6">
        <v>9.1</v>
      </c>
      <c r="K147" s="6">
        <v>7.08</v>
      </c>
      <c r="L147" s="6">
        <v>50</v>
      </c>
      <c r="M147" s="6"/>
      <c r="N147" s="6"/>
      <c r="O147" s="26"/>
      <c r="P147" s="26"/>
      <c r="Q147" s="26"/>
    </row>
    <row r="148" spans="1:17" hidden="1" x14ac:dyDescent="0.2">
      <c r="A148" s="1" t="s">
        <v>165</v>
      </c>
      <c r="B148" s="2">
        <v>2943</v>
      </c>
      <c r="C148" s="3" t="s">
        <v>426</v>
      </c>
      <c r="D148" s="3" t="s">
        <v>165</v>
      </c>
      <c r="E148" s="3" t="s">
        <v>269</v>
      </c>
      <c r="F148" s="3" t="s">
        <v>220</v>
      </c>
      <c r="G148" s="3" t="s">
        <v>224</v>
      </c>
      <c r="H148" s="3" t="s">
        <v>222</v>
      </c>
      <c r="I148" s="5">
        <v>42716</v>
      </c>
      <c r="J148" s="6">
        <v>9.6</v>
      </c>
      <c r="K148" s="6">
        <v>7.47</v>
      </c>
      <c r="L148" s="6">
        <v>45</v>
      </c>
      <c r="M148" s="6"/>
      <c r="N148" s="6"/>
      <c r="O148" s="26"/>
      <c r="P148" s="26"/>
      <c r="Q148" s="26"/>
    </row>
    <row r="149" spans="1:17" hidden="1" x14ac:dyDescent="0.2">
      <c r="A149" s="1" t="s">
        <v>22</v>
      </c>
      <c r="B149" s="2">
        <v>3051</v>
      </c>
      <c r="C149" s="3" t="s">
        <v>286</v>
      </c>
      <c r="D149" s="3" t="s">
        <v>22</v>
      </c>
      <c r="E149" s="3" t="s">
        <v>227</v>
      </c>
      <c r="F149" s="3" t="s">
        <v>220</v>
      </c>
      <c r="G149" s="3" t="s">
        <v>231</v>
      </c>
      <c r="H149" s="3" t="s">
        <v>222</v>
      </c>
      <c r="I149" s="5">
        <v>42713</v>
      </c>
      <c r="J149" s="6" t="s">
        <v>488</v>
      </c>
      <c r="K149" s="6" t="s">
        <v>488</v>
      </c>
      <c r="L149" s="6" t="s">
        <v>488</v>
      </c>
      <c r="M149" s="6"/>
      <c r="N149" s="6"/>
      <c r="O149" s="26"/>
      <c r="P149" s="26"/>
      <c r="Q149" s="26"/>
    </row>
    <row r="150" spans="1:17" hidden="1" x14ac:dyDescent="0.2">
      <c r="A150" s="1" t="s">
        <v>66</v>
      </c>
      <c r="B150" s="2">
        <v>2881</v>
      </c>
      <c r="C150" s="3" t="s">
        <v>343</v>
      </c>
      <c r="D150" s="3" t="s">
        <v>66</v>
      </c>
      <c r="E150" s="3" t="s">
        <v>241</v>
      </c>
      <c r="F150" s="3" t="s">
        <v>223</v>
      </c>
      <c r="G150" s="3" t="s">
        <v>224</v>
      </c>
      <c r="H150" s="3" t="s">
        <v>225</v>
      </c>
      <c r="I150" s="5">
        <v>42713</v>
      </c>
      <c r="J150" s="6">
        <v>10.1</v>
      </c>
      <c r="K150" s="6">
        <v>5.76</v>
      </c>
      <c r="L150" s="6">
        <v>38.65</v>
      </c>
      <c r="M150" s="6"/>
      <c r="N150" s="6"/>
      <c r="O150" s="26"/>
      <c r="P150" s="26"/>
      <c r="Q150" s="26"/>
    </row>
    <row r="151" spans="1:17" x14ac:dyDescent="0.2">
      <c r="A151" s="1" t="s">
        <v>120</v>
      </c>
      <c r="B151" s="2">
        <v>2997</v>
      </c>
      <c r="C151" s="3" t="s">
        <v>395</v>
      </c>
      <c r="D151" s="3" t="s">
        <v>120</v>
      </c>
      <c r="E151" s="3" t="s">
        <v>256</v>
      </c>
      <c r="F151" s="3" t="s">
        <v>220</v>
      </c>
      <c r="G151" s="3" t="s">
        <v>221</v>
      </c>
      <c r="H151" s="3" t="s">
        <v>222</v>
      </c>
      <c r="I151" s="5">
        <v>42711</v>
      </c>
      <c r="J151" s="6">
        <v>10.1</v>
      </c>
      <c r="K151" s="6">
        <v>7.21</v>
      </c>
      <c r="L151" s="6">
        <v>53</v>
      </c>
      <c r="M151" s="6"/>
      <c r="N151" s="6"/>
      <c r="O151" s="26"/>
      <c r="P151" s="26"/>
      <c r="Q151" s="26"/>
    </row>
    <row r="152" spans="1:17" x14ac:dyDescent="0.2">
      <c r="A152" s="1" t="s">
        <v>2</v>
      </c>
      <c r="B152" s="2">
        <v>2799</v>
      </c>
      <c r="C152" s="3" t="s">
        <v>279</v>
      </c>
      <c r="D152" s="3" t="s">
        <v>2</v>
      </c>
      <c r="E152" s="3" t="s">
        <v>219</v>
      </c>
      <c r="F152" s="3" t="s">
        <v>220</v>
      </c>
      <c r="G152" s="3" t="s">
        <v>221</v>
      </c>
      <c r="H152" s="3" t="s">
        <v>222</v>
      </c>
      <c r="I152" s="5">
        <v>42705</v>
      </c>
      <c r="J152" s="6">
        <v>10</v>
      </c>
      <c r="K152" s="6">
        <v>7.51</v>
      </c>
      <c r="L152" s="6">
        <v>52.5</v>
      </c>
      <c r="M152" s="6"/>
      <c r="N152" s="6"/>
      <c r="O152" s="26"/>
      <c r="P152" s="26"/>
      <c r="Q152" s="26"/>
    </row>
    <row r="153" spans="1:17" x14ac:dyDescent="0.2">
      <c r="A153" s="1" t="s">
        <v>94</v>
      </c>
      <c r="B153" s="2">
        <v>2889</v>
      </c>
      <c r="C153" s="3" t="s">
        <v>352</v>
      </c>
      <c r="D153" s="3" t="s">
        <v>94</v>
      </c>
      <c r="E153" s="3" t="s">
        <v>244</v>
      </c>
      <c r="F153" s="3" t="s">
        <v>220</v>
      </c>
      <c r="G153" s="3" t="s">
        <v>221</v>
      </c>
      <c r="H153" s="3" t="s">
        <v>222</v>
      </c>
      <c r="I153" s="5">
        <v>42703</v>
      </c>
      <c r="J153" s="6">
        <v>10.55</v>
      </c>
      <c r="K153" s="6" t="s">
        <v>488</v>
      </c>
      <c r="L153" s="6" t="s">
        <v>488</v>
      </c>
      <c r="M153" s="6"/>
      <c r="N153" s="6"/>
      <c r="O153" s="26"/>
      <c r="P153" s="26"/>
      <c r="Q153" s="26"/>
    </row>
    <row r="154" spans="1:17" hidden="1" x14ac:dyDescent="0.2">
      <c r="A154" s="1" t="s">
        <v>498</v>
      </c>
      <c r="B154" s="2">
        <v>3044</v>
      </c>
      <c r="C154" s="3" t="s">
        <v>311</v>
      </c>
      <c r="D154" s="3" t="s">
        <v>498</v>
      </c>
      <c r="E154" s="3" t="s">
        <v>233</v>
      </c>
      <c r="F154" s="3" t="s">
        <v>223</v>
      </c>
      <c r="G154" s="3" t="s">
        <v>231</v>
      </c>
      <c r="H154" s="3" t="s">
        <v>222</v>
      </c>
      <c r="I154" s="5">
        <v>42697</v>
      </c>
      <c r="J154" s="6" t="s">
        <v>488</v>
      </c>
      <c r="K154" s="6" t="s">
        <v>488</v>
      </c>
      <c r="L154" s="6" t="s">
        <v>488</v>
      </c>
      <c r="M154" s="6"/>
      <c r="N154" s="6"/>
      <c r="O154" s="26"/>
      <c r="P154" s="26"/>
      <c r="Q154" s="26"/>
    </row>
    <row r="155" spans="1:17" x14ac:dyDescent="0.2">
      <c r="A155" s="1" t="s">
        <v>141</v>
      </c>
      <c r="B155" s="2">
        <v>2959</v>
      </c>
      <c r="C155" s="3" t="s">
        <v>410</v>
      </c>
      <c r="D155" s="3" t="s">
        <v>141</v>
      </c>
      <c r="E155" s="3" t="s">
        <v>243</v>
      </c>
      <c r="F155" s="3" t="s">
        <v>220</v>
      </c>
      <c r="G155" s="3" t="s">
        <v>221</v>
      </c>
      <c r="H155" s="3" t="s">
        <v>222</v>
      </c>
      <c r="I155" s="5">
        <v>42692</v>
      </c>
      <c r="J155" s="6">
        <v>10</v>
      </c>
      <c r="K155" s="6">
        <v>7.91</v>
      </c>
      <c r="L155" s="6">
        <v>52.2</v>
      </c>
      <c r="M155" s="6"/>
      <c r="N155" s="6"/>
      <c r="O155" s="26"/>
      <c r="P155" s="26"/>
      <c r="Q155" s="26"/>
    </row>
    <row r="156" spans="1:17" hidden="1" x14ac:dyDescent="0.2">
      <c r="A156" s="1" t="s">
        <v>142</v>
      </c>
      <c r="B156" s="2">
        <v>2960</v>
      </c>
      <c r="C156" s="3" t="s">
        <v>410</v>
      </c>
      <c r="D156" s="3" t="s">
        <v>142</v>
      </c>
      <c r="E156" s="3" t="s">
        <v>243</v>
      </c>
      <c r="F156" s="3" t="s">
        <v>223</v>
      </c>
      <c r="G156" s="3" t="s">
        <v>224</v>
      </c>
      <c r="H156" s="3" t="s">
        <v>222</v>
      </c>
      <c r="I156" s="5">
        <v>42692</v>
      </c>
      <c r="J156" s="6">
        <v>10</v>
      </c>
      <c r="K156" s="6">
        <v>7.84</v>
      </c>
      <c r="L156" s="6">
        <v>52.2</v>
      </c>
      <c r="M156" s="6"/>
      <c r="N156" s="6"/>
      <c r="O156" s="26"/>
      <c r="P156" s="26"/>
      <c r="Q156" s="26"/>
    </row>
    <row r="157" spans="1:17" hidden="1" x14ac:dyDescent="0.2">
      <c r="A157" s="1" t="s">
        <v>181</v>
      </c>
      <c r="B157" s="2">
        <v>3005</v>
      </c>
      <c r="C157" s="3" t="s">
        <v>434</v>
      </c>
      <c r="D157" s="3" t="s">
        <v>181</v>
      </c>
      <c r="E157" s="3" t="s">
        <v>260</v>
      </c>
      <c r="F157" s="3" t="s">
        <v>223</v>
      </c>
      <c r="G157" s="3" t="s">
        <v>224</v>
      </c>
      <c r="H157" s="3" t="s">
        <v>222</v>
      </c>
      <c r="I157" s="5">
        <v>42689</v>
      </c>
      <c r="J157" s="6" t="s">
        <v>488</v>
      </c>
      <c r="K157" s="6" t="s">
        <v>488</v>
      </c>
      <c r="L157" s="6" t="s">
        <v>488</v>
      </c>
      <c r="M157" s="6"/>
      <c r="N157" s="6"/>
      <c r="O157" s="26"/>
      <c r="P157" s="26"/>
      <c r="Q157" s="26"/>
    </row>
    <row r="158" spans="1:17" x14ac:dyDescent="0.2">
      <c r="A158" s="1" t="s">
        <v>124</v>
      </c>
      <c r="B158" s="2">
        <v>2926</v>
      </c>
      <c r="C158" s="3" t="s">
        <v>398</v>
      </c>
      <c r="D158" s="3" t="s">
        <v>124</v>
      </c>
      <c r="E158" s="3" t="s">
        <v>243</v>
      </c>
      <c r="F158" s="3" t="s">
        <v>220</v>
      </c>
      <c r="G158" s="3" t="s">
        <v>221</v>
      </c>
      <c r="H158" s="3" t="s">
        <v>225</v>
      </c>
      <c r="I158" s="5">
        <v>42683</v>
      </c>
      <c r="J158" s="6">
        <v>9.8000000000000007</v>
      </c>
      <c r="K158" s="6">
        <v>7.89</v>
      </c>
      <c r="L158" s="6">
        <v>57.16</v>
      </c>
      <c r="M158" s="6"/>
      <c r="N158" s="6"/>
      <c r="O158" s="26"/>
      <c r="P158" s="26"/>
      <c r="Q158" s="26"/>
    </row>
    <row r="159" spans="1:17" hidden="1" x14ac:dyDescent="0.2">
      <c r="A159" s="1" t="s">
        <v>125</v>
      </c>
      <c r="B159" s="2">
        <v>2927</v>
      </c>
      <c r="C159" s="3" t="s">
        <v>398</v>
      </c>
      <c r="D159" s="3" t="s">
        <v>125</v>
      </c>
      <c r="E159" s="3" t="s">
        <v>243</v>
      </c>
      <c r="F159" s="3" t="s">
        <v>223</v>
      </c>
      <c r="G159" s="3" t="s">
        <v>224</v>
      </c>
      <c r="H159" s="3" t="s">
        <v>225</v>
      </c>
      <c r="I159" s="5">
        <v>42683</v>
      </c>
      <c r="J159" s="6">
        <v>9.8000000000000007</v>
      </c>
      <c r="K159" s="6">
        <v>7.88</v>
      </c>
      <c r="L159" s="6">
        <v>57.16</v>
      </c>
      <c r="M159" s="6"/>
      <c r="N159" s="6"/>
      <c r="O159" s="26"/>
      <c r="P159" s="26"/>
      <c r="Q159" s="26"/>
    </row>
    <row r="160" spans="1:17" hidden="1" x14ac:dyDescent="0.2">
      <c r="A160" s="1" t="s">
        <v>173</v>
      </c>
      <c r="B160" s="2">
        <v>2922</v>
      </c>
      <c r="C160" s="3" t="s">
        <v>429</v>
      </c>
      <c r="D160" s="3" t="s">
        <v>173</v>
      </c>
      <c r="E160" s="3" t="s">
        <v>267</v>
      </c>
      <c r="F160" s="3" t="s">
        <v>223</v>
      </c>
      <c r="G160" s="3" t="s">
        <v>224</v>
      </c>
      <c r="H160" s="3" t="s">
        <v>222</v>
      </c>
      <c r="I160" s="5">
        <v>42671</v>
      </c>
      <c r="J160" s="6">
        <v>9.6999999999999993</v>
      </c>
      <c r="K160" s="6">
        <v>7.53</v>
      </c>
      <c r="L160" s="6">
        <v>52</v>
      </c>
      <c r="M160" s="6"/>
      <c r="N160" s="6"/>
      <c r="O160" s="26"/>
      <c r="P160" s="26"/>
      <c r="Q160" s="26"/>
    </row>
    <row r="161" spans="1:17" hidden="1" x14ac:dyDescent="0.2">
      <c r="A161" s="1" t="s">
        <v>199</v>
      </c>
      <c r="B161" s="2">
        <v>2916</v>
      </c>
      <c r="C161" s="3" t="s">
        <v>340</v>
      </c>
      <c r="D161" s="3" t="s">
        <v>199</v>
      </c>
      <c r="E161" s="3" t="s">
        <v>240</v>
      </c>
      <c r="F161" s="3" t="s">
        <v>223</v>
      </c>
      <c r="G161" s="3" t="s">
        <v>224</v>
      </c>
      <c r="H161" s="3" t="s">
        <v>222</v>
      </c>
      <c r="I161" s="5">
        <v>42670</v>
      </c>
      <c r="J161" s="6" t="s">
        <v>488</v>
      </c>
      <c r="K161" s="6" t="s">
        <v>488</v>
      </c>
      <c r="L161" s="6" t="s">
        <v>488</v>
      </c>
      <c r="M161" s="6"/>
      <c r="N161" s="6"/>
      <c r="O161" s="26"/>
      <c r="P161" s="26"/>
      <c r="Q161" s="26"/>
    </row>
    <row r="162" spans="1:17" hidden="1" x14ac:dyDescent="0.2">
      <c r="A162" s="1" t="s">
        <v>119</v>
      </c>
      <c r="B162" s="2">
        <v>2989</v>
      </c>
      <c r="C162" s="3" t="s">
        <v>388</v>
      </c>
      <c r="D162" s="3" t="s">
        <v>119</v>
      </c>
      <c r="E162" s="3" t="s">
        <v>256</v>
      </c>
      <c r="F162" s="3" t="s">
        <v>220</v>
      </c>
      <c r="G162" s="3" t="s">
        <v>231</v>
      </c>
      <c r="H162" s="3" t="s">
        <v>225</v>
      </c>
      <c r="I162" s="5">
        <v>42662</v>
      </c>
      <c r="J162" s="6" t="s">
        <v>488</v>
      </c>
      <c r="K162" s="6">
        <v>8.24</v>
      </c>
      <c r="L162" s="6">
        <v>51.35</v>
      </c>
      <c r="M162" s="6"/>
      <c r="N162" s="6"/>
      <c r="O162" s="26"/>
      <c r="P162" s="26"/>
      <c r="Q162" s="26"/>
    </row>
    <row r="163" spans="1:17" hidden="1" x14ac:dyDescent="0.2">
      <c r="A163" s="1" t="s">
        <v>190</v>
      </c>
      <c r="B163" s="2">
        <v>2868</v>
      </c>
      <c r="C163" s="3" t="s">
        <v>441</v>
      </c>
      <c r="D163" s="3" t="s">
        <v>190</v>
      </c>
      <c r="E163" s="3" t="s">
        <v>242</v>
      </c>
      <c r="F163" s="3" t="s">
        <v>220</v>
      </c>
      <c r="G163" s="3" t="s">
        <v>224</v>
      </c>
      <c r="H163" s="3" t="s">
        <v>225</v>
      </c>
      <c r="I163" s="5">
        <v>42643</v>
      </c>
      <c r="J163" s="6">
        <v>9.9</v>
      </c>
      <c r="K163" s="6">
        <v>7.58</v>
      </c>
      <c r="L163" s="6">
        <v>50.7</v>
      </c>
      <c r="M163" s="6"/>
      <c r="N163" s="6"/>
      <c r="O163" s="26"/>
      <c r="P163" s="26"/>
      <c r="Q163" s="26"/>
    </row>
    <row r="164" spans="1:17" hidden="1" x14ac:dyDescent="0.2">
      <c r="A164" s="1" t="s">
        <v>170</v>
      </c>
      <c r="B164" s="2">
        <v>2856</v>
      </c>
      <c r="C164" s="3" t="s">
        <v>427</v>
      </c>
      <c r="D164" s="3" t="s">
        <v>170</v>
      </c>
      <c r="E164" s="3" t="s">
        <v>265</v>
      </c>
      <c r="F164" s="3" t="s">
        <v>223</v>
      </c>
      <c r="G164" s="3" t="s">
        <v>224</v>
      </c>
      <c r="H164" s="3" t="s">
        <v>225</v>
      </c>
      <c r="I164" s="5">
        <v>42642</v>
      </c>
      <c r="J164" s="6">
        <v>9.11</v>
      </c>
      <c r="K164" s="6">
        <v>6.88</v>
      </c>
      <c r="L164" s="6">
        <v>50.32</v>
      </c>
      <c r="M164" s="6"/>
      <c r="N164" s="6"/>
      <c r="O164" s="26"/>
      <c r="P164" s="26"/>
      <c r="Q164" s="26"/>
    </row>
    <row r="165" spans="1:17" hidden="1" x14ac:dyDescent="0.2">
      <c r="A165" s="1" t="s">
        <v>45</v>
      </c>
      <c r="B165" s="2">
        <v>2892</v>
      </c>
      <c r="C165" s="3" t="s">
        <v>328</v>
      </c>
      <c r="D165" s="3" t="s">
        <v>45</v>
      </c>
      <c r="E165" s="3" t="s">
        <v>237</v>
      </c>
      <c r="F165" s="3" t="s">
        <v>220</v>
      </c>
      <c r="G165" s="3" t="s">
        <v>221</v>
      </c>
      <c r="H165" s="3" t="s">
        <v>222</v>
      </c>
      <c r="I165" s="5">
        <v>42641</v>
      </c>
      <c r="J165" s="6" t="s">
        <v>488</v>
      </c>
      <c r="K165" s="6" t="s">
        <v>488</v>
      </c>
      <c r="L165" s="6" t="s">
        <v>488</v>
      </c>
      <c r="M165" s="6"/>
      <c r="N165" s="6"/>
      <c r="O165" s="26"/>
      <c r="P165" s="26"/>
      <c r="Q165" s="26"/>
    </row>
    <row r="166" spans="1:17" hidden="1" x14ac:dyDescent="0.2">
      <c r="A166" s="1" t="s">
        <v>177</v>
      </c>
      <c r="B166" s="2">
        <v>2872</v>
      </c>
      <c r="C166" s="3" t="s">
        <v>432</v>
      </c>
      <c r="D166" s="3" t="s">
        <v>177</v>
      </c>
      <c r="E166" s="3" t="s">
        <v>269</v>
      </c>
      <c r="F166" s="3" t="s">
        <v>223</v>
      </c>
      <c r="G166" s="3" t="s">
        <v>224</v>
      </c>
      <c r="H166" s="3" t="s">
        <v>222</v>
      </c>
      <c r="I166" s="5">
        <v>42636</v>
      </c>
      <c r="J166" s="6">
        <v>9.75</v>
      </c>
      <c r="K166" s="6">
        <v>6.9</v>
      </c>
      <c r="L166" s="6">
        <v>52.5</v>
      </c>
      <c r="M166" s="6"/>
      <c r="N166" s="6"/>
      <c r="O166" s="26"/>
      <c r="P166" s="26"/>
      <c r="Q166" s="26"/>
    </row>
    <row r="167" spans="1:17" x14ac:dyDescent="0.2">
      <c r="A167" s="1" t="s">
        <v>64</v>
      </c>
      <c r="B167" s="2">
        <v>2879</v>
      </c>
      <c r="C167" s="3" t="s">
        <v>345</v>
      </c>
      <c r="D167" s="3" t="s">
        <v>64</v>
      </c>
      <c r="E167" s="3" t="s">
        <v>241</v>
      </c>
      <c r="F167" s="3" t="s">
        <v>220</v>
      </c>
      <c r="G167" s="3" t="s">
        <v>221</v>
      </c>
      <c r="H167" s="3" t="s">
        <v>225</v>
      </c>
      <c r="I167" s="5">
        <v>42621</v>
      </c>
      <c r="J167" s="6">
        <v>10</v>
      </c>
      <c r="K167" s="6">
        <v>7.47</v>
      </c>
      <c r="L167" s="6">
        <v>53.49</v>
      </c>
      <c r="M167" s="6"/>
      <c r="N167" s="6"/>
      <c r="O167" s="26"/>
      <c r="P167" s="26"/>
      <c r="Q167" s="26"/>
    </row>
    <row r="168" spans="1:17" hidden="1" x14ac:dyDescent="0.2">
      <c r="A168" s="1" t="s">
        <v>198</v>
      </c>
      <c r="B168" s="2">
        <v>2899</v>
      </c>
      <c r="C168" s="3" t="s">
        <v>452</v>
      </c>
      <c r="D168" s="3" t="s">
        <v>198</v>
      </c>
      <c r="E168" s="3" t="s">
        <v>240</v>
      </c>
      <c r="F168" s="3" t="s">
        <v>223</v>
      </c>
      <c r="G168" s="3" t="s">
        <v>224</v>
      </c>
      <c r="H168" s="3" t="s">
        <v>222</v>
      </c>
      <c r="I168" s="5">
        <v>42614</v>
      </c>
      <c r="J168" s="6" t="s">
        <v>488</v>
      </c>
      <c r="K168" s="6" t="s">
        <v>488</v>
      </c>
      <c r="L168" s="6" t="s">
        <v>488</v>
      </c>
      <c r="M168" s="6"/>
      <c r="N168" s="6"/>
      <c r="O168" s="26"/>
      <c r="P168" s="26"/>
      <c r="Q168" s="26"/>
    </row>
    <row r="169" spans="1:17" x14ac:dyDescent="0.2">
      <c r="A169" s="1" t="s">
        <v>212</v>
      </c>
      <c r="B169" s="2">
        <v>2874</v>
      </c>
      <c r="C169" s="3" t="s">
        <v>278</v>
      </c>
      <c r="D169" s="3" t="s">
        <v>212</v>
      </c>
      <c r="E169" s="3" t="s">
        <v>275</v>
      </c>
      <c r="F169" s="3" t="s">
        <v>220</v>
      </c>
      <c r="G169" s="3" t="s">
        <v>221</v>
      </c>
      <c r="H169" s="3" t="s">
        <v>225</v>
      </c>
      <c r="I169" s="5">
        <v>42614</v>
      </c>
      <c r="J169" s="6">
        <v>9.5</v>
      </c>
      <c r="K169" s="6">
        <v>7.3</v>
      </c>
      <c r="L169" s="6">
        <v>49.1</v>
      </c>
      <c r="M169" s="6"/>
      <c r="N169" s="6"/>
      <c r="O169" s="26"/>
      <c r="P169" s="26"/>
      <c r="Q169" s="26"/>
    </row>
    <row r="170" spans="1:17" hidden="1" x14ac:dyDescent="0.2">
      <c r="A170" s="1" t="s">
        <v>99</v>
      </c>
      <c r="B170" s="2">
        <v>3012</v>
      </c>
      <c r="C170" s="3" t="s">
        <v>359</v>
      </c>
      <c r="D170" s="3" t="s">
        <v>99</v>
      </c>
      <c r="E170" s="3" t="s">
        <v>247</v>
      </c>
      <c r="F170" s="3" t="s">
        <v>223</v>
      </c>
      <c r="G170" s="3" t="s">
        <v>224</v>
      </c>
      <c r="H170" s="3" t="s">
        <v>222</v>
      </c>
      <c r="I170" s="5">
        <v>42604</v>
      </c>
      <c r="J170" s="6" t="s">
        <v>488</v>
      </c>
      <c r="K170" s="6" t="s">
        <v>488</v>
      </c>
      <c r="L170" s="6" t="s">
        <v>488</v>
      </c>
      <c r="M170" s="6"/>
      <c r="N170" s="6"/>
      <c r="O170" s="26"/>
      <c r="P170" s="26"/>
      <c r="Q170" s="26"/>
    </row>
    <row r="171" spans="1:17" x14ac:dyDescent="0.2">
      <c r="A171" s="1" t="s">
        <v>158</v>
      </c>
      <c r="B171" s="2">
        <v>2821</v>
      </c>
      <c r="C171" s="3" t="s">
        <v>422</v>
      </c>
      <c r="D171" s="3" t="s">
        <v>158</v>
      </c>
      <c r="E171" s="3" t="s">
        <v>266</v>
      </c>
      <c r="F171" s="3" t="s">
        <v>220</v>
      </c>
      <c r="G171" s="3" t="s">
        <v>221</v>
      </c>
      <c r="H171" s="3" t="s">
        <v>225</v>
      </c>
      <c r="I171" s="5">
        <v>42600</v>
      </c>
      <c r="J171" s="6">
        <v>9.5</v>
      </c>
      <c r="K171" s="6">
        <v>7.22</v>
      </c>
      <c r="L171" s="6">
        <v>52.83</v>
      </c>
      <c r="M171" s="6"/>
      <c r="N171" s="6"/>
      <c r="O171" s="26"/>
      <c r="P171" s="26"/>
      <c r="Q171" s="26"/>
    </row>
    <row r="172" spans="1:17" hidden="1" x14ac:dyDescent="0.2">
      <c r="A172" s="1" t="s">
        <v>44</v>
      </c>
      <c r="B172" s="2">
        <v>2841</v>
      </c>
      <c r="C172" s="3" t="s">
        <v>326</v>
      </c>
      <c r="D172" s="3" t="s">
        <v>44</v>
      </c>
      <c r="E172" s="3" t="s">
        <v>237</v>
      </c>
      <c r="F172" s="3" t="s">
        <v>220</v>
      </c>
      <c r="G172" s="3" t="s">
        <v>221</v>
      </c>
      <c r="H172" s="3" t="s">
        <v>222</v>
      </c>
      <c r="I172" s="5">
        <v>42592</v>
      </c>
      <c r="J172" s="6" t="s">
        <v>488</v>
      </c>
      <c r="K172" s="6" t="s">
        <v>488</v>
      </c>
      <c r="L172" s="6" t="s">
        <v>488</v>
      </c>
      <c r="M172" s="6"/>
      <c r="N172" s="6"/>
      <c r="O172" s="26"/>
      <c r="P172" s="26"/>
      <c r="Q172" s="26"/>
    </row>
    <row r="173" spans="1:17" x14ac:dyDescent="0.2">
      <c r="A173" s="1" t="s">
        <v>93</v>
      </c>
      <c r="B173" s="2">
        <v>2891</v>
      </c>
      <c r="C173" s="3" t="s">
        <v>381</v>
      </c>
      <c r="D173" s="3" t="s">
        <v>93</v>
      </c>
      <c r="E173" s="3" t="s">
        <v>245</v>
      </c>
      <c r="F173" s="3" t="s">
        <v>220</v>
      </c>
      <c r="G173" s="3" t="s">
        <v>221</v>
      </c>
      <c r="H173" s="3" t="s">
        <v>222</v>
      </c>
      <c r="I173" s="5">
        <v>42591</v>
      </c>
      <c r="J173" s="6">
        <v>9.85</v>
      </c>
      <c r="K173" s="6">
        <v>6.18</v>
      </c>
      <c r="L173" s="6">
        <v>40.25</v>
      </c>
      <c r="M173" s="6"/>
      <c r="N173" s="6"/>
      <c r="O173" s="26"/>
      <c r="P173" s="26"/>
      <c r="Q173" s="26"/>
    </row>
    <row r="174" spans="1:17" hidden="1" x14ac:dyDescent="0.2">
      <c r="A174" s="1" t="s">
        <v>215</v>
      </c>
      <c r="B174" s="2">
        <v>2876</v>
      </c>
      <c r="C174" s="3" t="s">
        <v>460</v>
      </c>
      <c r="D174" s="3" t="s">
        <v>215</v>
      </c>
      <c r="E174" s="3" t="s">
        <v>275</v>
      </c>
      <c r="F174" s="3" t="s">
        <v>223</v>
      </c>
      <c r="G174" s="3" t="s">
        <v>224</v>
      </c>
      <c r="H174" s="3" t="s">
        <v>222</v>
      </c>
      <c r="I174" s="5">
        <v>42558</v>
      </c>
      <c r="J174" s="6" t="s">
        <v>488</v>
      </c>
      <c r="K174" s="6">
        <v>7.35</v>
      </c>
      <c r="L174" s="6" t="s">
        <v>488</v>
      </c>
      <c r="M174" s="6"/>
      <c r="N174" s="6"/>
      <c r="O174" s="26"/>
      <c r="P174" s="26"/>
      <c r="Q174" s="26"/>
    </row>
    <row r="175" spans="1:17" hidden="1" x14ac:dyDescent="0.2">
      <c r="A175" s="1" t="s">
        <v>21</v>
      </c>
      <c r="B175" s="2">
        <v>2909</v>
      </c>
      <c r="C175" s="3" t="s">
        <v>293</v>
      </c>
      <c r="D175" s="3" t="s">
        <v>21</v>
      </c>
      <c r="E175" s="3" t="s">
        <v>227</v>
      </c>
      <c r="F175" s="3" t="s">
        <v>220</v>
      </c>
      <c r="G175" s="3" t="s">
        <v>231</v>
      </c>
      <c r="H175" s="3" t="s">
        <v>222</v>
      </c>
      <c r="I175" s="5">
        <v>42551</v>
      </c>
      <c r="J175" s="6" t="s">
        <v>488</v>
      </c>
      <c r="K175" s="6" t="s">
        <v>488</v>
      </c>
      <c r="L175" s="6" t="s">
        <v>488</v>
      </c>
      <c r="M175" s="6"/>
      <c r="N175" s="6"/>
      <c r="O175" s="26"/>
      <c r="P175" s="26"/>
      <c r="Q175" s="26"/>
    </row>
    <row r="176" spans="1:17" hidden="1" x14ac:dyDescent="0.2">
      <c r="A176" s="1" t="s">
        <v>16</v>
      </c>
      <c r="B176" s="2">
        <v>2808</v>
      </c>
      <c r="C176" s="3" t="s">
        <v>289</v>
      </c>
      <c r="D176" s="3" t="s">
        <v>16</v>
      </c>
      <c r="E176" s="3" t="s">
        <v>228</v>
      </c>
      <c r="F176" s="3" t="s">
        <v>220</v>
      </c>
      <c r="G176" s="3" t="s">
        <v>224</v>
      </c>
      <c r="H176" s="3" t="s">
        <v>222</v>
      </c>
      <c r="I176" s="5">
        <v>42536</v>
      </c>
      <c r="J176" s="6">
        <v>9</v>
      </c>
      <c r="K176" s="6">
        <v>6.68</v>
      </c>
      <c r="L176" s="6">
        <v>48</v>
      </c>
      <c r="M176" s="6"/>
      <c r="N176" s="6"/>
      <c r="O176" s="26"/>
      <c r="P176" s="26"/>
      <c r="Q176" s="26"/>
    </row>
    <row r="177" spans="1:17" hidden="1" x14ac:dyDescent="0.2">
      <c r="A177" s="1" t="s">
        <v>17</v>
      </c>
      <c r="B177" s="2">
        <v>2810</v>
      </c>
      <c r="C177" s="3" t="s">
        <v>290</v>
      </c>
      <c r="D177" s="3" t="s">
        <v>17</v>
      </c>
      <c r="E177" s="3" t="s">
        <v>228</v>
      </c>
      <c r="F177" s="3" t="s">
        <v>220</v>
      </c>
      <c r="G177" s="3" t="s">
        <v>224</v>
      </c>
      <c r="H177" s="3" t="s">
        <v>222</v>
      </c>
      <c r="I177" s="5">
        <v>42536</v>
      </c>
      <c r="J177" s="6">
        <v>9</v>
      </c>
      <c r="K177" s="6">
        <v>7.55</v>
      </c>
      <c r="L177" s="6">
        <v>48</v>
      </c>
      <c r="M177" s="6"/>
      <c r="N177" s="6"/>
      <c r="O177" s="26"/>
      <c r="P177" s="26"/>
      <c r="Q177" s="26"/>
    </row>
    <row r="178" spans="1:17" hidden="1" x14ac:dyDescent="0.2">
      <c r="A178" s="1" t="s">
        <v>18</v>
      </c>
      <c r="B178" s="2">
        <v>2809</v>
      </c>
      <c r="C178" s="3" t="s">
        <v>289</v>
      </c>
      <c r="D178" s="3" t="s">
        <v>18</v>
      </c>
      <c r="E178" s="3" t="s">
        <v>228</v>
      </c>
      <c r="F178" s="3" t="s">
        <v>223</v>
      </c>
      <c r="G178" s="3" t="s">
        <v>224</v>
      </c>
      <c r="H178" s="3" t="s">
        <v>222</v>
      </c>
      <c r="I178" s="5">
        <v>42536</v>
      </c>
      <c r="J178" s="6">
        <v>9</v>
      </c>
      <c r="K178" s="6">
        <v>6.68</v>
      </c>
      <c r="L178" s="6">
        <v>48</v>
      </c>
      <c r="M178" s="6"/>
      <c r="N178" s="6"/>
      <c r="O178" s="26"/>
      <c r="P178" s="26"/>
      <c r="Q178" s="26"/>
    </row>
    <row r="179" spans="1:17" hidden="1" x14ac:dyDescent="0.2">
      <c r="A179" s="1" t="s">
        <v>19</v>
      </c>
      <c r="B179" s="2">
        <v>2811</v>
      </c>
      <c r="C179" s="3" t="s">
        <v>290</v>
      </c>
      <c r="D179" s="3" t="s">
        <v>19</v>
      </c>
      <c r="E179" s="3" t="s">
        <v>228</v>
      </c>
      <c r="F179" s="3" t="s">
        <v>223</v>
      </c>
      <c r="G179" s="3" t="s">
        <v>224</v>
      </c>
      <c r="H179" s="3" t="s">
        <v>222</v>
      </c>
      <c r="I179" s="5">
        <v>42536</v>
      </c>
      <c r="J179" s="6">
        <v>9</v>
      </c>
      <c r="K179" s="6">
        <v>7.55</v>
      </c>
      <c r="L179" s="6">
        <v>48</v>
      </c>
      <c r="M179" s="6"/>
      <c r="N179" s="6"/>
      <c r="O179" s="26"/>
      <c r="P179" s="26"/>
      <c r="Q179" s="26"/>
    </row>
    <row r="180" spans="1:17" x14ac:dyDescent="0.2">
      <c r="A180" s="1" t="s">
        <v>14</v>
      </c>
      <c r="B180" s="2">
        <v>2798</v>
      </c>
      <c r="C180" s="3" t="s">
        <v>302</v>
      </c>
      <c r="D180" s="3" t="s">
        <v>14</v>
      </c>
      <c r="E180" s="3" t="s">
        <v>229</v>
      </c>
      <c r="F180" s="3" t="s">
        <v>220</v>
      </c>
      <c r="G180" s="3" t="s">
        <v>221</v>
      </c>
      <c r="H180" s="3" t="s">
        <v>225</v>
      </c>
      <c r="I180" s="5">
        <v>42529</v>
      </c>
      <c r="J180" s="6">
        <v>9.48</v>
      </c>
      <c r="K180" s="6">
        <v>7.67</v>
      </c>
      <c r="L180" s="6">
        <v>49.29</v>
      </c>
      <c r="M180" s="6"/>
      <c r="N180" s="6"/>
      <c r="O180" s="26"/>
      <c r="P180" s="26"/>
      <c r="Q180" s="26"/>
    </row>
    <row r="181" spans="1:17" hidden="1" x14ac:dyDescent="0.2">
      <c r="A181" s="1" t="s">
        <v>33</v>
      </c>
      <c r="B181" s="2">
        <v>2869</v>
      </c>
      <c r="C181" s="3" t="s">
        <v>311</v>
      </c>
      <c r="D181" s="3" t="s">
        <v>33</v>
      </c>
      <c r="E181" s="3" t="s">
        <v>233</v>
      </c>
      <c r="F181" s="3" t="s">
        <v>220</v>
      </c>
      <c r="G181" s="3" t="s">
        <v>224</v>
      </c>
      <c r="H181" s="3" t="s">
        <v>225</v>
      </c>
      <c r="I181" s="5">
        <v>42524</v>
      </c>
      <c r="J181" s="6">
        <v>9.75</v>
      </c>
      <c r="K181" s="6">
        <v>7.28</v>
      </c>
      <c r="L181" s="6">
        <v>51.9</v>
      </c>
      <c r="M181" s="6"/>
      <c r="N181" s="6"/>
      <c r="O181" s="26"/>
      <c r="P181" s="26"/>
      <c r="Q181" s="26"/>
    </row>
    <row r="182" spans="1:17" hidden="1" x14ac:dyDescent="0.2">
      <c r="A182" s="1" t="s">
        <v>117</v>
      </c>
      <c r="B182" s="2">
        <v>2803</v>
      </c>
      <c r="C182" s="3" t="s">
        <v>394</v>
      </c>
      <c r="D182" s="3" t="s">
        <v>117</v>
      </c>
      <c r="E182" s="3" t="s">
        <v>257</v>
      </c>
      <c r="F182" s="3" t="s">
        <v>223</v>
      </c>
      <c r="G182" s="3" t="s">
        <v>224</v>
      </c>
      <c r="H182" s="3" t="s">
        <v>222</v>
      </c>
      <c r="I182" s="5">
        <v>42522</v>
      </c>
      <c r="J182" s="6">
        <v>9.5500000000000007</v>
      </c>
      <c r="K182" s="6">
        <v>7.28</v>
      </c>
      <c r="L182" s="6">
        <v>50</v>
      </c>
      <c r="M182" s="6"/>
      <c r="N182" s="6"/>
      <c r="O182" s="26"/>
      <c r="P182" s="26"/>
      <c r="Q182" s="26"/>
    </row>
    <row r="183" spans="1:17" hidden="1" x14ac:dyDescent="0.2">
      <c r="A183" s="1" t="s">
        <v>49</v>
      </c>
      <c r="B183" s="2">
        <v>2973</v>
      </c>
      <c r="C183" s="3" t="s">
        <v>330</v>
      </c>
      <c r="D183" s="3" t="s">
        <v>49</v>
      </c>
      <c r="E183" s="3" t="s">
        <v>237</v>
      </c>
      <c r="F183" s="3" t="s">
        <v>223</v>
      </c>
      <c r="G183" s="3" t="s">
        <v>231</v>
      </c>
      <c r="H183" s="3" t="s">
        <v>225</v>
      </c>
      <c r="I183" s="5">
        <v>42501</v>
      </c>
      <c r="J183" s="6" t="s">
        <v>488</v>
      </c>
      <c r="K183" s="6" t="s">
        <v>488</v>
      </c>
      <c r="L183" s="6" t="s">
        <v>488</v>
      </c>
      <c r="M183" s="6"/>
      <c r="N183" s="6"/>
      <c r="O183" s="26"/>
      <c r="P183" s="26"/>
      <c r="Q183" s="26"/>
    </row>
    <row r="184" spans="1:17" hidden="1" x14ac:dyDescent="0.2">
      <c r="A184" s="1" t="s">
        <v>168</v>
      </c>
      <c r="B184" s="2">
        <v>2840</v>
      </c>
      <c r="C184" s="3" t="s">
        <v>323</v>
      </c>
      <c r="D184" s="3" t="s">
        <v>168</v>
      </c>
      <c r="E184" s="3" t="s">
        <v>265</v>
      </c>
      <c r="F184" s="3" t="s">
        <v>223</v>
      </c>
      <c r="G184" s="3" t="s">
        <v>224</v>
      </c>
      <c r="H184" s="3" t="s">
        <v>225</v>
      </c>
      <c r="I184" s="5">
        <v>42495</v>
      </c>
      <c r="J184" s="6">
        <v>9.49</v>
      </c>
      <c r="K184" s="6">
        <v>7.07</v>
      </c>
      <c r="L184" s="6">
        <v>50</v>
      </c>
      <c r="M184" s="6"/>
      <c r="N184" s="6"/>
      <c r="O184" s="26"/>
      <c r="P184" s="26"/>
      <c r="Q184" s="26"/>
    </row>
    <row r="185" spans="1:17" hidden="1" x14ac:dyDescent="0.2">
      <c r="A185" s="1" t="s">
        <v>188</v>
      </c>
      <c r="B185" s="2">
        <v>2806</v>
      </c>
      <c r="C185" s="3" t="s">
        <v>438</v>
      </c>
      <c r="D185" s="3" t="s">
        <v>188</v>
      </c>
      <c r="E185" s="3" t="s">
        <v>242</v>
      </c>
      <c r="F185" s="3" t="s">
        <v>220</v>
      </c>
      <c r="G185" s="3" t="s">
        <v>224</v>
      </c>
      <c r="H185" s="3" t="s">
        <v>225</v>
      </c>
      <c r="I185" s="5">
        <v>42489</v>
      </c>
      <c r="J185" s="6">
        <v>9.8000000000000007</v>
      </c>
      <c r="K185" s="6">
        <v>8.4600000000000009</v>
      </c>
      <c r="L185" s="6">
        <v>52.17</v>
      </c>
      <c r="M185" s="6"/>
      <c r="N185" s="6"/>
      <c r="O185" s="26"/>
      <c r="P185" s="26"/>
      <c r="Q185" s="26"/>
    </row>
    <row r="186" spans="1:17" hidden="1" x14ac:dyDescent="0.2">
      <c r="A186" s="1" t="s">
        <v>189</v>
      </c>
      <c r="B186" s="2">
        <v>2805</v>
      </c>
      <c r="C186" s="3" t="s">
        <v>438</v>
      </c>
      <c r="D186" s="3" t="s">
        <v>189</v>
      </c>
      <c r="E186" s="3" t="s">
        <v>242</v>
      </c>
      <c r="F186" s="3" t="s">
        <v>223</v>
      </c>
      <c r="G186" s="3" t="s">
        <v>224</v>
      </c>
      <c r="H186" s="3" t="s">
        <v>225</v>
      </c>
      <c r="I186" s="5">
        <v>42489</v>
      </c>
      <c r="J186" s="6">
        <v>9.8000000000000007</v>
      </c>
      <c r="K186" s="6">
        <v>8.4600000000000009</v>
      </c>
      <c r="L186" s="6">
        <v>52.17</v>
      </c>
      <c r="M186" s="6"/>
      <c r="N186" s="6"/>
      <c r="O186" s="26"/>
      <c r="P186" s="26"/>
      <c r="Q186" s="26"/>
    </row>
    <row r="187" spans="1:17" hidden="1" x14ac:dyDescent="0.2">
      <c r="A187" s="1" t="s">
        <v>146</v>
      </c>
      <c r="B187" s="2">
        <v>2837</v>
      </c>
      <c r="C187" s="3" t="s">
        <v>335</v>
      </c>
      <c r="D187" s="3" t="s">
        <v>146</v>
      </c>
      <c r="E187" s="3" t="s">
        <v>263</v>
      </c>
      <c r="F187" s="3" t="s">
        <v>220</v>
      </c>
      <c r="G187" s="3" t="s">
        <v>221</v>
      </c>
      <c r="H187" s="3" t="s">
        <v>222</v>
      </c>
      <c r="I187" s="5">
        <v>42454</v>
      </c>
      <c r="J187" s="6" t="s">
        <v>488</v>
      </c>
      <c r="K187" s="6" t="s">
        <v>488</v>
      </c>
      <c r="L187" s="6" t="s">
        <v>488</v>
      </c>
      <c r="M187" s="6"/>
      <c r="N187" s="6"/>
      <c r="O187" s="26"/>
      <c r="P187" s="26"/>
      <c r="Q187" s="26"/>
    </row>
    <row r="188" spans="1:17" hidden="1" x14ac:dyDescent="0.2">
      <c r="A188" s="1" t="s">
        <v>92</v>
      </c>
      <c r="B188" s="2">
        <v>2771</v>
      </c>
      <c r="C188" s="3" t="s">
        <v>369</v>
      </c>
      <c r="D188" s="3" t="s">
        <v>92</v>
      </c>
      <c r="E188" s="3" t="s">
        <v>253</v>
      </c>
      <c r="F188" s="3" t="s">
        <v>223</v>
      </c>
      <c r="G188" s="3" t="s">
        <v>224</v>
      </c>
      <c r="H188" s="3" t="s">
        <v>225</v>
      </c>
      <c r="I188" s="5">
        <v>42416</v>
      </c>
      <c r="J188" s="6">
        <v>9.5</v>
      </c>
      <c r="K188" s="6">
        <v>7.33</v>
      </c>
      <c r="L188" s="6">
        <v>56.51</v>
      </c>
      <c r="M188" s="6"/>
      <c r="N188" s="6"/>
      <c r="O188" s="26"/>
      <c r="P188" s="26"/>
      <c r="Q188" s="26"/>
    </row>
    <row r="189" spans="1:17" hidden="1" x14ac:dyDescent="0.2">
      <c r="A189" s="1" t="s">
        <v>187</v>
      </c>
      <c r="B189" s="2">
        <v>2804</v>
      </c>
      <c r="C189" s="3" t="s">
        <v>436</v>
      </c>
      <c r="D189" s="3" t="s">
        <v>187</v>
      </c>
      <c r="E189" s="3" t="s">
        <v>242</v>
      </c>
      <c r="F189" s="3" t="s">
        <v>223</v>
      </c>
      <c r="G189" s="3" t="s">
        <v>224</v>
      </c>
      <c r="H189" s="3" t="s">
        <v>222</v>
      </c>
      <c r="I189" s="5">
        <v>42410</v>
      </c>
      <c r="J189" s="6">
        <v>9.6</v>
      </c>
      <c r="K189" s="6">
        <v>7.99</v>
      </c>
      <c r="L189" s="6">
        <v>50</v>
      </c>
      <c r="M189" s="6"/>
      <c r="N189" s="6"/>
      <c r="O189" s="26"/>
      <c r="P189" s="26"/>
      <c r="Q189" s="26"/>
    </row>
    <row r="190" spans="1:17" hidden="1" x14ac:dyDescent="0.2">
      <c r="A190" s="1" t="s">
        <v>59</v>
      </c>
      <c r="B190" s="2">
        <v>2831</v>
      </c>
      <c r="C190" s="3" t="s">
        <v>306</v>
      </c>
      <c r="D190" s="3" t="s">
        <v>59</v>
      </c>
      <c r="E190" s="3" t="s">
        <v>239</v>
      </c>
      <c r="F190" s="3" t="s">
        <v>220</v>
      </c>
      <c r="G190" s="3" t="s">
        <v>221</v>
      </c>
      <c r="H190" s="3" t="s">
        <v>222</v>
      </c>
      <c r="I190" s="5">
        <v>42402</v>
      </c>
      <c r="J190" s="6" t="s">
        <v>488</v>
      </c>
      <c r="K190" s="6" t="s">
        <v>488</v>
      </c>
      <c r="L190" s="6" t="s">
        <v>488</v>
      </c>
      <c r="M190" s="6"/>
      <c r="N190" s="6"/>
      <c r="O190" s="26"/>
      <c r="P190" s="26"/>
      <c r="Q190" s="26"/>
    </row>
    <row r="191" spans="1:17" hidden="1" x14ac:dyDescent="0.2">
      <c r="A191" s="1" t="s">
        <v>88</v>
      </c>
      <c r="B191" s="2">
        <v>2807</v>
      </c>
      <c r="C191" s="3" t="s">
        <v>378</v>
      </c>
      <c r="D191" s="3" t="s">
        <v>88</v>
      </c>
      <c r="E191" s="3" t="s">
        <v>248</v>
      </c>
      <c r="F191" s="3" t="s">
        <v>223</v>
      </c>
      <c r="G191" s="3" t="s">
        <v>224</v>
      </c>
      <c r="H191" s="3" t="s">
        <v>222</v>
      </c>
      <c r="I191" s="5">
        <v>42397</v>
      </c>
      <c r="J191" s="6">
        <v>9.4</v>
      </c>
      <c r="K191" s="6">
        <v>5.33</v>
      </c>
      <c r="L191" s="6">
        <v>39.46</v>
      </c>
      <c r="M191" s="6"/>
      <c r="N191" s="6"/>
      <c r="O191" s="26"/>
      <c r="P191" s="26"/>
      <c r="Q191" s="26"/>
    </row>
    <row r="192" spans="1:17" hidden="1" x14ac:dyDescent="0.2">
      <c r="A192" s="1" t="s">
        <v>57</v>
      </c>
      <c r="B192" s="2">
        <v>2964</v>
      </c>
      <c r="C192" s="3" t="s">
        <v>335</v>
      </c>
      <c r="D192" s="3" t="s">
        <v>57</v>
      </c>
      <c r="E192" s="3" t="s">
        <v>238</v>
      </c>
      <c r="F192" s="3" t="s">
        <v>220</v>
      </c>
      <c r="G192" s="3" t="s">
        <v>231</v>
      </c>
      <c r="H192" s="3" t="s">
        <v>222</v>
      </c>
      <c r="I192" s="5">
        <v>42374</v>
      </c>
      <c r="J192" s="6">
        <v>10.5</v>
      </c>
      <c r="K192" s="6">
        <v>7.95</v>
      </c>
      <c r="L192" s="6">
        <v>50.27</v>
      </c>
      <c r="M192" s="6"/>
      <c r="N192" s="6"/>
      <c r="O192" s="26"/>
      <c r="P192" s="26"/>
      <c r="Q192" s="26"/>
    </row>
    <row r="193" spans="1:17" x14ac:dyDescent="0.2">
      <c r="A193" s="1" t="s">
        <v>110</v>
      </c>
      <c r="B193" s="2">
        <v>2770</v>
      </c>
      <c r="C193" s="3" t="s">
        <v>278</v>
      </c>
      <c r="D193" s="3" t="s">
        <v>110</v>
      </c>
      <c r="E193" s="3" t="s">
        <v>254</v>
      </c>
      <c r="F193" s="3" t="s">
        <v>220</v>
      </c>
      <c r="G193" s="3" t="s">
        <v>221</v>
      </c>
      <c r="H193" s="3" t="s">
        <v>225</v>
      </c>
      <c r="I193" s="5">
        <v>42368</v>
      </c>
      <c r="J193" s="6">
        <v>9.5</v>
      </c>
      <c r="K193" s="6">
        <v>7.41</v>
      </c>
      <c r="L193" s="6">
        <v>51.44</v>
      </c>
      <c r="M193" s="6"/>
      <c r="N193" s="6"/>
      <c r="O193" s="26"/>
      <c r="P193" s="26"/>
      <c r="Q193" s="26"/>
    </row>
    <row r="194" spans="1:17" hidden="1" x14ac:dyDescent="0.2">
      <c r="A194" s="1" t="s">
        <v>54</v>
      </c>
      <c r="B194" s="2">
        <v>2853</v>
      </c>
      <c r="C194" s="3" t="s">
        <v>278</v>
      </c>
      <c r="D194" s="3" t="s">
        <v>54</v>
      </c>
      <c r="E194" s="3" t="s">
        <v>236</v>
      </c>
      <c r="F194" s="3" t="s">
        <v>220</v>
      </c>
      <c r="G194" s="3" t="s">
        <v>231</v>
      </c>
      <c r="H194" s="3" t="s">
        <v>222</v>
      </c>
      <c r="I194" s="5">
        <v>42361</v>
      </c>
      <c r="J194" s="6" t="s">
        <v>488</v>
      </c>
      <c r="K194" s="6" t="s">
        <v>488</v>
      </c>
      <c r="L194" s="6" t="s">
        <v>488</v>
      </c>
      <c r="M194" s="6"/>
      <c r="N194" s="6"/>
      <c r="O194" s="26"/>
      <c r="P194" s="26"/>
      <c r="Q194" s="26"/>
    </row>
    <row r="195" spans="1:17" hidden="1" x14ac:dyDescent="0.2">
      <c r="A195" s="1" t="s">
        <v>196</v>
      </c>
      <c r="B195" s="2">
        <v>2776</v>
      </c>
      <c r="C195" s="3" t="s">
        <v>442</v>
      </c>
      <c r="D195" s="3" t="s">
        <v>196</v>
      </c>
      <c r="E195" s="3" t="s">
        <v>240</v>
      </c>
      <c r="F195" s="3" t="s">
        <v>220</v>
      </c>
      <c r="G195" s="3" t="s">
        <v>224</v>
      </c>
      <c r="H195" s="3" t="s">
        <v>222</v>
      </c>
      <c r="I195" s="5">
        <v>42355</v>
      </c>
      <c r="J195" s="6" t="s">
        <v>488</v>
      </c>
      <c r="K195" s="6" t="s">
        <v>488</v>
      </c>
      <c r="L195" s="6" t="s">
        <v>488</v>
      </c>
      <c r="M195" s="6"/>
      <c r="N195" s="6"/>
      <c r="O195" s="26"/>
      <c r="P195" s="26"/>
      <c r="Q195" s="26"/>
    </row>
    <row r="196" spans="1:17" hidden="1" x14ac:dyDescent="0.2">
      <c r="A196" s="1" t="s">
        <v>63</v>
      </c>
      <c r="B196" s="2">
        <v>2835</v>
      </c>
      <c r="C196" s="3" t="s">
        <v>347</v>
      </c>
      <c r="D196" s="3" t="s">
        <v>63</v>
      </c>
      <c r="E196" s="3" t="s">
        <v>241</v>
      </c>
      <c r="F196" s="3" t="s">
        <v>223</v>
      </c>
      <c r="G196" s="3" t="s">
        <v>224</v>
      </c>
      <c r="H196" s="3" t="s">
        <v>222</v>
      </c>
      <c r="I196" s="5">
        <v>42349</v>
      </c>
      <c r="J196" s="6">
        <v>9.9</v>
      </c>
      <c r="K196" s="6">
        <v>5.51</v>
      </c>
      <c r="L196" s="6">
        <v>52</v>
      </c>
      <c r="M196" s="6"/>
      <c r="N196" s="6"/>
      <c r="O196" s="26"/>
      <c r="P196" s="26"/>
      <c r="Q196" s="26"/>
    </row>
    <row r="197" spans="1:17" hidden="1" x14ac:dyDescent="0.2">
      <c r="A197" s="1" t="s">
        <v>89</v>
      </c>
      <c r="B197" s="2">
        <v>2755</v>
      </c>
      <c r="C197" s="3" t="s">
        <v>357</v>
      </c>
      <c r="D197" s="3" t="s">
        <v>89</v>
      </c>
      <c r="E197" s="3" t="s">
        <v>246</v>
      </c>
      <c r="F197" s="3" t="s">
        <v>223</v>
      </c>
      <c r="G197" s="3" t="s">
        <v>224</v>
      </c>
      <c r="H197" s="3" t="s">
        <v>222</v>
      </c>
      <c r="I197" s="5">
        <v>42347</v>
      </c>
      <c r="J197" s="6">
        <v>9.6</v>
      </c>
      <c r="K197" s="6">
        <v>7.65</v>
      </c>
      <c r="L197" s="6">
        <v>50</v>
      </c>
      <c r="M197" s="6"/>
      <c r="N197" s="6"/>
      <c r="O197" s="26"/>
      <c r="P197" s="26"/>
      <c r="Q197" s="26"/>
    </row>
    <row r="198" spans="1:17" hidden="1" x14ac:dyDescent="0.2">
      <c r="A198" s="1" t="s">
        <v>174</v>
      </c>
      <c r="B198" s="2">
        <v>2885</v>
      </c>
      <c r="C198" s="3" t="s">
        <v>370</v>
      </c>
      <c r="D198" s="3" t="s">
        <v>174</v>
      </c>
      <c r="E198" s="3" t="s">
        <v>267</v>
      </c>
      <c r="F198" s="3" t="s">
        <v>223</v>
      </c>
      <c r="G198" s="3" t="s">
        <v>231</v>
      </c>
      <c r="H198" s="3" t="s">
        <v>225</v>
      </c>
      <c r="I198" s="5">
        <v>42339</v>
      </c>
      <c r="J198" s="6" t="s">
        <v>488</v>
      </c>
      <c r="K198" s="6" t="s">
        <v>488</v>
      </c>
      <c r="L198" s="6" t="s">
        <v>488</v>
      </c>
      <c r="M198" s="6"/>
      <c r="N198" s="6"/>
      <c r="O198" s="26"/>
      <c r="P198" s="26"/>
      <c r="Q198" s="26"/>
    </row>
    <row r="199" spans="1:17" hidden="1" x14ac:dyDescent="0.2">
      <c r="A199" s="1" t="s">
        <v>197</v>
      </c>
      <c r="B199" s="2">
        <v>2777</v>
      </c>
      <c r="C199" s="3" t="s">
        <v>443</v>
      </c>
      <c r="D199" s="3" t="s">
        <v>197</v>
      </c>
      <c r="E199" s="3" t="s">
        <v>240</v>
      </c>
      <c r="F199" s="3" t="s">
        <v>220</v>
      </c>
      <c r="G199" s="3" t="s">
        <v>224</v>
      </c>
      <c r="H199" s="3" t="s">
        <v>222</v>
      </c>
      <c r="I199" s="5">
        <v>42327</v>
      </c>
      <c r="J199" s="6" t="s">
        <v>488</v>
      </c>
      <c r="K199" s="6" t="s">
        <v>488</v>
      </c>
      <c r="L199" s="6" t="s">
        <v>488</v>
      </c>
      <c r="M199" s="6"/>
      <c r="N199" s="6"/>
      <c r="O199" s="26"/>
      <c r="P199" s="26"/>
      <c r="Q199" s="26"/>
    </row>
    <row r="200" spans="1:17" hidden="1" x14ac:dyDescent="0.2">
      <c r="A200" s="1" t="s">
        <v>185</v>
      </c>
      <c r="B200" s="2">
        <v>2748</v>
      </c>
      <c r="C200" s="3" t="s">
        <v>440</v>
      </c>
      <c r="D200" s="3" t="s">
        <v>185</v>
      </c>
      <c r="E200" s="3" t="s">
        <v>242</v>
      </c>
      <c r="F200" s="3" t="s">
        <v>223</v>
      </c>
      <c r="G200" s="3" t="s">
        <v>224</v>
      </c>
      <c r="H200" s="3" t="s">
        <v>225</v>
      </c>
      <c r="I200" s="5">
        <v>42307</v>
      </c>
      <c r="J200" s="6">
        <v>9.8000000000000007</v>
      </c>
      <c r="K200" s="6">
        <v>7.72</v>
      </c>
      <c r="L200" s="6">
        <v>52.1</v>
      </c>
      <c r="M200" s="6"/>
      <c r="N200" s="6"/>
      <c r="O200" s="26"/>
      <c r="P200" s="26"/>
      <c r="Q200" s="26"/>
    </row>
    <row r="201" spans="1:17" hidden="1" x14ac:dyDescent="0.2">
      <c r="A201" s="1" t="s">
        <v>163</v>
      </c>
      <c r="B201" s="2">
        <v>2750</v>
      </c>
      <c r="C201" s="3" t="s">
        <v>412</v>
      </c>
      <c r="D201" s="3" t="s">
        <v>163</v>
      </c>
      <c r="E201" s="3" t="s">
        <v>268</v>
      </c>
      <c r="F201" s="3" t="s">
        <v>220</v>
      </c>
      <c r="G201" s="3" t="s">
        <v>221</v>
      </c>
      <c r="H201" s="3" t="s">
        <v>222</v>
      </c>
      <c r="I201" s="5">
        <v>42306</v>
      </c>
      <c r="J201" s="6" t="s">
        <v>488</v>
      </c>
      <c r="K201" s="6">
        <v>7.24</v>
      </c>
      <c r="L201" s="6" t="s">
        <v>488</v>
      </c>
      <c r="M201" s="6"/>
      <c r="N201" s="6"/>
      <c r="O201" s="26"/>
      <c r="P201" s="26"/>
      <c r="Q201" s="26"/>
    </row>
    <row r="202" spans="1:17" hidden="1" x14ac:dyDescent="0.2">
      <c r="A202" s="1" t="s">
        <v>10</v>
      </c>
      <c r="B202" s="2">
        <v>2735</v>
      </c>
      <c r="C202" s="3" t="s">
        <v>295</v>
      </c>
      <c r="D202" s="3" t="s">
        <v>10</v>
      </c>
      <c r="E202" s="3" t="s">
        <v>228</v>
      </c>
      <c r="F202" s="3" t="s">
        <v>220</v>
      </c>
      <c r="G202" s="3" t="s">
        <v>224</v>
      </c>
      <c r="H202" s="3" t="s">
        <v>222</v>
      </c>
      <c r="I202" s="5">
        <v>42292</v>
      </c>
      <c r="J202" s="6">
        <v>9</v>
      </c>
      <c r="K202" s="6">
        <v>7.1</v>
      </c>
      <c r="L202" s="6">
        <v>48</v>
      </c>
      <c r="M202" s="6"/>
      <c r="N202" s="6"/>
      <c r="O202" s="26"/>
      <c r="P202" s="26"/>
      <c r="Q202" s="26"/>
    </row>
    <row r="203" spans="1:17" hidden="1" x14ac:dyDescent="0.2">
      <c r="A203" s="1" t="s">
        <v>12</v>
      </c>
      <c r="B203" s="2">
        <v>2736</v>
      </c>
      <c r="C203" s="3" t="s">
        <v>295</v>
      </c>
      <c r="D203" s="3" t="s">
        <v>12</v>
      </c>
      <c r="E203" s="3" t="s">
        <v>228</v>
      </c>
      <c r="F203" s="3" t="s">
        <v>223</v>
      </c>
      <c r="G203" s="3" t="s">
        <v>224</v>
      </c>
      <c r="H203" s="3" t="s">
        <v>222</v>
      </c>
      <c r="I203" s="5">
        <v>42292</v>
      </c>
      <c r="J203" s="6">
        <v>9</v>
      </c>
      <c r="K203" s="6">
        <v>7.1</v>
      </c>
      <c r="L203" s="6">
        <v>48</v>
      </c>
      <c r="M203" s="6"/>
      <c r="N203" s="6"/>
      <c r="O203" s="26"/>
      <c r="P203" s="26"/>
      <c r="Q203" s="26"/>
    </row>
    <row r="204" spans="1:17" hidden="1" x14ac:dyDescent="0.2">
      <c r="A204" s="1" t="s">
        <v>13</v>
      </c>
      <c r="B204" s="2">
        <v>2797</v>
      </c>
      <c r="C204" s="3" t="s">
        <v>285</v>
      </c>
      <c r="D204" s="3" t="s">
        <v>13</v>
      </c>
      <c r="E204" s="3" t="s">
        <v>227</v>
      </c>
      <c r="F204" s="3" t="s">
        <v>223</v>
      </c>
      <c r="G204" s="3" t="s">
        <v>224</v>
      </c>
      <c r="H204" s="3" t="s">
        <v>222</v>
      </c>
      <c r="I204" s="5">
        <v>42290</v>
      </c>
      <c r="J204" s="6">
        <v>9.75</v>
      </c>
      <c r="K204" s="6">
        <v>7.96</v>
      </c>
      <c r="L204" s="6">
        <v>45.5</v>
      </c>
      <c r="M204" s="6"/>
      <c r="N204" s="6"/>
      <c r="O204" s="26"/>
      <c r="P204" s="26"/>
      <c r="Q204" s="26"/>
    </row>
    <row r="205" spans="1:17" hidden="1" x14ac:dyDescent="0.2">
      <c r="A205" s="1" t="s">
        <v>186</v>
      </c>
      <c r="B205" s="2">
        <v>2789</v>
      </c>
      <c r="C205" s="3" t="s">
        <v>439</v>
      </c>
      <c r="D205" s="3" t="s">
        <v>186</v>
      </c>
      <c r="E205" s="3" t="s">
        <v>242</v>
      </c>
      <c r="F205" s="3" t="s">
        <v>223</v>
      </c>
      <c r="G205" s="3" t="s">
        <v>224</v>
      </c>
      <c r="H205" s="3" t="s">
        <v>222</v>
      </c>
      <c r="I205" s="5">
        <v>42284</v>
      </c>
      <c r="J205" s="6">
        <v>9.5500000000000007</v>
      </c>
      <c r="K205" s="6">
        <v>7.75</v>
      </c>
      <c r="L205" s="6">
        <v>53.54</v>
      </c>
      <c r="M205" s="6"/>
      <c r="N205" s="6"/>
      <c r="O205" s="26"/>
      <c r="P205" s="26"/>
      <c r="Q205" s="26"/>
    </row>
    <row r="206" spans="1:17" hidden="1" x14ac:dyDescent="0.2">
      <c r="A206" s="1" t="s">
        <v>180</v>
      </c>
      <c r="B206" s="2">
        <v>2707</v>
      </c>
      <c r="C206" s="3" t="s">
        <v>304</v>
      </c>
      <c r="D206" s="3" t="s">
        <v>180</v>
      </c>
      <c r="E206" s="3" t="s">
        <v>260</v>
      </c>
      <c r="F206" s="3" t="s">
        <v>223</v>
      </c>
      <c r="G206" s="3" t="s">
        <v>224</v>
      </c>
      <c r="H206" s="3" t="s">
        <v>222</v>
      </c>
      <c r="I206" s="5">
        <v>42213</v>
      </c>
      <c r="J206" s="6" t="s">
        <v>488</v>
      </c>
      <c r="K206" s="6" t="s">
        <v>488</v>
      </c>
      <c r="L206" s="6" t="s">
        <v>488</v>
      </c>
      <c r="M206" s="6"/>
      <c r="N206" s="6"/>
      <c r="O206" s="26"/>
      <c r="P206" s="26"/>
      <c r="Q206" s="26"/>
    </row>
    <row r="207" spans="1:17" hidden="1" x14ac:dyDescent="0.2">
      <c r="A207" s="1" t="s">
        <v>135</v>
      </c>
      <c r="B207" s="2">
        <v>2832</v>
      </c>
      <c r="C207" s="3" t="s">
        <v>400</v>
      </c>
      <c r="D207" s="3" t="s">
        <v>135</v>
      </c>
      <c r="E207" s="3" t="s">
        <v>260</v>
      </c>
      <c r="F207" s="3" t="s">
        <v>220</v>
      </c>
      <c r="G207" s="3" t="s">
        <v>221</v>
      </c>
      <c r="H207" s="3" t="s">
        <v>225</v>
      </c>
      <c r="I207" s="5">
        <v>42205</v>
      </c>
      <c r="J207" s="6" t="s">
        <v>488</v>
      </c>
      <c r="K207" s="6" t="s">
        <v>488</v>
      </c>
      <c r="L207" s="6" t="s">
        <v>488</v>
      </c>
      <c r="M207" s="6"/>
      <c r="N207" s="6"/>
      <c r="O207" s="26"/>
      <c r="P207" s="26"/>
      <c r="Q207" s="26"/>
    </row>
    <row r="208" spans="1:17" hidden="1" x14ac:dyDescent="0.2">
      <c r="A208" s="1" t="s">
        <v>152</v>
      </c>
      <c r="B208" s="2">
        <v>2724</v>
      </c>
      <c r="C208" s="3" t="s">
        <v>416</v>
      </c>
      <c r="D208" s="3" t="s">
        <v>152</v>
      </c>
      <c r="E208" s="3" t="s">
        <v>264</v>
      </c>
      <c r="F208" s="3" t="s">
        <v>223</v>
      </c>
      <c r="G208" s="3" t="s">
        <v>224</v>
      </c>
      <c r="H208" s="3" t="s">
        <v>222</v>
      </c>
      <c r="I208" s="5">
        <v>42181</v>
      </c>
      <c r="J208" s="6" t="s">
        <v>488</v>
      </c>
      <c r="K208" s="6" t="s">
        <v>488</v>
      </c>
      <c r="L208" s="6" t="s">
        <v>488</v>
      </c>
      <c r="M208" s="6"/>
      <c r="N208" s="6"/>
      <c r="O208" s="26"/>
      <c r="P208" s="26"/>
      <c r="Q208" s="26"/>
    </row>
    <row r="209" spans="1:17" hidden="1" x14ac:dyDescent="0.2">
      <c r="A209" s="1" t="s">
        <v>9</v>
      </c>
      <c r="B209" s="2">
        <v>2708</v>
      </c>
      <c r="C209" s="3" t="s">
        <v>288</v>
      </c>
      <c r="D209" s="3" t="s">
        <v>9</v>
      </c>
      <c r="E209" s="3" t="s">
        <v>228</v>
      </c>
      <c r="F209" s="3" t="s">
        <v>220</v>
      </c>
      <c r="G209" s="3" t="s">
        <v>224</v>
      </c>
      <c r="H209" s="3" t="s">
        <v>222</v>
      </c>
      <c r="I209" s="5">
        <v>42172</v>
      </c>
      <c r="J209" s="6">
        <v>9</v>
      </c>
      <c r="K209" s="6">
        <v>6.62</v>
      </c>
      <c r="L209" s="6">
        <v>48</v>
      </c>
      <c r="M209" s="6"/>
      <c r="N209" s="6"/>
      <c r="O209" s="26"/>
      <c r="P209" s="26"/>
      <c r="Q209" s="26"/>
    </row>
    <row r="210" spans="1:17" hidden="1" x14ac:dyDescent="0.2">
      <c r="A210" s="1" t="s">
        <v>11</v>
      </c>
      <c r="B210" s="2">
        <v>2709</v>
      </c>
      <c r="C210" s="3" t="s">
        <v>288</v>
      </c>
      <c r="D210" s="3" t="s">
        <v>11</v>
      </c>
      <c r="E210" s="3" t="s">
        <v>228</v>
      </c>
      <c r="F210" s="3" t="s">
        <v>223</v>
      </c>
      <c r="G210" s="3" t="s">
        <v>224</v>
      </c>
      <c r="H210" s="3" t="s">
        <v>222</v>
      </c>
      <c r="I210" s="5">
        <v>42172</v>
      </c>
      <c r="J210" s="6">
        <v>9</v>
      </c>
      <c r="K210" s="6">
        <v>6.62</v>
      </c>
      <c r="L210" s="6">
        <v>48</v>
      </c>
      <c r="M210" s="6"/>
      <c r="N210" s="6"/>
      <c r="O210" s="26"/>
      <c r="P210" s="26"/>
      <c r="Q210" s="26"/>
    </row>
    <row r="211" spans="1:17" hidden="1" x14ac:dyDescent="0.2">
      <c r="A211" s="1" t="s">
        <v>162</v>
      </c>
      <c r="B211" s="2">
        <v>2695</v>
      </c>
      <c r="C211" s="3" t="s">
        <v>336</v>
      </c>
      <c r="D211" s="3" t="s">
        <v>162</v>
      </c>
      <c r="E211" s="3" t="s">
        <v>268</v>
      </c>
      <c r="F211" s="3" t="s">
        <v>220</v>
      </c>
      <c r="G211" s="3" t="s">
        <v>221</v>
      </c>
      <c r="H211" s="3" t="s">
        <v>222</v>
      </c>
      <c r="I211" s="5">
        <v>42170</v>
      </c>
      <c r="J211" s="6" t="s">
        <v>488</v>
      </c>
      <c r="K211" s="6">
        <v>7.22</v>
      </c>
      <c r="L211" s="6" t="s">
        <v>488</v>
      </c>
      <c r="M211" s="6"/>
      <c r="N211" s="6"/>
      <c r="O211" s="26"/>
      <c r="P211" s="26"/>
      <c r="Q211" s="26"/>
    </row>
    <row r="212" spans="1:17" hidden="1" x14ac:dyDescent="0.2">
      <c r="A212" s="1" t="s">
        <v>83</v>
      </c>
      <c r="B212" s="2">
        <v>2744</v>
      </c>
      <c r="C212" s="3" t="s">
        <v>304</v>
      </c>
      <c r="D212" s="3" t="s">
        <v>83</v>
      </c>
      <c r="E212" s="3" t="s">
        <v>245</v>
      </c>
      <c r="F212" s="3" t="s">
        <v>223</v>
      </c>
      <c r="G212" s="3" t="s">
        <v>224</v>
      </c>
      <c r="H212" s="3" t="s">
        <v>222</v>
      </c>
      <c r="I212" s="5">
        <v>42135</v>
      </c>
      <c r="J212" s="6">
        <v>9.8000000000000007</v>
      </c>
      <c r="K212" s="6">
        <v>7.73</v>
      </c>
      <c r="L212" s="6">
        <v>53.13</v>
      </c>
      <c r="M212" s="6"/>
      <c r="N212" s="6"/>
      <c r="O212" s="26"/>
      <c r="P212" s="26"/>
      <c r="Q212" s="26"/>
    </row>
    <row r="213" spans="1:17" x14ac:dyDescent="0.2">
      <c r="A213" s="1" t="s">
        <v>62</v>
      </c>
      <c r="B213" s="2">
        <v>2728</v>
      </c>
      <c r="C213" s="3" t="s">
        <v>348</v>
      </c>
      <c r="D213" s="3" t="s">
        <v>62</v>
      </c>
      <c r="E213" s="3" t="s">
        <v>241</v>
      </c>
      <c r="F213" s="3" t="s">
        <v>220</v>
      </c>
      <c r="G213" s="3" t="s">
        <v>221</v>
      </c>
      <c r="H213" s="3" t="s">
        <v>222</v>
      </c>
      <c r="I213" s="5">
        <v>42117</v>
      </c>
      <c r="J213" s="6">
        <v>10.199999999999999</v>
      </c>
      <c r="K213" s="6">
        <v>6.01</v>
      </c>
      <c r="L213" s="6" t="s">
        <v>488</v>
      </c>
      <c r="M213" s="6"/>
      <c r="N213" s="6"/>
      <c r="O213" s="26"/>
      <c r="P213" s="26"/>
      <c r="Q213" s="26"/>
    </row>
    <row r="214" spans="1:17" hidden="1" x14ac:dyDescent="0.2">
      <c r="A214" s="1" t="s">
        <v>161</v>
      </c>
      <c r="B214" s="2">
        <v>2629</v>
      </c>
      <c r="C214" s="3" t="s">
        <v>423</v>
      </c>
      <c r="D214" s="3" t="s">
        <v>161</v>
      </c>
      <c r="E214" s="3" t="s">
        <v>268</v>
      </c>
      <c r="F214" s="3" t="s">
        <v>220</v>
      </c>
      <c r="G214" s="3" t="s">
        <v>221</v>
      </c>
      <c r="H214" s="3" t="s">
        <v>222</v>
      </c>
      <c r="I214" s="5">
        <v>42065</v>
      </c>
      <c r="J214" s="6" t="s">
        <v>488</v>
      </c>
      <c r="K214" s="6">
        <v>7.76</v>
      </c>
      <c r="L214" s="6" t="s">
        <v>488</v>
      </c>
      <c r="M214" s="6"/>
      <c r="N214" s="6"/>
      <c r="O214" s="26"/>
      <c r="P214" s="26"/>
      <c r="Q214" s="26"/>
    </row>
    <row r="215" spans="1:17" hidden="1" x14ac:dyDescent="0.2">
      <c r="A215" s="1" t="s">
        <v>167</v>
      </c>
      <c r="B215" s="2">
        <v>2775</v>
      </c>
      <c r="C215" s="3" t="s">
        <v>336</v>
      </c>
      <c r="D215" s="3" t="s">
        <v>167</v>
      </c>
      <c r="E215" s="3" t="s">
        <v>265</v>
      </c>
      <c r="F215" s="3" t="s">
        <v>223</v>
      </c>
      <c r="G215" s="3" t="s">
        <v>231</v>
      </c>
      <c r="H215" s="3" t="s">
        <v>225</v>
      </c>
      <c r="I215" s="5">
        <v>42031</v>
      </c>
      <c r="J215" s="6" t="s">
        <v>488</v>
      </c>
      <c r="K215" s="6" t="s">
        <v>488</v>
      </c>
      <c r="L215" s="6" t="s">
        <v>488</v>
      </c>
      <c r="M215" s="6"/>
      <c r="N215" s="6"/>
      <c r="O215" s="26"/>
      <c r="P215" s="26"/>
      <c r="Q215" s="26"/>
    </row>
    <row r="216" spans="1:17" hidden="1" x14ac:dyDescent="0.2">
      <c r="A216" s="1" t="s">
        <v>86</v>
      </c>
      <c r="B216" s="2">
        <v>2606</v>
      </c>
      <c r="C216" s="3" t="s">
        <v>355</v>
      </c>
      <c r="D216" s="3" t="s">
        <v>86</v>
      </c>
      <c r="E216" s="3" t="s">
        <v>246</v>
      </c>
      <c r="F216" s="3" t="s">
        <v>223</v>
      </c>
      <c r="G216" s="3" t="s">
        <v>224</v>
      </c>
      <c r="H216" s="3" t="s">
        <v>225</v>
      </c>
      <c r="I216" s="5">
        <v>42025</v>
      </c>
      <c r="J216" s="6">
        <v>9.0500000000000007</v>
      </c>
      <c r="K216" s="6">
        <v>6.26</v>
      </c>
      <c r="L216" s="6">
        <v>50.48</v>
      </c>
      <c r="M216" s="6"/>
      <c r="N216" s="6"/>
      <c r="O216" s="26"/>
      <c r="P216" s="26"/>
      <c r="Q216" s="26"/>
    </row>
    <row r="217" spans="1:17" hidden="1" x14ac:dyDescent="0.2">
      <c r="A217" s="1" t="s">
        <v>87</v>
      </c>
      <c r="B217" s="2">
        <v>2605</v>
      </c>
      <c r="C217" s="3" t="s">
        <v>356</v>
      </c>
      <c r="D217" s="3" t="s">
        <v>87</v>
      </c>
      <c r="E217" s="3" t="s">
        <v>246</v>
      </c>
      <c r="F217" s="3" t="s">
        <v>223</v>
      </c>
      <c r="G217" s="3" t="s">
        <v>224</v>
      </c>
      <c r="H217" s="3" t="s">
        <v>225</v>
      </c>
      <c r="I217" s="5">
        <v>42025</v>
      </c>
      <c r="J217" s="6">
        <v>9.0500000000000007</v>
      </c>
      <c r="K217" s="6">
        <v>6.56</v>
      </c>
      <c r="L217" s="6">
        <v>50.33</v>
      </c>
      <c r="M217" s="6"/>
      <c r="N217" s="6"/>
      <c r="O217" s="26"/>
      <c r="P217" s="26"/>
      <c r="Q217" s="26"/>
    </row>
    <row r="218" spans="1:17" x14ac:dyDescent="0.2">
      <c r="A218" s="1" t="s">
        <v>131</v>
      </c>
      <c r="B218" s="2">
        <v>2663</v>
      </c>
      <c r="C218" s="3" t="s">
        <v>408</v>
      </c>
      <c r="D218" s="3" t="s">
        <v>131</v>
      </c>
      <c r="E218" s="3" t="s">
        <v>243</v>
      </c>
      <c r="F218" s="3" t="s">
        <v>220</v>
      </c>
      <c r="G218" s="3" t="s">
        <v>221</v>
      </c>
      <c r="H218" s="3" t="s">
        <v>225</v>
      </c>
      <c r="I218" s="5">
        <v>41985</v>
      </c>
      <c r="J218" s="6">
        <v>10.199999999999999</v>
      </c>
      <c r="K218" s="6" t="s">
        <v>488</v>
      </c>
      <c r="L218" s="6">
        <v>52.54</v>
      </c>
      <c r="M218" s="6"/>
      <c r="N218" s="6"/>
      <c r="O218" s="26"/>
      <c r="P218" s="26"/>
      <c r="Q218" s="26"/>
    </row>
    <row r="219" spans="1:17" x14ac:dyDescent="0.2">
      <c r="A219" s="1" t="s">
        <v>116</v>
      </c>
      <c r="B219" s="2">
        <v>2682</v>
      </c>
      <c r="C219" s="3" t="s">
        <v>393</v>
      </c>
      <c r="D219" s="3" t="s">
        <v>116</v>
      </c>
      <c r="E219" s="3" t="s">
        <v>258</v>
      </c>
      <c r="F219" s="3" t="s">
        <v>220</v>
      </c>
      <c r="G219" s="3" t="s">
        <v>221</v>
      </c>
      <c r="H219" s="3" t="s">
        <v>222</v>
      </c>
      <c r="I219" s="5">
        <v>41984</v>
      </c>
      <c r="J219" s="6">
        <v>10.07</v>
      </c>
      <c r="K219" s="6">
        <v>7.51</v>
      </c>
      <c r="L219" s="6" t="s">
        <v>488</v>
      </c>
      <c r="M219" s="6"/>
      <c r="N219" s="6"/>
      <c r="O219" s="26"/>
      <c r="P219" s="26"/>
      <c r="Q219" s="26"/>
    </row>
    <row r="220" spans="1:17" x14ac:dyDescent="0.2">
      <c r="A220" s="1" t="s">
        <v>85</v>
      </c>
      <c r="B220" s="2">
        <v>2601</v>
      </c>
      <c r="C220" s="3" t="s">
        <v>358</v>
      </c>
      <c r="D220" s="3" t="s">
        <v>85</v>
      </c>
      <c r="E220" s="3" t="s">
        <v>246</v>
      </c>
      <c r="F220" s="3" t="s">
        <v>220</v>
      </c>
      <c r="G220" s="3" t="s">
        <v>221</v>
      </c>
      <c r="H220" s="3" t="s">
        <v>225</v>
      </c>
      <c r="I220" s="5">
        <v>41949</v>
      </c>
      <c r="J220" s="6">
        <v>9.56</v>
      </c>
      <c r="K220" s="6">
        <v>7.14</v>
      </c>
      <c r="L220" s="6">
        <v>51.73</v>
      </c>
      <c r="M220" s="6"/>
      <c r="N220" s="6"/>
      <c r="O220" s="26"/>
      <c r="P220" s="26"/>
      <c r="Q220" s="26"/>
    </row>
    <row r="221" spans="1:17" hidden="1" x14ac:dyDescent="0.2">
      <c r="A221" s="1" t="s">
        <v>51</v>
      </c>
      <c r="B221" s="2">
        <v>2592</v>
      </c>
      <c r="C221" s="3" t="s">
        <v>332</v>
      </c>
      <c r="D221" s="3" t="s">
        <v>51</v>
      </c>
      <c r="E221" s="3" t="s">
        <v>237</v>
      </c>
      <c r="F221" s="3" t="s">
        <v>223</v>
      </c>
      <c r="G221" s="3" t="s">
        <v>224</v>
      </c>
      <c r="H221" s="3" t="s">
        <v>225</v>
      </c>
      <c r="I221" s="5">
        <v>41941</v>
      </c>
      <c r="J221" s="6">
        <v>10.8</v>
      </c>
      <c r="K221" s="6">
        <v>7.54</v>
      </c>
      <c r="L221" s="6">
        <v>57</v>
      </c>
      <c r="M221" s="6"/>
      <c r="N221" s="6"/>
      <c r="O221" s="26"/>
      <c r="P221" s="26"/>
      <c r="Q221" s="26"/>
    </row>
    <row r="222" spans="1:17" hidden="1" x14ac:dyDescent="0.2">
      <c r="A222" s="1" t="s">
        <v>145</v>
      </c>
      <c r="B222" s="2">
        <v>2706</v>
      </c>
      <c r="C222" s="3" t="s">
        <v>412</v>
      </c>
      <c r="D222" s="3" t="s">
        <v>145</v>
      </c>
      <c r="E222" s="3" t="s">
        <v>263</v>
      </c>
      <c r="F222" s="3" t="s">
        <v>220</v>
      </c>
      <c r="G222" s="3" t="s">
        <v>231</v>
      </c>
      <c r="H222" s="3" t="s">
        <v>225</v>
      </c>
      <c r="I222" s="5">
        <v>41907</v>
      </c>
      <c r="J222" s="6">
        <v>9.8000000000000007</v>
      </c>
      <c r="K222" s="6">
        <v>6.91</v>
      </c>
      <c r="L222" s="6">
        <v>48</v>
      </c>
      <c r="M222" s="6"/>
      <c r="N222" s="6"/>
      <c r="O222" s="26"/>
      <c r="P222" s="26"/>
      <c r="Q222" s="26"/>
    </row>
    <row r="223" spans="1:17" hidden="1" x14ac:dyDescent="0.2">
      <c r="A223" s="1" t="s">
        <v>169</v>
      </c>
      <c r="B223" s="2">
        <v>2562</v>
      </c>
      <c r="C223" s="3" t="s">
        <v>427</v>
      </c>
      <c r="D223" s="3" t="s">
        <v>169</v>
      </c>
      <c r="E223" s="3" t="s">
        <v>265</v>
      </c>
      <c r="F223" s="3" t="s">
        <v>223</v>
      </c>
      <c r="G223" s="3" t="s">
        <v>224</v>
      </c>
      <c r="H223" s="3" t="s">
        <v>225</v>
      </c>
      <c r="I223" s="5">
        <v>41906</v>
      </c>
      <c r="J223" s="6">
        <v>9.35</v>
      </c>
      <c r="K223" s="6">
        <v>7.3</v>
      </c>
      <c r="L223" s="6">
        <v>50.31</v>
      </c>
      <c r="M223" s="6"/>
      <c r="N223" s="6"/>
      <c r="O223" s="26"/>
      <c r="P223" s="26"/>
      <c r="Q223" s="26"/>
    </row>
    <row r="224" spans="1:17" x14ac:dyDescent="0.2">
      <c r="A224" s="1" t="s">
        <v>84</v>
      </c>
      <c r="B224" s="2">
        <v>2659</v>
      </c>
      <c r="C224" s="3" t="s">
        <v>380</v>
      </c>
      <c r="D224" s="3" t="s">
        <v>84</v>
      </c>
      <c r="E224" s="3" t="s">
        <v>244</v>
      </c>
      <c r="F224" s="3" t="s">
        <v>220</v>
      </c>
      <c r="G224" s="3" t="s">
        <v>221</v>
      </c>
      <c r="H224" s="3" t="s">
        <v>222</v>
      </c>
      <c r="I224" s="5">
        <v>41897</v>
      </c>
      <c r="J224" s="6">
        <v>10.25</v>
      </c>
      <c r="K224" s="6" t="s">
        <v>488</v>
      </c>
      <c r="L224" s="6" t="s">
        <v>488</v>
      </c>
      <c r="M224" s="6"/>
      <c r="N224" s="6"/>
      <c r="O224" s="26"/>
      <c r="P224" s="26"/>
      <c r="Q224" s="26"/>
    </row>
    <row r="225" spans="1:17" hidden="1" x14ac:dyDescent="0.2">
      <c r="A225" s="1" t="s">
        <v>132</v>
      </c>
      <c r="B225" s="2">
        <v>2773</v>
      </c>
      <c r="C225" s="3" t="s">
        <v>404</v>
      </c>
      <c r="D225" s="3" t="s">
        <v>132</v>
      </c>
      <c r="E225" s="3" t="s">
        <v>260</v>
      </c>
      <c r="F225" s="3" t="s">
        <v>220</v>
      </c>
      <c r="G225" s="3" t="s">
        <v>226</v>
      </c>
      <c r="H225" s="3" t="s">
        <v>222</v>
      </c>
      <c r="I225" s="5">
        <v>41893</v>
      </c>
      <c r="J225" s="6">
        <v>9.6</v>
      </c>
      <c r="K225" s="6">
        <v>6.37</v>
      </c>
      <c r="L225" s="6">
        <v>45</v>
      </c>
      <c r="M225" s="6"/>
      <c r="N225" s="6"/>
      <c r="O225" s="26"/>
      <c r="P225" s="26"/>
      <c r="Q225" s="26"/>
    </row>
    <row r="226" spans="1:17" x14ac:dyDescent="0.2">
      <c r="A226" s="1" t="s">
        <v>79</v>
      </c>
      <c r="B226" s="2">
        <v>2583</v>
      </c>
      <c r="C226" s="3" t="s">
        <v>278</v>
      </c>
      <c r="D226" s="3" t="s">
        <v>79</v>
      </c>
      <c r="E226" s="3" t="s">
        <v>247</v>
      </c>
      <c r="F226" s="3" t="s">
        <v>220</v>
      </c>
      <c r="G226" s="3" t="s">
        <v>221</v>
      </c>
      <c r="H226" s="3" t="s">
        <v>222</v>
      </c>
      <c r="I226" s="5">
        <v>41880</v>
      </c>
      <c r="J226" s="6">
        <v>9.8000000000000007</v>
      </c>
      <c r="K226" s="6">
        <v>7.57</v>
      </c>
      <c r="L226" s="6">
        <v>51.43</v>
      </c>
      <c r="M226" s="6"/>
      <c r="N226" s="6"/>
      <c r="O226" s="26"/>
      <c r="P226" s="26"/>
      <c r="Q226" s="26"/>
    </row>
    <row r="227" spans="1:17" x14ac:dyDescent="0.2">
      <c r="A227" s="1" t="s">
        <v>111</v>
      </c>
      <c r="B227" s="2">
        <v>2577</v>
      </c>
      <c r="C227" s="3" t="s">
        <v>383</v>
      </c>
      <c r="D227" s="3" t="s">
        <v>111</v>
      </c>
      <c r="E227" s="3" t="s">
        <v>254</v>
      </c>
      <c r="F227" s="3" t="s">
        <v>220</v>
      </c>
      <c r="G227" s="3" t="s">
        <v>221</v>
      </c>
      <c r="H227" s="3" t="s">
        <v>222</v>
      </c>
      <c r="I227" s="5">
        <v>41851</v>
      </c>
      <c r="J227" s="6">
        <v>9.9</v>
      </c>
      <c r="K227" s="6">
        <v>7.98</v>
      </c>
      <c r="L227" s="6">
        <v>54</v>
      </c>
      <c r="M227" s="6"/>
      <c r="N227" s="6"/>
      <c r="O227" s="26"/>
      <c r="P227" s="26"/>
      <c r="Q227" s="26"/>
    </row>
    <row r="228" spans="1:17" hidden="1" x14ac:dyDescent="0.2">
      <c r="A228" s="1" t="s">
        <v>121</v>
      </c>
      <c r="B228" s="2">
        <v>2579</v>
      </c>
      <c r="C228" s="3" t="s">
        <v>383</v>
      </c>
      <c r="D228" s="3" t="s">
        <v>121</v>
      </c>
      <c r="E228" s="3" t="s">
        <v>254</v>
      </c>
      <c r="F228" s="3" t="s">
        <v>223</v>
      </c>
      <c r="G228" s="3" t="s">
        <v>224</v>
      </c>
      <c r="H228" s="3" t="s">
        <v>222</v>
      </c>
      <c r="I228" s="5">
        <v>41851</v>
      </c>
      <c r="J228" s="6">
        <v>9.9</v>
      </c>
      <c r="K228" s="6">
        <v>7.98</v>
      </c>
      <c r="L228" s="6">
        <v>54</v>
      </c>
      <c r="M228" s="6"/>
      <c r="N228" s="6"/>
      <c r="O228" s="26"/>
      <c r="P228" s="26"/>
      <c r="Q228" s="26"/>
    </row>
    <row r="229" spans="1:17" hidden="1" x14ac:dyDescent="0.2">
      <c r="A229" s="1" t="s">
        <v>113</v>
      </c>
      <c r="B229" s="2">
        <v>2526</v>
      </c>
      <c r="C229" s="3" t="s">
        <v>391</v>
      </c>
      <c r="D229" s="3" t="s">
        <v>113</v>
      </c>
      <c r="E229" s="3" t="s">
        <v>257</v>
      </c>
      <c r="F229" s="3" t="s">
        <v>220</v>
      </c>
      <c r="G229" s="3" t="s">
        <v>224</v>
      </c>
      <c r="H229" s="3" t="s">
        <v>222</v>
      </c>
      <c r="I229" s="5">
        <v>41849</v>
      </c>
      <c r="J229" s="6">
        <v>9.4499999999999993</v>
      </c>
      <c r="K229" s="6">
        <v>7.06</v>
      </c>
      <c r="L229" s="6">
        <v>50</v>
      </c>
      <c r="M229" s="6"/>
      <c r="N229" s="6"/>
      <c r="O229" s="26"/>
      <c r="P229" s="26"/>
      <c r="Q229" s="26"/>
    </row>
    <row r="230" spans="1:17" hidden="1" x14ac:dyDescent="0.2">
      <c r="A230" s="1" t="s">
        <v>81</v>
      </c>
      <c r="B230" s="2">
        <v>2668</v>
      </c>
      <c r="C230" s="3" t="s">
        <v>377</v>
      </c>
      <c r="D230" s="3" t="s">
        <v>81</v>
      </c>
      <c r="E230" s="3" t="s">
        <v>248</v>
      </c>
      <c r="F230" s="3" t="s">
        <v>223</v>
      </c>
      <c r="G230" s="3" t="s">
        <v>224</v>
      </c>
      <c r="H230" s="3" t="s">
        <v>222</v>
      </c>
      <c r="I230" s="5">
        <v>41845</v>
      </c>
      <c r="J230" s="6">
        <v>9.3000000000000007</v>
      </c>
      <c r="K230" s="6">
        <v>6.18</v>
      </c>
      <c r="L230" s="6">
        <v>39.94</v>
      </c>
      <c r="M230" s="6"/>
      <c r="N230" s="6"/>
      <c r="O230" s="26"/>
      <c r="P230" s="26"/>
      <c r="Q230" s="26"/>
    </row>
    <row r="231" spans="1:17" x14ac:dyDescent="0.2">
      <c r="A231" s="1" t="s">
        <v>210</v>
      </c>
      <c r="B231" s="2">
        <v>2528</v>
      </c>
      <c r="C231" s="3" t="s">
        <v>457</v>
      </c>
      <c r="D231" s="3" t="s">
        <v>210</v>
      </c>
      <c r="E231" s="3" t="s">
        <v>273</v>
      </c>
      <c r="F231" s="3" t="s">
        <v>220</v>
      </c>
      <c r="G231" s="3" t="s">
        <v>221</v>
      </c>
      <c r="H231" s="3" t="s">
        <v>222</v>
      </c>
      <c r="I231" s="5">
        <v>41830</v>
      </c>
      <c r="J231" s="6">
        <v>9.9499999999999993</v>
      </c>
      <c r="K231" s="6" t="s">
        <v>488</v>
      </c>
      <c r="L231" s="6" t="s">
        <v>488</v>
      </c>
      <c r="M231" s="6"/>
      <c r="N231" s="6"/>
      <c r="O231" s="26"/>
      <c r="P231" s="26"/>
      <c r="Q231" s="26"/>
    </row>
    <row r="232" spans="1:17" hidden="1" x14ac:dyDescent="0.2">
      <c r="A232" s="1" t="s">
        <v>1</v>
      </c>
      <c r="B232" s="2">
        <v>2438</v>
      </c>
      <c r="C232" s="3" t="s">
        <v>280</v>
      </c>
      <c r="D232" s="3" t="s">
        <v>1</v>
      </c>
      <c r="E232" s="3" t="s">
        <v>219</v>
      </c>
      <c r="F232" s="3" t="s">
        <v>223</v>
      </c>
      <c r="G232" s="3" t="s">
        <v>224</v>
      </c>
      <c r="H232" s="3" t="s">
        <v>225</v>
      </c>
      <c r="I232" s="5">
        <v>41802</v>
      </c>
      <c r="J232" s="6">
        <v>10.1</v>
      </c>
      <c r="K232" s="6">
        <v>6.83</v>
      </c>
      <c r="L232" s="6">
        <v>55</v>
      </c>
      <c r="M232" s="6"/>
      <c r="N232" s="6"/>
      <c r="O232" s="26"/>
      <c r="P232" s="26"/>
      <c r="Q232" s="26"/>
    </row>
    <row r="233" spans="1:17" hidden="1" x14ac:dyDescent="0.2">
      <c r="A233" s="1" t="s">
        <v>32</v>
      </c>
      <c r="B233" s="2">
        <v>2571</v>
      </c>
      <c r="C233" s="3" t="s">
        <v>313</v>
      </c>
      <c r="D233" s="3" t="s">
        <v>32</v>
      </c>
      <c r="E233" s="3" t="s">
        <v>233</v>
      </c>
      <c r="F233" s="3" t="s">
        <v>223</v>
      </c>
      <c r="G233" s="3" t="s">
        <v>231</v>
      </c>
      <c r="H233" s="3" t="s">
        <v>225</v>
      </c>
      <c r="I233" s="5">
        <v>41794</v>
      </c>
      <c r="J233" s="6" t="s">
        <v>488</v>
      </c>
      <c r="K233" s="6" t="s">
        <v>488</v>
      </c>
      <c r="L233" s="6" t="s">
        <v>488</v>
      </c>
      <c r="M233" s="6"/>
      <c r="N233" s="6"/>
      <c r="O233" s="26"/>
      <c r="P233" s="26"/>
      <c r="Q233" s="26"/>
    </row>
    <row r="234" spans="1:17" hidden="1" x14ac:dyDescent="0.2">
      <c r="A234" s="1" t="s">
        <v>195</v>
      </c>
      <c r="B234" s="2">
        <v>2561</v>
      </c>
      <c r="C234" s="3" t="s">
        <v>444</v>
      </c>
      <c r="D234" s="3" t="s">
        <v>195</v>
      </c>
      <c r="E234" s="3" t="s">
        <v>240</v>
      </c>
      <c r="F234" s="3" t="s">
        <v>220</v>
      </c>
      <c r="G234" s="3" t="s">
        <v>224</v>
      </c>
      <c r="H234" s="3" t="s">
        <v>222</v>
      </c>
      <c r="I234" s="5">
        <v>41752</v>
      </c>
      <c r="J234" s="6" t="s">
        <v>488</v>
      </c>
      <c r="K234" s="6" t="s">
        <v>488</v>
      </c>
      <c r="L234" s="6" t="s">
        <v>488</v>
      </c>
      <c r="M234" s="6"/>
      <c r="N234" s="6"/>
      <c r="O234" s="26"/>
      <c r="P234" s="26"/>
      <c r="Q234" s="26"/>
    </row>
    <row r="235" spans="1:17" hidden="1" x14ac:dyDescent="0.2">
      <c r="A235" s="1" t="s">
        <v>151</v>
      </c>
      <c r="B235" s="2">
        <v>2501</v>
      </c>
      <c r="C235" s="3" t="s">
        <v>389</v>
      </c>
      <c r="D235" s="3" t="s">
        <v>151</v>
      </c>
      <c r="E235" s="3" t="s">
        <v>264</v>
      </c>
      <c r="F235" s="3" t="s">
        <v>223</v>
      </c>
      <c r="G235" s="3" t="s">
        <v>224</v>
      </c>
      <c r="H235" s="3" t="s">
        <v>222</v>
      </c>
      <c r="I235" s="5">
        <v>41750</v>
      </c>
      <c r="J235" s="6">
        <v>9.5</v>
      </c>
      <c r="K235" s="6">
        <v>8.2799999999999994</v>
      </c>
      <c r="L235" s="6">
        <v>51.76</v>
      </c>
      <c r="M235" s="6"/>
      <c r="N235" s="6"/>
      <c r="O235" s="26"/>
      <c r="P235" s="26"/>
      <c r="Q235" s="26"/>
    </row>
    <row r="236" spans="1:17" hidden="1" x14ac:dyDescent="0.2">
      <c r="A236" s="1" t="s">
        <v>82</v>
      </c>
      <c r="B236" s="2">
        <v>2515</v>
      </c>
      <c r="C236" s="3" t="s">
        <v>304</v>
      </c>
      <c r="D236" s="3" t="s">
        <v>82</v>
      </c>
      <c r="E236" s="3" t="s">
        <v>253</v>
      </c>
      <c r="F236" s="3" t="s">
        <v>223</v>
      </c>
      <c r="G236" s="3" t="s">
        <v>224</v>
      </c>
      <c r="H236" s="3" t="s">
        <v>222</v>
      </c>
      <c r="I236" s="5">
        <v>41714</v>
      </c>
      <c r="J236" s="6">
        <v>9.7200000000000006</v>
      </c>
      <c r="K236" s="6">
        <v>8.07</v>
      </c>
      <c r="L236" s="6">
        <v>52.57</v>
      </c>
      <c r="M236" s="6"/>
      <c r="N236" s="6"/>
      <c r="O236" s="26"/>
      <c r="P236" s="26"/>
      <c r="Q236" s="26"/>
    </row>
    <row r="237" spans="1:17" hidden="1" x14ac:dyDescent="0.2">
      <c r="A237" s="1" t="s">
        <v>206</v>
      </c>
      <c r="B237" s="2">
        <v>2516</v>
      </c>
      <c r="C237" s="3" t="s">
        <v>358</v>
      </c>
      <c r="D237" s="3" t="s">
        <v>206</v>
      </c>
      <c r="E237" s="3" t="s">
        <v>271</v>
      </c>
      <c r="F237" s="3" t="s">
        <v>220</v>
      </c>
      <c r="G237" s="3" t="s">
        <v>221</v>
      </c>
      <c r="H237" s="3" t="s">
        <v>222</v>
      </c>
      <c r="I237" s="5">
        <v>41698</v>
      </c>
      <c r="J237" s="6" t="s">
        <v>488</v>
      </c>
      <c r="K237" s="6" t="s">
        <v>488</v>
      </c>
      <c r="L237" s="6" t="s">
        <v>488</v>
      </c>
      <c r="M237" s="6"/>
      <c r="N237" s="6"/>
      <c r="O237" s="26"/>
      <c r="P237" s="26"/>
      <c r="Q237" s="26"/>
    </row>
    <row r="238" spans="1:17" x14ac:dyDescent="0.2">
      <c r="A238" s="1" t="s">
        <v>55</v>
      </c>
      <c r="B238" s="2">
        <v>2424</v>
      </c>
      <c r="C238" s="3" t="s">
        <v>336</v>
      </c>
      <c r="D238" s="3" t="s">
        <v>55</v>
      </c>
      <c r="E238" s="3" t="s">
        <v>238</v>
      </c>
      <c r="F238" s="3" t="s">
        <v>220</v>
      </c>
      <c r="G238" s="3" t="s">
        <v>221</v>
      </c>
      <c r="H238" s="3" t="s">
        <v>222</v>
      </c>
      <c r="I238" s="5">
        <v>41696</v>
      </c>
      <c r="J238" s="6">
        <v>9.75</v>
      </c>
      <c r="K238" s="6">
        <v>7.45</v>
      </c>
      <c r="L238" s="6">
        <v>52.56</v>
      </c>
      <c r="M238" s="6"/>
      <c r="N238" s="6"/>
      <c r="O238" s="26"/>
      <c r="P238" s="26"/>
      <c r="Q238" s="26"/>
    </row>
    <row r="239" spans="1:17" hidden="1" x14ac:dyDescent="0.2">
      <c r="A239" s="1" t="s">
        <v>80</v>
      </c>
      <c r="B239" s="2">
        <v>2525</v>
      </c>
      <c r="C239" s="3" t="s">
        <v>376</v>
      </c>
      <c r="D239" s="3" t="s">
        <v>80</v>
      </c>
      <c r="E239" s="3" t="s">
        <v>249</v>
      </c>
      <c r="F239" s="3" t="s">
        <v>223</v>
      </c>
      <c r="G239" s="3" t="s">
        <v>224</v>
      </c>
      <c r="H239" s="3" t="s">
        <v>225</v>
      </c>
      <c r="I239" s="5">
        <v>41661</v>
      </c>
      <c r="J239" s="6">
        <v>9.18</v>
      </c>
      <c r="K239" s="6">
        <v>7.88</v>
      </c>
      <c r="L239" s="6">
        <v>52.52</v>
      </c>
      <c r="M239" s="6"/>
      <c r="N239" s="6"/>
      <c r="O239" s="26"/>
      <c r="P239" s="26"/>
      <c r="Q239" s="26"/>
    </row>
    <row r="240" spans="1:17" hidden="1" x14ac:dyDescent="0.2">
      <c r="A240" s="1" t="s">
        <v>56</v>
      </c>
      <c r="B240" s="2">
        <v>2557</v>
      </c>
      <c r="C240" s="3" t="s">
        <v>335</v>
      </c>
      <c r="D240" s="3" t="s">
        <v>56</v>
      </c>
      <c r="E240" s="3" t="s">
        <v>238</v>
      </c>
      <c r="F240" s="3" t="s">
        <v>223</v>
      </c>
      <c r="G240" s="3" t="s">
        <v>224</v>
      </c>
      <c r="H240" s="3" t="s">
        <v>222</v>
      </c>
      <c r="I240" s="5">
        <v>41638</v>
      </c>
      <c r="J240" s="6">
        <v>10</v>
      </c>
      <c r="K240" s="6">
        <v>7.88</v>
      </c>
      <c r="L240" s="6">
        <v>50.27</v>
      </c>
      <c r="M240" s="6"/>
      <c r="N240" s="6"/>
      <c r="O240" s="26"/>
      <c r="P240" s="26"/>
      <c r="Q240" s="26"/>
    </row>
    <row r="241" spans="1:17" hidden="1" x14ac:dyDescent="0.2">
      <c r="A241" s="1" t="s">
        <v>194</v>
      </c>
      <c r="B241" s="2">
        <v>2533</v>
      </c>
      <c r="C241" s="3" t="s">
        <v>447</v>
      </c>
      <c r="D241" s="3" t="s">
        <v>194</v>
      </c>
      <c r="E241" s="3" t="s">
        <v>240</v>
      </c>
      <c r="F241" s="3" t="s">
        <v>223</v>
      </c>
      <c r="G241" s="3" t="s">
        <v>224</v>
      </c>
      <c r="H241" s="3" t="s">
        <v>222</v>
      </c>
      <c r="I241" s="5">
        <v>41627</v>
      </c>
      <c r="J241" s="6" t="s">
        <v>488</v>
      </c>
      <c r="K241" s="6" t="s">
        <v>488</v>
      </c>
      <c r="L241" s="6" t="s">
        <v>488</v>
      </c>
      <c r="M241" s="6"/>
      <c r="N241" s="6"/>
      <c r="O241" s="26"/>
      <c r="P241" s="26"/>
      <c r="Q241" s="26"/>
    </row>
    <row r="242" spans="1:17" x14ac:dyDescent="0.2">
      <c r="A242" s="1" t="s">
        <v>214</v>
      </c>
      <c r="B242" s="2">
        <v>2485</v>
      </c>
      <c r="C242" s="3" t="s">
        <v>278</v>
      </c>
      <c r="D242" s="3" t="s">
        <v>214</v>
      </c>
      <c r="E242" s="3" t="s">
        <v>274</v>
      </c>
      <c r="F242" s="3" t="s">
        <v>220</v>
      </c>
      <c r="G242" s="3" t="s">
        <v>221</v>
      </c>
      <c r="H242" s="3" t="s">
        <v>222</v>
      </c>
      <c r="I242" s="5">
        <v>41626</v>
      </c>
      <c r="J242" s="6">
        <v>9.8000000000000007</v>
      </c>
      <c r="K242" s="6">
        <v>7.62</v>
      </c>
      <c r="L242" s="6">
        <v>52.1</v>
      </c>
      <c r="M242" s="6"/>
      <c r="N242" s="6"/>
      <c r="O242" s="26"/>
      <c r="P242" s="26"/>
      <c r="Q242" s="26"/>
    </row>
    <row r="243" spans="1:17" x14ac:dyDescent="0.2">
      <c r="A243" s="1" t="s">
        <v>208</v>
      </c>
      <c r="B243" s="2">
        <v>2470</v>
      </c>
      <c r="C243" s="3" t="s">
        <v>456</v>
      </c>
      <c r="D243" s="3" t="s">
        <v>208</v>
      </c>
      <c r="E243" s="3" t="s">
        <v>273</v>
      </c>
      <c r="F243" s="3" t="s">
        <v>220</v>
      </c>
      <c r="G243" s="3" t="s">
        <v>221</v>
      </c>
      <c r="H243" s="3" t="s">
        <v>222</v>
      </c>
      <c r="I243" s="5">
        <v>41624</v>
      </c>
      <c r="J243" s="6">
        <v>9.9499999999999993</v>
      </c>
      <c r="K243" s="6" t="s">
        <v>488</v>
      </c>
      <c r="L243" s="6" t="s">
        <v>488</v>
      </c>
      <c r="M243" s="6"/>
      <c r="N243" s="6"/>
      <c r="O243" s="26"/>
      <c r="P243" s="26"/>
      <c r="Q243" s="26"/>
    </row>
    <row r="244" spans="1:17" x14ac:dyDescent="0.2">
      <c r="A244" s="1" t="s">
        <v>209</v>
      </c>
      <c r="B244" s="2">
        <v>2469</v>
      </c>
      <c r="C244" s="3" t="s">
        <v>457</v>
      </c>
      <c r="D244" s="3" t="s">
        <v>209</v>
      </c>
      <c r="E244" s="3" t="s">
        <v>273</v>
      </c>
      <c r="F244" s="3" t="s">
        <v>220</v>
      </c>
      <c r="G244" s="3" t="s">
        <v>221</v>
      </c>
      <c r="H244" s="3" t="s">
        <v>222</v>
      </c>
      <c r="I244" s="5">
        <v>41624</v>
      </c>
      <c r="J244" s="6">
        <v>9.9499999999999993</v>
      </c>
      <c r="K244" s="6" t="s">
        <v>488</v>
      </c>
      <c r="L244" s="6" t="s">
        <v>488</v>
      </c>
      <c r="M244" s="6"/>
      <c r="N244" s="6"/>
      <c r="O244" s="26"/>
      <c r="P244" s="26"/>
      <c r="Q244" s="26"/>
    </row>
    <row r="245" spans="1:17" hidden="1" x14ac:dyDescent="0.2">
      <c r="A245" s="1" t="s">
        <v>130</v>
      </c>
      <c r="B245" s="2">
        <v>2523</v>
      </c>
      <c r="C245" s="3" t="s">
        <v>408</v>
      </c>
      <c r="D245" s="3" t="s">
        <v>130</v>
      </c>
      <c r="E245" s="3" t="s">
        <v>243</v>
      </c>
      <c r="F245" s="3" t="s">
        <v>223</v>
      </c>
      <c r="G245" s="3" t="s">
        <v>224</v>
      </c>
      <c r="H245" s="3" t="s">
        <v>225</v>
      </c>
      <c r="I245" s="5">
        <v>41613</v>
      </c>
      <c r="J245" s="6">
        <v>10.199999999999999</v>
      </c>
      <c r="K245" s="6">
        <v>8.34</v>
      </c>
      <c r="L245" s="6">
        <v>52.54</v>
      </c>
      <c r="M245" s="6"/>
      <c r="N245" s="6"/>
      <c r="O245" s="26"/>
      <c r="P245" s="26"/>
      <c r="Q245" s="26"/>
    </row>
    <row r="246" spans="1:17" hidden="1" x14ac:dyDescent="0.2">
      <c r="A246" s="1" t="s">
        <v>8</v>
      </c>
      <c r="B246" s="2">
        <v>2356</v>
      </c>
      <c r="C246" s="3" t="s">
        <v>299</v>
      </c>
      <c r="D246" s="3" t="s">
        <v>8</v>
      </c>
      <c r="E246" s="3" t="s">
        <v>230</v>
      </c>
      <c r="F246" s="3" t="s">
        <v>223</v>
      </c>
      <c r="G246" s="3" t="s">
        <v>224</v>
      </c>
      <c r="H246" s="3" t="s">
        <v>222</v>
      </c>
      <c r="I246" s="5">
        <v>41591</v>
      </c>
      <c r="J246" s="6">
        <v>9.84</v>
      </c>
      <c r="K246" s="6">
        <v>7.73</v>
      </c>
      <c r="L246" s="6">
        <v>53.3</v>
      </c>
      <c r="M246" s="6"/>
      <c r="N246" s="6"/>
      <c r="O246" s="26"/>
      <c r="P246" s="26"/>
      <c r="Q246" s="26"/>
    </row>
    <row r="247" spans="1:17" hidden="1" x14ac:dyDescent="0.2">
      <c r="A247" s="1" t="s">
        <v>48</v>
      </c>
      <c r="B247" s="2">
        <v>2836</v>
      </c>
      <c r="C247" s="3" t="s">
        <v>325</v>
      </c>
      <c r="D247" s="3" t="s">
        <v>48</v>
      </c>
      <c r="E247" s="3" t="s">
        <v>237</v>
      </c>
      <c r="F247" s="3" t="s">
        <v>223</v>
      </c>
      <c r="G247" s="3" t="s">
        <v>231</v>
      </c>
      <c r="H247" s="3" t="s">
        <v>225</v>
      </c>
      <c r="I247" s="5">
        <v>41550</v>
      </c>
      <c r="J247" s="6" t="s">
        <v>488</v>
      </c>
      <c r="K247" s="6" t="s">
        <v>488</v>
      </c>
      <c r="L247" s="6" t="s">
        <v>488</v>
      </c>
      <c r="M247" s="6"/>
      <c r="N247" s="6"/>
      <c r="O247" s="26"/>
      <c r="P247" s="26"/>
      <c r="Q247" s="26"/>
    </row>
    <row r="248" spans="1:17" x14ac:dyDescent="0.2">
      <c r="A248" s="1" t="s">
        <v>160</v>
      </c>
      <c r="B248" s="2">
        <v>2442</v>
      </c>
      <c r="C248" s="3" t="s">
        <v>387</v>
      </c>
      <c r="D248" s="3" t="s">
        <v>160</v>
      </c>
      <c r="E248" s="3" t="s">
        <v>267</v>
      </c>
      <c r="F248" s="3" t="s">
        <v>220</v>
      </c>
      <c r="G248" s="3" t="s">
        <v>221</v>
      </c>
      <c r="H248" s="3" t="s">
        <v>222</v>
      </c>
      <c r="I248" s="5">
        <v>41541</v>
      </c>
      <c r="J248" s="6">
        <v>10.199999999999999</v>
      </c>
      <c r="K248" s="6">
        <v>7.88</v>
      </c>
      <c r="L248" s="6">
        <v>53</v>
      </c>
      <c r="M248" s="6"/>
      <c r="N248" s="6"/>
      <c r="O248" s="26"/>
      <c r="P248" s="26"/>
      <c r="Q248" s="26"/>
    </row>
    <row r="249" spans="1:17" x14ac:dyDescent="0.2">
      <c r="A249" s="1" t="s">
        <v>115</v>
      </c>
      <c r="B249" s="2">
        <v>2467</v>
      </c>
      <c r="C249" s="3" t="s">
        <v>387</v>
      </c>
      <c r="D249" s="3" t="s">
        <v>115</v>
      </c>
      <c r="E249" s="3" t="s">
        <v>256</v>
      </c>
      <c r="F249" s="3" t="s">
        <v>220</v>
      </c>
      <c r="G249" s="3" t="s">
        <v>221</v>
      </c>
      <c r="H249" s="3" t="s">
        <v>222</v>
      </c>
      <c r="I249" s="5">
        <v>41528</v>
      </c>
      <c r="J249" s="6">
        <v>10.199999999999999</v>
      </c>
      <c r="K249" s="6">
        <v>7.89</v>
      </c>
      <c r="L249" s="6">
        <v>53</v>
      </c>
      <c r="M249" s="6"/>
      <c r="N249" s="6"/>
      <c r="O249" s="26"/>
      <c r="P249" s="26"/>
      <c r="Q249" s="26"/>
    </row>
    <row r="250" spans="1:17" hidden="1" x14ac:dyDescent="0.2">
      <c r="A250" s="1" t="s">
        <v>7</v>
      </c>
      <c r="B250" s="2">
        <v>2355</v>
      </c>
      <c r="C250" s="3" t="s">
        <v>299</v>
      </c>
      <c r="D250" s="3" t="s">
        <v>7</v>
      </c>
      <c r="E250" s="3" t="s">
        <v>230</v>
      </c>
      <c r="F250" s="3" t="s">
        <v>220</v>
      </c>
      <c r="G250" s="3" t="s">
        <v>224</v>
      </c>
      <c r="H250" s="3" t="s">
        <v>222</v>
      </c>
      <c r="I250" s="5">
        <v>41395</v>
      </c>
      <c r="J250" s="6">
        <v>9.84</v>
      </c>
      <c r="K250" s="6">
        <v>7.73</v>
      </c>
      <c r="L250" s="6">
        <v>53.3</v>
      </c>
      <c r="M250" s="6"/>
      <c r="N250" s="6"/>
      <c r="O250" s="26"/>
      <c r="P250" s="26"/>
      <c r="Q250" s="26"/>
    </row>
    <row r="251" spans="1:17" hidden="1" x14ac:dyDescent="0.2">
      <c r="A251" s="1" t="s">
        <v>112</v>
      </c>
      <c r="B251" s="2">
        <v>2361</v>
      </c>
      <c r="C251" s="3" t="s">
        <v>384</v>
      </c>
      <c r="D251" s="3" t="s">
        <v>112</v>
      </c>
      <c r="E251" s="3" t="s">
        <v>255</v>
      </c>
      <c r="F251" s="3" t="s">
        <v>220</v>
      </c>
      <c r="G251" s="3" t="s">
        <v>221</v>
      </c>
      <c r="H251" s="3" t="s">
        <v>222</v>
      </c>
      <c r="I251" s="5">
        <v>41352</v>
      </c>
      <c r="J251" s="6" t="s">
        <v>488</v>
      </c>
      <c r="K251" s="6" t="s">
        <v>488</v>
      </c>
      <c r="L251" s="6" t="s">
        <v>488</v>
      </c>
      <c r="M251" s="6"/>
      <c r="N251" s="6"/>
      <c r="O251" s="26"/>
      <c r="P251" s="26"/>
      <c r="Q251" s="26"/>
    </row>
    <row r="252" spans="1:17" hidden="1" x14ac:dyDescent="0.2">
      <c r="A252" s="1" t="s">
        <v>122</v>
      </c>
      <c r="B252" s="2">
        <v>2395</v>
      </c>
      <c r="C252" s="3" t="s">
        <v>368</v>
      </c>
      <c r="D252" s="3" t="s">
        <v>122</v>
      </c>
      <c r="E252" s="3" t="s">
        <v>254</v>
      </c>
      <c r="F252" s="3" t="s">
        <v>223</v>
      </c>
      <c r="G252" s="3" t="s">
        <v>224</v>
      </c>
      <c r="H252" s="3" t="s">
        <v>222</v>
      </c>
      <c r="I252" s="5">
        <v>41338</v>
      </c>
      <c r="J252" s="6" t="s">
        <v>488</v>
      </c>
      <c r="K252" s="6" t="s">
        <v>488</v>
      </c>
      <c r="L252" s="6" t="s">
        <v>488</v>
      </c>
      <c r="M252" s="6"/>
      <c r="N252" s="6"/>
      <c r="O252" s="26"/>
      <c r="P252" s="26"/>
      <c r="Q252" s="26"/>
    </row>
    <row r="253" spans="1:17" x14ac:dyDescent="0.2">
      <c r="A253" s="1" t="s">
        <v>207</v>
      </c>
      <c r="B253" s="2">
        <v>2465</v>
      </c>
      <c r="C253" s="3" t="s">
        <v>399</v>
      </c>
      <c r="D253" s="3" t="s">
        <v>207</v>
      </c>
      <c r="E253" s="3" t="s">
        <v>273</v>
      </c>
      <c r="F253" s="3" t="s">
        <v>220</v>
      </c>
      <c r="G253" s="3" t="s">
        <v>221</v>
      </c>
      <c r="H253" s="3" t="s">
        <v>222</v>
      </c>
      <c r="I253" s="5">
        <v>41332</v>
      </c>
      <c r="J253" s="6">
        <v>10</v>
      </c>
      <c r="K253" s="6" t="s">
        <v>488</v>
      </c>
      <c r="L253" s="6" t="s">
        <v>488</v>
      </c>
      <c r="M253" s="6"/>
      <c r="N253" s="6"/>
      <c r="O253" s="26"/>
      <c r="P253" s="26"/>
      <c r="Q253" s="26"/>
    </row>
    <row r="254" spans="1:17" x14ac:dyDescent="0.2">
      <c r="A254" s="1" t="s">
        <v>36</v>
      </c>
      <c r="B254" s="2">
        <v>2225</v>
      </c>
      <c r="C254" s="3" t="s">
        <v>317</v>
      </c>
      <c r="D254" s="3" t="s">
        <v>36</v>
      </c>
      <c r="E254" s="3" t="s">
        <v>234</v>
      </c>
      <c r="F254" s="3" t="s">
        <v>220</v>
      </c>
      <c r="G254" s="3" t="s">
        <v>221</v>
      </c>
      <c r="H254" s="3" t="s">
        <v>225</v>
      </c>
      <c r="I254" s="5">
        <v>41318</v>
      </c>
      <c r="J254" s="6">
        <v>10.199999999999999</v>
      </c>
      <c r="K254" s="6">
        <v>6.97</v>
      </c>
      <c r="L254" s="6">
        <v>42.67</v>
      </c>
      <c r="M254" s="6"/>
      <c r="N254" s="6"/>
      <c r="O254" s="26"/>
      <c r="P254" s="26"/>
      <c r="Q254" s="26"/>
    </row>
    <row r="255" spans="1:17" hidden="1" x14ac:dyDescent="0.2">
      <c r="A255" s="1" t="s">
        <v>128</v>
      </c>
      <c r="B255" s="2">
        <v>2405</v>
      </c>
      <c r="C255" s="3" t="s">
        <v>406</v>
      </c>
      <c r="D255" s="3" t="s">
        <v>128</v>
      </c>
      <c r="E255" s="3" t="s">
        <v>260</v>
      </c>
      <c r="F255" s="3" t="s">
        <v>220</v>
      </c>
      <c r="G255" s="3" t="s">
        <v>226</v>
      </c>
      <c r="H255" s="3" t="s">
        <v>222</v>
      </c>
      <c r="I255" s="5">
        <v>41290</v>
      </c>
      <c r="J255" s="6">
        <v>9.6</v>
      </c>
      <c r="K255" s="6">
        <v>7.15</v>
      </c>
      <c r="L255" s="6">
        <v>40</v>
      </c>
      <c r="M255" s="6"/>
      <c r="N255" s="6"/>
      <c r="O255" s="26"/>
      <c r="P255" s="26"/>
      <c r="Q255" s="26"/>
    </row>
    <row r="256" spans="1:17" x14ac:dyDescent="0.2">
      <c r="A256" s="1" t="s">
        <v>43</v>
      </c>
      <c r="B256" s="2">
        <v>2258</v>
      </c>
      <c r="C256" s="3" t="s">
        <v>328</v>
      </c>
      <c r="D256" s="3" t="s">
        <v>43</v>
      </c>
      <c r="E256" s="3" t="s">
        <v>237</v>
      </c>
      <c r="F256" s="3" t="s">
        <v>220</v>
      </c>
      <c r="G256" s="3" t="s">
        <v>221</v>
      </c>
      <c r="H256" s="3" t="s">
        <v>222</v>
      </c>
      <c r="I256" s="5">
        <v>41283</v>
      </c>
      <c r="J256" s="6">
        <v>9.6999999999999993</v>
      </c>
      <c r="K256" s="6">
        <v>8.1300000000000008</v>
      </c>
      <c r="L256" s="6">
        <v>52.3</v>
      </c>
      <c r="M256" s="6"/>
      <c r="N256" s="6"/>
      <c r="O256" s="26"/>
      <c r="P256" s="26"/>
      <c r="Q256" s="26"/>
    </row>
    <row r="257" spans="1:17" hidden="1" x14ac:dyDescent="0.2">
      <c r="A257" s="1" t="s">
        <v>133</v>
      </c>
      <c r="B257" s="2">
        <v>2334</v>
      </c>
      <c r="C257" s="3" t="s">
        <v>407</v>
      </c>
      <c r="D257" s="3" t="s">
        <v>133</v>
      </c>
      <c r="E257" s="3" t="s">
        <v>261</v>
      </c>
      <c r="F257" s="3" t="s">
        <v>220</v>
      </c>
      <c r="G257" s="3" t="s">
        <v>224</v>
      </c>
      <c r="H257" s="3" t="s">
        <v>222</v>
      </c>
      <c r="I257" s="5">
        <v>41263</v>
      </c>
      <c r="J257" s="6">
        <v>9.5</v>
      </c>
      <c r="K257" s="6">
        <v>7.17</v>
      </c>
      <c r="L257" s="6">
        <v>49.14</v>
      </c>
      <c r="M257" s="6"/>
      <c r="N257" s="6"/>
      <c r="O257" s="26"/>
      <c r="P257" s="26"/>
      <c r="Q257" s="26"/>
    </row>
    <row r="258" spans="1:17" hidden="1" x14ac:dyDescent="0.2">
      <c r="A258" s="1" t="s">
        <v>134</v>
      </c>
      <c r="B258" s="2">
        <v>2335</v>
      </c>
      <c r="C258" s="3" t="s">
        <v>407</v>
      </c>
      <c r="D258" s="3" t="s">
        <v>134</v>
      </c>
      <c r="E258" s="3" t="s">
        <v>261</v>
      </c>
      <c r="F258" s="3" t="s">
        <v>223</v>
      </c>
      <c r="G258" s="3" t="s">
        <v>224</v>
      </c>
      <c r="H258" s="3" t="s">
        <v>222</v>
      </c>
      <c r="I258" s="5">
        <v>41263</v>
      </c>
      <c r="J258" s="6">
        <v>9.5</v>
      </c>
      <c r="K258" s="6">
        <v>7.54</v>
      </c>
      <c r="L258" s="6">
        <v>49.14</v>
      </c>
      <c r="M258" s="6"/>
      <c r="N258" s="6"/>
      <c r="O258" s="26"/>
      <c r="P258" s="26"/>
      <c r="Q258" s="26"/>
    </row>
    <row r="259" spans="1:17" hidden="1" x14ac:dyDescent="0.2">
      <c r="A259" s="1" t="s">
        <v>205</v>
      </c>
      <c r="B259" s="2">
        <v>2343</v>
      </c>
      <c r="C259" s="3" t="s">
        <v>417</v>
      </c>
      <c r="D259" s="3" t="s">
        <v>205</v>
      </c>
      <c r="E259" s="3" t="s">
        <v>271</v>
      </c>
      <c r="F259" s="3" t="s">
        <v>223</v>
      </c>
      <c r="G259" s="3" t="s">
        <v>224</v>
      </c>
      <c r="H259" s="3" t="s">
        <v>222</v>
      </c>
      <c r="I259" s="5">
        <v>41239</v>
      </c>
      <c r="J259" s="6">
        <v>10</v>
      </c>
      <c r="K259" s="6">
        <v>7.76</v>
      </c>
      <c r="L259" s="6">
        <v>45.03</v>
      </c>
      <c r="M259" s="6"/>
      <c r="N259" s="6"/>
      <c r="O259" s="26"/>
      <c r="P259" s="26"/>
      <c r="Q259" s="26"/>
    </row>
    <row r="260" spans="1:17" hidden="1" x14ac:dyDescent="0.2">
      <c r="A260" s="1" t="s">
        <v>78</v>
      </c>
      <c r="B260" s="2">
        <v>2316</v>
      </c>
      <c r="C260" s="3" t="s">
        <v>280</v>
      </c>
      <c r="D260" s="3" t="s">
        <v>78</v>
      </c>
      <c r="E260" s="3" t="s">
        <v>252</v>
      </c>
      <c r="F260" s="3" t="s">
        <v>223</v>
      </c>
      <c r="G260" s="3" t="s">
        <v>224</v>
      </c>
      <c r="H260" s="3" t="s">
        <v>225</v>
      </c>
      <c r="I260" s="5">
        <v>41213</v>
      </c>
      <c r="J260" s="6">
        <v>10</v>
      </c>
      <c r="K260" s="6">
        <v>6.56</v>
      </c>
      <c r="L260" s="6">
        <v>42.74</v>
      </c>
      <c r="M260" s="6"/>
      <c r="N260" s="6"/>
      <c r="O260" s="26"/>
      <c r="P260" s="26"/>
      <c r="Q260" s="26"/>
    </row>
    <row r="261" spans="1:17" hidden="1" x14ac:dyDescent="0.2">
      <c r="A261" s="1" t="s">
        <v>216</v>
      </c>
      <c r="B261" s="2">
        <v>2268</v>
      </c>
      <c r="C261" s="3" t="s">
        <v>461</v>
      </c>
      <c r="D261" s="3" t="s">
        <v>216</v>
      </c>
      <c r="E261" s="3" t="s">
        <v>274</v>
      </c>
      <c r="F261" s="3" t="s">
        <v>223</v>
      </c>
      <c r="G261" s="3" t="s">
        <v>224</v>
      </c>
      <c r="H261" s="3" t="s">
        <v>225</v>
      </c>
      <c r="I261" s="5">
        <v>41208</v>
      </c>
      <c r="J261" s="6">
        <v>9.5</v>
      </c>
      <c r="K261" s="6">
        <v>7.78</v>
      </c>
      <c r="L261" s="6">
        <v>50</v>
      </c>
      <c r="M261" s="6"/>
      <c r="N261" s="6"/>
      <c r="O261" s="26"/>
      <c r="P261" s="26"/>
      <c r="Q261" s="26"/>
    </row>
    <row r="262" spans="1:17" hidden="1" x14ac:dyDescent="0.2">
      <c r="A262" s="1" t="s">
        <v>179</v>
      </c>
      <c r="B262" s="2">
        <v>2360</v>
      </c>
      <c r="C262" s="3" t="s">
        <v>304</v>
      </c>
      <c r="D262" s="3" t="s">
        <v>179</v>
      </c>
      <c r="E262" s="3" t="s">
        <v>260</v>
      </c>
      <c r="F262" s="3" t="s">
        <v>223</v>
      </c>
      <c r="G262" s="3" t="s">
        <v>224</v>
      </c>
      <c r="H262" s="3" t="s">
        <v>222</v>
      </c>
      <c r="I262" s="5">
        <v>41184</v>
      </c>
      <c r="J262" s="6" t="s">
        <v>488</v>
      </c>
      <c r="K262" s="6" t="s">
        <v>488</v>
      </c>
      <c r="L262" s="6" t="s">
        <v>488</v>
      </c>
      <c r="M262" s="6"/>
      <c r="N262" s="6"/>
      <c r="O262" s="26"/>
      <c r="P262" s="26"/>
      <c r="Q262" s="26"/>
    </row>
    <row r="263" spans="1:17" hidden="1" x14ac:dyDescent="0.2">
      <c r="A263" s="1" t="s">
        <v>193</v>
      </c>
      <c r="B263" s="2">
        <v>2284</v>
      </c>
      <c r="C263" s="3" t="s">
        <v>445</v>
      </c>
      <c r="D263" s="3" t="s">
        <v>193</v>
      </c>
      <c r="E263" s="3" t="s">
        <v>240</v>
      </c>
      <c r="F263" s="3" t="s">
        <v>223</v>
      </c>
      <c r="G263" s="3" t="s">
        <v>224</v>
      </c>
      <c r="H263" s="3" t="s">
        <v>222</v>
      </c>
      <c r="I263" s="5">
        <v>41179</v>
      </c>
      <c r="J263" s="6" t="s">
        <v>488</v>
      </c>
      <c r="K263" s="6" t="s">
        <v>488</v>
      </c>
      <c r="L263" s="6" t="s">
        <v>488</v>
      </c>
      <c r="M263" s="6"/>
      <c r="N263" s="6"/>
      <c r="O263" s="26"/>
      <c r="P263" s="26"/>
      <c r="Q263" s="26"/>
    </row>
    <row r="264" spans="1:17" hidden="1" x14ac:dyDescent="0.2">
      <c r="A264" s="1" t="s">
        <v>213</v>
      </c>
      <c r="B264" s="2">
        <v>2401</v>
      </c>
      <c r="C264" s="3" t="s">
        <v>334</v>
      </c>
      <c r="D264" s="3" t="s">
        <v>213</v>
      </c>
      <c r="E264" s="3" t="s">
        <v>274</v>
      </c>
      <c r="F264" s="3" t="s">
        <v>220</v>
      </c>
      <c r="G264" s="3" t="s">
        <v>231</v>
      </c>
      <c r="H264" s="3" t="s">
        <v>222</v>
      </c>
      <c r="I264" s="5">
        <v>41172</v>
      </c>
      <c r="J264" s="6" t="s">
        <v>488</v>
      </c>
      <c r="K264" s="6" t="s">
        <v>488</v>
      </c>
      <c r="L264" s="6" t="s">
        <v>488</v>
      </c>
      <c r="M264" s="6"/>
      <c r="N264" s="6"/>
      <c r="O264" s="26"/>
      <c r="P264" s="26"/>
      <c r="Q264" s="26"/>
    </row>
    <row r="265" spans="1:17" x14ac:dyDescent="0.2">
      <c r="A265" s="1" t="s">
        <v>61</v>
      </c>
      <c r="B265" s="2">
        <v>2203</v>
      </c>
      <c r="C265" s="3" t="s">
        <v>342</v>
      </c>
      <c r="D265" s="3" t="s">
        <v>61</v>
      </c>
      <c r="E265" s="3" t="s">
        <v>241</v>
      </c>
      <c r="F265" s="3" t="s">
        <v>220</v>
      </c>
      <c r="G265" s="3" t="s">
        <v>221</v>
      </c>
      <c r="H265" s="3" t="s">
        <v>225</v>
      </c>
      <c r="I265" s="5">
        <v>41086</v>
      </c>
      <c r="J265" s="6">
        <v>10.1</v>
      </c>
      <c r="K265" s="6">
        <v>6.35</v>
      </c>
      <c r="L265" s="6">
        <v>43.51</v>
      </c>
      <c r="M265" s="6"/>
      <c r="N265" s="6"/>
      <c r="O265" s="26"/>
      <c r="P265" s="26"/>
      <c r="Q265" s="26"/>
    </row>
    <row r="266" spans="1:17" hidden="1" x14ac:dyDescent="0.2">
      <c r="A266" s="1" t="s">
        <v>184</v>
      </c>
      <c r="B266" s="2">
        <v>2227</v>
      </c>
      <c r="C266" s="3" t="s">
        <v>368</v>
      </c>
      <c r="D266" s="3" t="s">
        <v>184</v>
      </c>
      <c r="E266" s="3" t="s">
        <v>270</v>
      </c>
      <c r="F266" s="3" t="s">
        <v>223</v>
      </c>
      <c r="G266" s="3" t="s">
        <v>224</v>
      </c>
      <c r="H266" s="3" t="s">
        <v>225</v>
      </c>
      <c r="I266" s="5">
        <v>41051</v>
      </c>
      <c r="J266" s="6">
        <v>9.6</v>
      </c>
      <c r="K266" s="6">
        <v>7.67</v>
      </c>
      <c r="L266" s="6">
        <v>51.16</v>
      </c>
      <c r="M266" s="6"/>
      <c r="N266" s="6"/>
      <c r="O266" s="26"/>
      <c r="P266" s="26"/>
      <c r="Q266" s="26"/>
    </row>
    <row r="267" spans="1:17" hidden="1" x14ac:dyDescent="0.2">
      <c r="A267" s="1" t="s">
        <v>172</v>
      </c>
      <c r="B267" s="2">
        <v>2163</v>
      </c>
      <c r="C267" s="3" t="s">
        <v>428</v>
      </c>
      <c r="D267" s="3" t="s">
        <v>172</v>
      </c>
      <c r="E267" s="3" t="s">
        <v>266</v>
      </c>
      <c r="F267" s="3" t="s">
        <v>223</v>
      </c>
      <c r="G267" s="3" t="s">
        <v>224</v>
      </c>
      <c r="H267" s="3" t="s">
        <v>225</v>
      </c>
      <c r="I267" s="5">
        <v>41023</v>
      </c>
      <c r="J267" s="6">
        <v>9.75</v>
      </c>
      <c r="K267" s="6">
        <v>8.27</v>
      </c>
      <c r="L267" s="6">
        <v>50.82</v>
      </c>
      <c r="M267" s="6"/>
      <c r="N267" s="6"/>
      <c r="O267" s="26"/>
      <c r="P267" s="26"/>
      <c r="Q267" s="26"/>
    </row>
    <row r="268" spans="1:17" hidden="1" x14ac:dyDescent="0.2">
      <c r="A268" s="1" t="s">
        <v>4</v>
      </c>
      <c r="B268" s="2">
        <v>2207</v>
      </c>
      <c r="C268" s="3" t="s">
        <v>296</v>
      </c>
      <c r="D268" s="3" t="s">
        <v>4</v>
      </c>
      <c r="E268" s="3" t="s">
        <v>229</v>
      </c>
      <c r="F268" s="3" t="s">
        <v>223</v>
      </c>
      <c r="G268" s="3" t="s">
        <v>224</v>
      </c>
      <c r="H268" s="3" t="s">
        <v>222</v>
      </c>
      <c r="I268" s="5">
        <v>40939</v>
      </c>
      <c r="J268" s="6">
        <v>10</v>
      </c>
      <c r="K268" s="6">
        <v>7.48</v>
      </c>
      <c r="L268" s="6">
        <v>52</v>
      </c>
      <c r="M268" s="6"/>
      <c r="N268" s="6"/>
      <c r="O268" s="26"/>
      <c r="P268" s="26"/>
      <c r="Q268" s="26"/>
    </row>
    <row r="269" spans="1:17" hidden="1" x14ac:dyDescent="0.2">
      <c r="A269" s="1" t="s">
        <v>77</v>
      </c>
      <c r="B269" s="2">
        <v>2223</v>
      </c>
      <c r="C269" s="3" t="s">
        <v>370</v>
      </c>
      <c r="D269" s="3" t="s">
        <v>77</v>
      </c>
      <c r="E269" s="3" t="s">
        <v>245</v>
      </c>
      <c r="F269" s="3" t="s">
        <v>223</v>
      </c>
      <c r="G269" s="3" t="s">
        <v>224</v>
      </c>
      <c r="H269" s="3" t="s">
        <v>222</v>
      </c>
      <c r="I269" s="5">
        <v>40931</v>
      </c>
      <c r="J269" s="6">
        <v>10.199999999999999</v>
      </c>
      <c r="K269" s="6">
        <v>7.98</v>
      </c>
      <c r="L269" s="6">
        <v>52.71</v>
      </c>
      <c r="M269" s="6"/>
      <c r="N269" s="6"/>
      <c r="O269" s="26"/>
      <c r="P269" s="26"/>
      <c r="Q269" s="26"/>
    </row>
    <row r="270" spans="1:17" hidden="1" x14ac:dyDescent="0.2">
      <c r="A270" s="1" t="s">
        <v>5</v>
      </c>
      <c r="B270" s="2">
        <v>2128</v>
      </c>
      <c r="C270" s="3" t="s">
        <v>297</v>
      </c>
      <c r="D270" s="3" t="s">
        <v>5</v>
      </c>
      <c r="E270" s="3" t="s">
        <v>230</v>
      </c>
      <c r="F270" s="3" t="s">
        <v>220</v>
      </c>
      <c r="G270" s="3" t="s">
        <v>224</v>
      </c>
      <c r="H270" s="3" t="s">
        <v>222</v>
      </c>
      <c r="I270" s="5">
        <v>40891</v>
      </c>
      <c r="J270" s="6">
        <v>10</v>
      </c>
      <c r="K270" s="6">
        <v>7.78</v>
      </c>
      <c r="L270" s="6">
        <v>50.64</v>
      </c>
      <c r="M270" s="6"/>
      <c r="N270" s="6"/>
      <c r="O270" s="26"/>
      <c r="P270" s="26"/>
      <c r="Q270" s="26"/>
    </row>
    <row r="271" spans="1:17" hidden="1" x14ac:dyDescent="0.2">
      <c r="A271" s="1" t="s">
        <v>6</v>
      </c>
      <c r="B271" s="2">
        <v>2146</v>
      </c>
      <c r="C271" s="3" t="s">
        <v>298</v>
      </c>
      <c r="D271" s="3" t="s">
        <v>6</v>
      </c>
      <c r="E271" s="3" t="s">
        <v>230</v>
      </c>
      <c r="F271" s="3" t="s">
        <v>220</v>
      </c>
      <c r="G271" s="3" t="s">
        <v>224</v>
      </c>
      <c r="H271" s="3" t="s">
        <v>222</v>
      </c>
      <c r="I271" s="5">
        <v>40891</v>
      </c>
      <c r="J271" s="6">
        <v>10.3</v>
      </c>
      <c r="K271" s="6">
        <v>7.97</v>
      </c>
      <c r="L271" s="6">
        <v>53.79</v>
      </c>
      <c r="M271" s="6"/>
      <c r="N271" s="6"/>
      <c r="O271" s="26"/>
      <c r="P271" s="26"/>
      <c r="Q271" s="26"/>
    </row>
    <row r="272" spans="1:17" x14ac:dyDescent="0.2">
      <c r="A272" s="1" t="s">
        <v>153</v>
      </c>
      <c r="B272" s="2">
        <v>620</v>
      </c>
      <c r="C272" s="3" t="s">
        <v>417</v>
      </c>
      <c r="D272" s="3" t="s">
        <v>153</v>
      </c>
      <c r="E272" s="3" t="s">
        <v>265</v>
      </c>
      <c r="F272" s="3" t="s">
        <v>220</v>
      </c>
      <c r="G272" s="3" t="s">
        <v>221</v>
      </c>
      <c r="H272" s="3" t="s">
        <v>225</v>
      </c>
      <c r="I272" s="5">
        <v>40767</v>
      </c>
      <c r="J272" s="6">
        <v>10.35</v>
      </c>
      <c r="K272" s="6">
        <v>8.11</v>
      </c>
      <c r="L272" s="6">
        <v>47.74</v>
      </c>
      <c r="M272" s="6"/>
      <c r="N272" s="6"/>
      <c r="O272" s="26"/>
      <c r="P272" s="26"/>
      <c r="Q272" s="26"/>
    </row>
    <row r="273" spans="1:17" hidden="1" x14ac:dyDescent="0.2">
      <c r="A273" s="1" t="s">
        <v>192</v>
      </c>
      <c r="B273" s="2">
        <v>2132</v>
      </c>
      <c r="C273" s="3" t="s">
        <v>446</v>
      </c>
      <c r="D273" s="3" t="s">
        <v>192</v>
      </c>
      <c r="E273" s="3" t="s">
        <v>240</v>
      </c>
      <c r="F273" s="3" t="s">
        <v>223</v>
      </c>
      <c r="G273" s="3" t="s">
        <v>224</v>
      </c>
      <c r="H273" s="3" t="s">
        <v>222</v>
      </c>
      <c r="I273" s="5">
        <v>40766</v>
      </c>
      <c r="J273" s="6" t="s">
        <v>488</v>
      </c>
      <c r="K273" s="6" t="s">
        <v>488</v>
      </c>
      <c r="L273" s="6" t="s">
        <v>488</v>
      </c>
      <c r="M273" s="6"/>
      <c r="N273" s="6"/>
      <c r="O273" s="26"/>
      <c r="P273" s="26"/>
      <c r="Q273" s="26"/>
    </row>
    <row r="274" spans="1:17" hidden="1" x14ac:dyDescent="0.2">
      <c r="A274" s="1" t="s">
        <v>75</v>
      </c>
      <c r="B274" s="2">
        <v>705</v>
      </c>
      <c r="C274" s="3" t="s">
        <v>366</v>
      </c>
      <c r="D274" s="3" t="s">
        <v>75</v>
      </c>
      <c r="E274" s="3" t="s">
        <v>249</v>
      </c>
      <c r="F274" s="3" t="s">
        <v>223</v>
      </c>
      <c r="G274" s="3" t="s">
        <v>224</v>
      </c>
      <c r="H274" s="3" t="s">
        <v>225</v>
      </c>
      <c r="I274" s="5">
        <v>40723</v>
      </c>
      <c r="J274" s="6">
        <v>8.83</v>
      </c>
      <c r="K274" s="6">
        <v>7.48</v>
      </c>
      <c r="L274" s="6">
        <v>52.2</v>
      </c>
      <c r="M274" s="6"/>
      <c r="N274" s="6"/>
      <c r="O274" s="26"/>
      <c r="P274" s="26"/>
      <c r="Q274" s="26"/>
    </row>
    <row r="275" spans="1:17" hidden="1" x14ac:dyDescent="0.2">
      <c r="A275" s="1" t="s">
        <v>204</v>
      </c>
      <c r="B275" s="2">
        <v>641</v>
      </c>
      <c r="C275" s="3" t="s">
        <v>453</v>
      </c>
      <c r="D275" s="3" t="s">
        <v>204</v>
      </c>
      <c r="E275" s="3" t="s">
        <v>271</v>
      </c>
      <c r="F275" s="3" t="s">
        <v>223</v>
      </c>
      <c r="G275" s="3" t="s">
        <v>224</v>
      </c>
      <c r="H275" s="3" t="s">
        <v>222</v>
      </c>
      <c r="I275" s="5">
        <v>40584</v>
      </c>
      <c r="J275" s="6" t="s">
        <v>488</v>
      </c>
      <c r="K275" s="6" t="s">
        <v>488</v>
      </c>
      <c r="L275" s="6" t="s">
        <v>488</v>
      </c>
      <c r="M275" s="6"/>
      <c r="N275" s="6"/>
      <c r="O275" s="26"/>
      <c r="P275" s="26"/>
      <c r="Q275" s="26"/>
    </row>
    <row r="276" spans="1:17" hidden="1" x14ac:dyDescent="0.2">
      <c r="A276" s="1" t="s">
        <v>126</v>
      </c>
      <c r="B276" s="2">
        <v>647</v>
      </c>
      <c r="C276" s="3" t="s">
        <v>401</v>
      </c>
      <c r="D276" s="3" t="s">
        <v>126</v>
      </c>
      <c r="E276" s="3" t="s">
        <v>260</v>
      </c>
      <c r="F276" s="3" t="s">
        <v>220</v>
      </c>
      <c r="G276" s="3" t="s">
        <v>224</v>
      </c>
      <c r="H276" s="3" t="s">
        <v>225</v>
      </c>
      <c r="I276" s="5">
        <v>40577</v>
      </c>
      <c r="J276" s="6">
        <v>10</v>
      </c>
      <c r="K276" s="6">
        <v>8.2100000000000009</v>
      </c>
      <c r="L276" s="6">
        <v>45</v>
      </c>
      <c r="M276" s="6"/>
      <c r="N276" s="6"/>
      <c r="O276" s="26"/>
      <c r="P276" s="26"/>
      <c r="Q276" s="26"/>
    </row>
    <row r="277" spans="1:17" hidden="1" x14ac:dyDescent="0.2">
      <c r="A277" s="1" t="s">
        <v>127</v>
      </c>
      <c r="B277" s="2">
        <v>669</v>
      </c>
      <c r="C277" s="3" t="s">
        <v>402</v>
      </c>
      <c r="D277" s="3" t="s">
        <v>127</v>
      </c>
      <c r="E277" s="3" t="s">
        <v>260</v>
      </c>
      <c r="F277" s="3" t="s">
        <v>220</v>
      </c>
      <c r="G277" s="3" t="s">
        <v>224</v>
      </c>
      <c r="H277" s="3" t="s">
        <v>222</v>
      </c>
      <c r="I277" s="5">
        <v>40563</v>
      </c>
      <c r="J277" s="6">
        <v>10.130000000000001</v>
      </c>
      <c r="K277" s="6">
        <v>9.9</v>
      </c>
      <c r="L277" s="6">
        <v>45</v>
      </c>
      <c r="M277" s="6"/>
      <c r="N277" s="6"/>
      <c r="O277" s="26"/>
      <c r="P277" s="26"/>
      <c r="Q277" s="26"/>
    </row>
    <row r="278" spans="1:17" hidden="1" x14ac:dyDescent="0.2">
      <c r="A278" s="1" t="s">
        <v>60</v>
      </c>
      <c r="B278" s="2">
        <v>931</v>
      </c>
      <c r="C278" s="3" t="s">
        <v>346</v>
      </c>
      <c r="D278" s="3" t="s">
        <v>60</v>
      </c>
      <c r="E278" s="3" t="s">
        <v>241</v>
      </c>
      <c r="F278" s="3" t="s">
        <v>223</v>
      </c>
      <c r="G278" s="3" t="s">
        <v>224</v>
      </c>
      <c r="H278" s="3" t="s">
        <v>222</v>
      </c>
      <c r="I278" s="5">
        <v>40549</v>
      </c>
      <c r="J278" s="6">
        <v>10.35</v>
      </c>
      <c r="K278" s="6">
        <v>7.19</v>
      </c>
      <c r="L278" s="6" t="s">
        <v>488</v>
      </c>
      <c r="M278" s="6"/>
      <c r="N278" s="6"/>
      <c r="O278" s="26"/>
      <c r="P278" s="26"/>
      <c r="Q278" s="26"/>
    </row>
    <row r="279" spans="1:17" hidden="1" x14ac:dyDescent="0.2">
      <c r="A279" s="1" t="s">
        <v>191</v>
      </c>
      <c r="B279" s="2">
        <v>606</v>
      </c>
      <c r="C279" s="3" t="s">
        <v>442</v>
      </c>
      <c r="D279" s="3" t="s">
        <v>191</v>
      </c>
      <c r="E279" s="3" t="s">
        <v>240</v>
      </c>
      <c r="F279" s="3" t="s">
        <v>223</v>
      </c>
      <c r="G279" s="3" t="s">
        <v>224</v>
      </c>
      <c r="H279" s="3" t="s">
        <v>222</v>
      </c>
      <c r="I279" s="5">
        <v>40528</v>
      </c>
      <c r="J279" s="6" t="s">
        <v>488</v>
      </c>
      <c r="K279" s="6" t="s">
        <v>488</v>
      </c>
      <c r="L279" s="6" t="s">
        <v>488</v>
      </c>
      <c r="M279" s="6"/>
      <c r="N279" s="6"/>
      <c r="O279" s="26"/>
      <c r="P279" s="26"/>
      <c r="Q279" s="26"/>
    </row>
    <row r="280" spans="1:17" hidden="1" x14ac:dyDescent="0.2">
      <c r="A280" s="1" t="s">
        <v>76</v>
      </c>
      <c r="B280" s="2">
        <v>650</v>
      </c>
      <c r="C280" s="3" t="s">
        <v>368</v>
      </c>
      <c r="D280" s="3" t="s">
        <v>76</v>
      </c>
      <c r="E280" s="3" t="s">
        <v>253</v>
      </c>
      <c r="F280" s="3" t="s">
        <v>223</v>
      </c>
      <c r="G280" s="3" t="s">
        <v>224</v>
      </c>
      <c r="H280" s="3" t="s">
        <v>222</v>
      </c>
      <c r="I280" s="5">
        <v>40513</v>
      </c>
      <c r="J280" s="6">
        <v>10</v>
      </c>
      <c r="K280" s="6">
        <v>8.02</v>
      </c>
      <c r="L280" s="6">
        <v>50.48</v>
      </c>
      <c r="M280" s="6"/>
      <c r="N280" s="6"/>
      <c r="O280" s="26"/>
      <c r="P280" s="26"/>
      <c r="Q280" s="26"/>
    </row>
    <row r="281" spans="1:17" hidden="1" x14ac:dyDescent="0.2">
      <c r="A281" s="1" t="s">
        <v>69</v>
      </c>
      <c r="B281" s="2">
        <v>613</v>
      </c>
      <c r="C281" s="3" t="s">
        <v>349</v>
      </c>
      <c r="D281" s="3" t="s">
        <v>69</v>
      </c>
      <c r="E281" s="3" t="s">
        <v>242</v>
      </c>
      <c r="F281" s="3" t="s">
        <v>223</v>
      </c>
      <c r="G281" s="3" t="s">
        <v>224</v>
      </c>
      <c r="H281" s="3" t="s">
        <v>225</v>
      </c>
      <c r="I281" s="5">
        <v>40484</v>
      </c>
      <c r="J281" s="6">
        <v>9.75</v>
      </c>
      <c r="K281" s="6">
        <v>7.91</v>
      </c>
      <c r="L281" s="6">
        <v>50</v>
      </c>
      <c r="M281" s="6"/>
      <c r="N281" s="6"/>
      <c r="O281" s="26"/>
      <c r="P281" s="26"/>
      <c r="Q281" s="26"/>
    </row>
    <row r="282" spans="1:17" hidden="1" x14ac:dyDescent="0.2">
      <c r="A282" s="1" t="s">
        <v>70</v>
      </c>
      <c r="B282" s="2">
        <v>614</v>
      </c>
      <c r="C282" s="3" t="s">
        <v>350</v>
      </c>
      <c r="D282" s="3" t="s">
        <v>70</v>
      </c>
      <c r="E282" s="3" t="s">
        <v>242</v>
      </c>
      <c r="F282" s="3" t="s">
        <v>223</v>
      </c>
      <c r="G282" s="3" t="s">
        <v>224</v>
      </c>
      <c r="H282" s="3" t="s">
        <v>225</v>
      </c>
      <c r="I282" s="5">
        <v>40484</v>
      </c>
      <c r="J282" s="6">
        <v>9.75</v>
      </c>
      <c r="K282" s="6">
        <v>8.16</v>
      </c>
      <c r="L282" s="6">
        <v>50</v>
      </c>
      <c r="M282" s="6"/>
      <c r="N282" s="6"/>
      <c r="O282" s="26"/>
      <c r="P282" s="26"/>
      <c r="Q282" s="26"/>
    </row>
    <row r="283" spans="1:17" x14ac:dyDescent="0.2">
      <c r="A283" s="1" t="s">
        <v>0</v>
      </c>
      <c r="B283" s="2">
        <v>2226</v>
      </c>
      <c r="C283" s="3" t="s">
        <v>278</v>
      </c>
      <c r="D283" s="3" t="s">
        <v>0</v>
      </c>
      <c r="E283" s="3" t="s">
        <v>219</v>
      </c>
      <c r="F283" s="3" t="s">
        <v>220</v>
      </c>
      <c r="G283" s="3" t="s">
        <v>221</v>
      </c>
      <c r="H283" s="3" t="s">
        <v>222</v>
      </c>
      <c r="I283" s="5">
        <v>40424</v>
      </c>
      <c r="J283" s="6">
        <v>10.6</v>
      </c>
      <c r="K283" s="6">
        <v>8.3699999999999992</v>
      </c>
      <c r="L283" s="6">
        <v>52.2</v>
      </c>
      <c r="M283" s="6"/>
      <c r="N283" s="6"/>
      <c r="O283" s="26"/>
      <c r="P283" s="26"/>
      <c r="Q283" s="26"/>
    </row>
    <row r="284" spans="1:17" hidden="1" x14ac:dyDescent="0.2">
      <c r="A284" s="1" t="s">
        <v>183</v>
      </c>
      <c r="B284" s="2">
        <v>564</v>
      </c>
      <c r="C284" s="3" t="s">
        <v>435</v>
      </c>
      <c r="D284" s="3" t="s">
        <v>183</v>
      </c>
      <c r="E284" s="3" t="s">
        <v>270</v>
      </c>
      <c r="F284" s="3" t="s">
        <v>223</v>
      </c>
      <c r="G284" s="3" t="s">
        <v>224</v>
      </c>
      <c r="H284" s="3" t="s">
        <v>225</v>
      </c>
      <c r="I284" s="5">
        <v>40407</v>
      </c>
      <c r="J284" s="6">
        <v>10.1</v>
      </c>
      <c r="K284" s="6">
        <v>9.11</v>
      </c>
      <c r="L284" s="6">
        <v>52</v>
      </c>
      <c r="M284" s="6"/>
      <c r="N284" s="6"/>
      <c r="O284" s="26"/>
      <c r="P284" s="26"/>
      <c r="Q284" s="26"/>
    </row>
    <row r="285" spans="1:17" hidden="1" x14ac:dyDescent="0.2">
      <c r="A285" s="1" t="s">
        <v>148</v>
      </c>
      <c r="B285" s="2">
        <v>466</v>
      </c>
      <c r="C285" s="3" t="s">
        <v>414</v>
      </c>
      <c r="D285" s="3" t="s">
        <v>148</v>
      </c>
      <c r="E285" s="3" t="s">
        <v>264</v>
      </c>
      <c r="F285" s="3" t="s">
        <v>220</v>
      </c>
      <c r="G285" s="3" t="s">
        <v>224</v>
      </c>
      <c r="H285" s="3" t="s">
        <v>222</v>
      </c>
      <c r="I285" s="5">
        <v>40357</v>
      </c>
      <c r="J285" s="6">
        <v>9.67</v>
      </c>
      <c r="K285" s="6">
        <v>7.51</v>
      </c>
      <c r="L285" s="6">
        <v>52.4</v>
      </c>
      <c r="M285" s="6"/>
      <c r="N285" s="6"/>
      <c r="O285" s="26"/>
      <c r="P285" s="26"/>
      <c r="Q285" s="26"/>
    </row>
    <row r="286" spans="1:17" hidden="1" x14ac:dyDescent="0.2">
      <c r="A286" s="1" t="s">
        <v>176</v>
      </c>
      <c r="B286" s="2">
        <v>501</v>
      </c>
      <c r="C286" s="3" t="s">
        <v>430</v>
      </c>
      <c r="D286" s="3" t="s">
        <v>176</v>
      </c>
      <c r="E286" s="3" t="s">
        <v>269</v>
      </c>
      <c r="F286" s="3" t="s">
        <v>223</v>
      </c>
      <c r="G286" s="3" t="s">
        <v>224</v>
      </c>
      <c r="H286" s="3" t="s">
        <v>222</v>
      </c>
      <c r="I286" s="5">
        <v>40347</v>
      </c>
      <c r="J286" s="6">
        <v>10.3</v>
      </c>
      <c r="K286" s="6">
        <v>8.2100000000000009</v>
      </c>
      <c r="L286" s="6">
        <v>51.2</v>
      </c>
      <c r="M286" s="6"/>
      <c r="N286" s="6"/>
      <c r="O286" s="26"/>
      <c r="P286" s="26"/>
      <c r="Q286" s="26"/>
    </row>
    <row r="287" spans="1:17" hidden="1" x14ac:dyDescent="0.2">
      <c r="A287" s="1" t="s">
        <v>175</v>
      </c>
      <c r="B287" s="2">
        <v>500</v>
      </c>
      <c r="C287" s="3" t="s">
        <v>430</v>
      </c>
      <c r="D287" s="3" t="s">
        <v>175</v>
      </c>
      <c r="E287" s="3" t="s">
        <v>269</v>
      </c>
      <c r="F287" s="3" t="s">
        <v>220</v>
      </c>
      <c r="G287" s="3" t="s">
        <v>224</v>
      </c>
      <c r="H287" s="3" t="s">
        <v>222</v>
      </c>
      <c r="I287" s="5">
        <v>40336</v>
      </c>
      <c r="J287" s="6">
        <v>10.3</v>
      </c>
      <c r="K287" s="6">
        <v>8.2100000000000009</v>
      </c>
      <c r="L287" s="6">
        <v>51.2</v>
      </c>
      <c r="M287" s="6"/>
      <c r="N287" s="6"/>
      <c r="O287" s="26"/>
      <c r="P287" s="26"/>
      <c r="Q287" s="26"/>
    </row>
    <row r="288" spans="1:17" hidden="1" x14ac:dyDescent="0.2">
      <c r="A288" s="1" t="s">
        <v>71</v>
      </c>
      <c r="B288" s="2">
        <v>556</v>
      </c>
      <c r="C288" s="3" t="s">
        <v>353</v>
      </c>
      <c r="D288" s="3" t="s">
        <v>71</v>
      </c>
      <c r="E288" s="3" t="s">
        <v>245</v>
      </c>
      <c r="F288" s="3" t="s">
        <v>223</v>
      </c>
      <c r="G288" s="3" t="s">
        <v>224</v>
      </c>
      <c r="H288" s="3" t="s">
        <v>225</v>
      </c>
      <c r="I288" s="5">
        <v>40322</v>
      </c>
      <c r="J288" s="6">
        <v>10.050000000000001</v>
      </c>
      <c r="K288" s="6">
        <v>7.41</v>
      </c>
      <c r="L288" s="6">
        <v>46.06</v>
      </c>
      <c r="M288" s="6"/>
      <c r="N288" s="6"/>
      <c r="O288" s="26"/>
      <c r="P288" s="26"/>
      <c r="Q288" s="26"/>
    </row>
    <row r="289" spans="1:17" hidden="1" x14ac:dyDescent="0.2">
      <c r="A289" s="1" t="s">
        <v>73</v>
      </c>
      <c r="B289" s="2">
        <v>544</v>
      </c>
      <c r="C289" s="3" t="s">
        <v>359</v>
      </c>
      <c r="D289" s="3" t="s">
        <v>73</v>
      </c>
      <c r="E289" s="3" t="s">
        <v>247</v>
      </c>
      <c r="F289" s="3" t="s">
        <v>223</v>
      </c>
      <c r="G289" s="3" t="s">
        <v>224</v>
      </c>
      <c r="H289" s="3" t="s">
        <v>222</v>
      </c>
      <c r="I289" s="5">
        <v>40276</v>
      </c>
      <c r="J289" s="6">
        <v>10.35</v>
      </c>
      <c r="K289" s="6">
        <v>8.42</v>
      </c>
      <c r="L289" s="6">
        <v>52.91</v>
      </c>
      <c r="M289" s="6"/>
      <c r="N289" s="6"/>
      <c r="O289" s="26"/>
      <c r="P289" s="26"/>
      <c r="Q289" s="26"/>
    </row>
    <row r="290" spans="1:17" hidden="1" x14ac:dyDescent="0.2">
      <c r="A290" s="1" t="s">
        <v>123</v>
      </c>
      <c r="B290" s="2">
        <v>601</v>
      </c>
      <c r="C290" s="3" t="s">
        <v>304</v>
      </c>
      <c r="D290" s="3" t="s">
        <v>123</v>
      </c>
      <c r="E290" s="3" t="s">
        <v>259</v>
      </c>
      <c r="F290" s="3" t="s">
        <v>223</v>
      </c>
      <c r="G290" s="3" t="s">
        <v>224</v>
      </c>
      <c r="H290" s="3" t="s">
        <v>225</v>
      </c>
      <c r="I290" s="5">
        <v>40268</v>
      </c>
      <c r="J290" s="6">
        <v>10.7</v>
      </c>
      <c r="K290" s="6">
        <v>8.61</v>
      </c>
      <c r="L290" s="6">
        <v>47.7</v>
      </c>
      <c r="M290" s="6"/>
      <c r="N290" s="6"/>
      <c r="O290" s="26"/>
      <c r="P290" s="26"/>
      <c r="Q290" s="26"/>
    </row>
    <row r="291" spans="1:17" hidden="1" x14ac:dyDescent="0.2">
      <c r="A291" s="1" t="s">
        <v>72</v>
      </c>
      <c r="B291" s="2">
        <v>524</v>
      </c>
      <c r="C291" s="3" t="s">
        <v>358</v>
      </c>
      <c r="D291" s="3" t="s">
        <v>72</v>
      </c>
      <c r="E291" s="3" t="s">
        <v>246</v>
      </c>
      <c r="F291" s="3" t="s">
        <v>223</v>
      </c>
      <c r="G291" s="3" t="s">
        <v>224</v>
      </c>
      <c r="H291" s="3" t="s">
        <v>225</v>
      </c>
      <c r="I291" s="5">
        <v>40261</v>
      </c>
      <c r="J291" s="6">
        <v>10.130000000000001</v>
      </c>
      <c r="K291" s="6">
        <v>7.6</v>
      </c>
      <c r="L291" s="6">
        <v>47.08</v>
      </c>
      <c r="M291" s="6"/>
      <c r="N291" s="6"/>
      <c r="O291" s="26"/>
      <c r="P291" s="26"/>
      <c r="Q291" s="26"/>
    </row>
    <row r="292" spans="1:17" x14ac:dyDescent="0.2">
      <c r="A292" s="1" t="s">
        <v>74</v>
      </c>
      <c r="B292" s="2">
        <v>485</v>
      </c>
      <c r="C292" s="3" t="s">
        <v>362</v>
      </c>
      <c r="D292" s="3" t="s">
        <v>74</v>
      </c>
      <c r="E292" s="3" t="s">
        <v>251</v>
      </c>
      <c r="F292" s="3" t="s">
        <v>220</v>
      </c>
      <c r="G292" s="3" t="s">
        <v>221</v>
      </c>
      <c r="H292" s="3" t="s">
        <v>222</v>
      </c>
      <c r="I292" s="5">
        <v>40205</v>
      </c>
      <c r="J292" s="6">
        <v>10.4</v>
      </c>
      <c r="K292" s="6">
        <v>8.49</v>
      </c>
      <c r="L292" s="6">
        <v>50.13</v>
      </c>
      <c r="M292" s="6"/>
      <c r="N292" s="6"/>
      <c r="O292" s="26"/>
      <c r="P292" s="26"/>
      <c r="Q292" s="26"/>
    </row>
    <row r="293" spans="1:17" hidden="1" x14ac:dyDescent="0.2">
      <c r="A293" s="1" t="s">
        <v>50</v>
      </c>
      <c r="B293" s="2">
        <v>496</v>
      </c>
      <c r="C293" s="3" t="s">
        <v>331</v>
      </c>
      <c r="D293" s="3" t="s">
        <v>50</v>
      </c>
      <c r="E293" s="3" t="s">
        <v>237</v>
      </c>
      <c r="F293" s="3" t="s">
        <v>223</v>
      </c>
      <c r="G293" s="3" t="s">
        <v>224</v>
      </c>
      <c r="H293" s="3" t="s">
        <v>222</v>
      </c>
      <c r="I293" s="5">
        <v>40198</v>
      </c>
      <c r="J293" s="6" t="s">
        <v>488</v>
      </c>
      <c r="K293" s="6" t="s">
        <v>488</v>
      </c>
      <c r="L293" s="6" t="s">
        <v>488</v>
      </c>
      <c r="M293" s="6"/>
      <c r="N293" s="6"/>
      <c r="O293" s="26"/>
      <c r="P293" s="26"/>
      <c r="Q293" s="26"/>
    </row>
    <row r="294" spans="1:17" hidden="1" x14ac:dyDescent="0.2">
      <c r="A294" s="1" t="s">
        <v>597</v>
      </c>
      <c r="B294" s="2">
        <v>507</v>
      </c>
      <c r="C294" s="3" t="s">
        <v>598</v>
      </c>
      <c r="D294" s="3" t="s">
        <v>597</v>
      </c>
      <c r="E294" s="3" t="s">
        <v>232</v>
      </c>
      <c r="F294" s="3" t="s">
        <v>223</v>
      </c>
      <c r="G294" s="3" t="s">
        <v>224</v>
      </c>
      <c r="H294" s="3" t="s">
        <v>222</v>
      </c>
      <c r="I294" s="5">
        <v>40176</v>
      </c>
      <c r="J294" s="6">
        <v>10.38</v>
      </c>
      <c r="K294" s="6" t="s">
        <v>488</v>
      </c>
      <c r="L294" s="6">
        <v>49.9</v>
      </c>
      <c r="M294" s="6"/>
      <c r="N294" s="6"/>
      <c r="O294" s="26"/>
      <c r="P294" s="26"/>
      <c r="Q294" s="26"/>
    </row>
    <row r="295" spans="1:17" hidden="1" x14ac:dyDescent="0.2">
      <c r="A295" s="1" t="s">
        <v>599</v>
      </c>
      <c r="B295" s="2">
        <v>561</v>
      </c>
      <c r="C295" s="3" t="s">
        <v>380</v>
      </c>
      <c r="D295" s="3" t="s">
        <v>599</v>
      </c>
      <c r="E295" s="3" t="s">
        <v>244</v>
      </c>
      <c r="F295" s="3" t="s">
        <v>223</v>
      </c>
      <c r="G295" s="3" t="s">
        <v>224</v>
      </c>
      <c r="H295" s="3" t="s">
        <v>222</v>
      </c>
      <c r="I295" s="5">
        <v>40175</v>
      </c>
      <c r="J295" s="6">
        <v>10.85</v>
      </c>
      <c r="K295" s="6">
        <v>8.17</v>
      </c>
      <c r="L295" s="6">
        <v>42.17</v>
      </c>
      <c r="M295" s="6"/>
      <c r="N295" s="6"/>
      <c r="O295" s="26"/>
      <c r="P295" s="26"/>
      <c r="Q295" s="26"/>
    </row>
    <row r="296" spans="1:17" x14ac:dyDescent="0.2">
      <c r="A296" s="1" t="s">
        <v>600</v>
      </c>
      <c r="B296" s="2">
        <v>406</v>
      </c>
      <c r="C296" s="3" t="s">
        <v>420</v>
      </c>
      <c r="D296" s="3" t="s">
        <v>600</v>
      </c>
      <c r="E296" s="3" t="s">
        <v>238</v>
      </c>
      <c r="F296" s="3" t="s">
        <v>220</v>
      </c>
      <c r="G296" s="3" t="s">
        <v>221</v>
      </c>
      <c r="H296" s="3" t="s">
        <v>222</v>
      </c>
      <c r="I296" s="5">
        <v>40142</v>
      </c>
      <c r="J296" s="6">
        <v>10.75</v>
      </c>
      <c r="K296" s="6">
        <v>8.6199999999999992</v>
      </c>
      <c r="L296" s="6">
        <v>53.3</v>
      </c>
      <c r="M296" s="6"/>
      <c r="N296" s="6"/>
      <c r="O296" s="26"/>
      <c r="P296" s="26"/>
      <c r="Q296" s="26"/>
    </row>
    <row r="297" spans="1:17" x14ac:dyDescent="0.2">
      <c r="A297" s="1" t="s">
        <v>601</v>
      </c>
      <c r="B297" s="2">
        <v>441</v>
      </c>
      <c r="C297" s="3" t="s">
        <v>399</v>
      </c>
      <c r="D297" s="3" t="s">
        <v>601</v>
      </c>
      <c r="E297" s="3" t="s">
        <v>248</v>
      </c>
      <c r="F297" s="3" t="s">
        <v>220</v>
      </c>
      <c r="G297" s="3" t="s">
        <v>221</v>
      </c>
      <c r="H297" s="3" t="s">
        <v>222</v>
      </c>
      <c r="I297" s="5">
        <v>40141</v>
      </c>
      <c r="J297" s="6">
        <v>10.25</v>
      </c>
      <c r="K297" s="6">
        <v>6.01</v>
      </c>
      <c r="L297" s="6">
        <v>33.99</v>
      </c>
      <c r="M297" s="6"/>
      <c r="N297" s="6"/>
      <c r="O297" s="26"/>
      <c r="P297" s="26"/>
      <c r="Q297" s="26"/>
    </row>
    <row r="298" spans="1:17" hidden="1" x14ac:dyDescent="0.2">
      <c r="A298" s="1" t="s">
        <v>602</v>
      </c>
      <c r="B298" s="2">
        <v>402</v>
      </c>
      <c r="C298" s="3" t="s">
        <v>603</v>
      </c>
      <c r="D298" s="3" t="s">
        <v>602</v>
      </c>
      <c r="E298" s="3" t="s">
        <v>227</v>
      </c>
      <c r="F298" s="3" t="s">
        <v>223</v>
      </c>
      <c r="G298" s="3" t="s">
        <v>224</v>
      </c>
      <c r="H298" s="3" t="s">
        <v>225</v>
      </c>
      <c r="I298" s="5">
        <v>40137</v>
      </c>
      <c r="J298" s="6">
        <v>9.4499999999999993</v>
      </c>
      <c r="K298" s="6">
        <v>6.86</v>
      </c>
      <c r="L298" s="6">
        <v>42.34</v>
      </c>
      <c r="M298" s="6"/>
      <c r="N298" s="6"/>
      <c r="O298" s="26"/>
      <c r="P298" s="26"/>
      <c r="Q298" s="26"/>
    </row>
    <row r="299" spans="1:17" x14ac:dyDescent="0.2">
      <c r="A299" s="1" t="s">
        <v>604</v>
      </c>
      <c r="B299" s="2">
        <v>565</v>
      </c>
      <c r="C299" s="3" t="s">
        <v>365</v>
      </c>
      <c r="D299" s="3" t="s">
        <v>604</v>
      </c>
      <c r="E299" s="3" t="s">
        <v>219</v>
      </c>
      <c r="F299" s="3" t="s">
        <v>220</v>
      </c>
      <c r="G299" s="3" t="s">
        <v>221</v>
      </c>
      <c r="H299" s="3" t="s">
        <v>222</v>
      </c>
      <c r="I299" s="5">
        <v>40120</v>
      </c>
      <c r="J299" s="6">
        <v>10.7</v>
      </c>
      <c r="K299" s="6">
        <v>8.51</v>
      </c>
      <c r="L299" s="6">
        <v>43.71</v>
      </c>
      <c r="M299" s="6"/>
      <c r="N299" s="6"/>
      <c r="O299" s="26"/>
      <c r="P299" s="26"/>
      <c r="Q299" s="26"/>
    </row>
    <row r="300" spans="1:17" x14ac:dyDescent="0.2">
      <c r="A300" s="1" t="s">
        <v>605</v>
      </c>
      <c r="B300" s="2">
        <v>373</v>
      </c>
      <c r="C300" s="3" t="s">
        <v>606</v>
      </c>
      <c r="D300" s="3" t="s">
        <v>605</v>
      </c>
      <c r="E300" s="3" t="s">
        <v>273</v>
      </c>
      <c r="F300" s="3" t="s">
        <v>220</v>
      </c>
      <c r="G300" s="3" t="s">
        <v>221</v>
      </c>
      <c r="H300" s="3" t="s">
        <v>222</v>
      </c>
      <c r="I300" s="5">
        <v>40100</v>
      </c>
      <c r="J300" s="6">
        <v>10.7</v>
      </c>
      <c r="K300" s="6">
        <v>8.52</v>
      </c>
      <c r="L300" s="6">
        <v>51</v>
      </c>
      <c r="M300" s="6"/>
      <c r="N300" s="6"/>
      <c r="O300" s="26"/>
      <c r="P300" s="26"/>
      <c r="Q300" s="26"/>
    </row>
    <row r="301" spans="1:17" hidden="1" x14ac:dyDescent="0.2">
      <c r="A301" s="1" t="s">
        <v>607</v>
      </c>
      <c r="B301" s="2">
        <v>344</v>
      </c>
      <c r="C301" s="3" t="s">
        <v>608</v>
      </c>
      <c r="D301" s="3" t="s">
        <v>607</v>
      </c>
      <c r="E301" s="3" t="s">
        <v>244</v>
      </c>
      <c r="F301" s="3" t="s">
        <v>223</v>
      </c>
      <c r="G301" s="3" t="s">
        <v>224</v>
      </c>
      <c r="H301" s="3" t="s">
        <v>225</v>
      </c>
      <c r="I301" s="5">
        <v>39938</v>
      </c>
      <c r="J301" s="6">
        <v>10.75</v>
      </c>
      <c r="K301" s="6">
        <v>8.5</v>
      </c>
      <c r="L301" s="6">
        <v>48.51</v>
      </c>
      <c r="M301" s="6"/>
      <c r="N301" s="6"/>
      <c r="O301" s="26"/>
      <c r="P301" s="26"/>
      <c r="Q301" s="26"/>
    </row>
    <row r="302" spans="1:17" x14ac:dyDescent="0.2">
      <c r="A302" s="1" t="s">
        <v>609</v>
      </c>
      <c r="B302" s="2">
        <v>385</v>
      </c>
      <c r="C302" s="3" t="s">
        <v>610</v>
      </c>
      <c r="D302" s="3" t="s">
        <v>609</v>
      </c>
      <c r="E302" s="3" t="s">
        <v>273</v>
      </c>
      <c r="F302" s="3" t="s">
        <v>220</v>
      </c>
      <c r="G302" s="3" t="s">
        <v>221</v>
      </c>
      <c r="H302" s="3" t="s">
        <v>222</v>
      </c>
      <c r="I302" s="5">
        <v>39905</v>
      </c>
      <c r="J302" s="6">
        <v>11.1</v>
      </c>
      <c r="K302" s="6" t="s">
        <v>488</v>
      </c>
      <c r="L302" s="6" t="s">
        <v>488</v>
      </c>
      <c r="M302" s="6"/>
      <c r="N302" s="6"/>
      <c r="O302" s="26"/>
      <c r="P302" s="26"/>
      <c r="Q302" s="26"/>
    </row>
    <row r="303" spans="1:17" hidden="1" x14ac:dyDescent="0.2">
      <c r="A303" s="1" t="s">
        <v>611</v>
      </c>
      <c r="B303" s="2">
        <v>386</v>
      </c>
      <c r="C303" s="3" t="s">
        <v>610</v>
      </c>
      <c r="D303" s="3" t="s">
        <v>611</v>
      </c>
      <c r="E303" s="3" t="s">
        <v>273</v>
      </c>
      <c r="F303" s="3" t="s">
        <v>223</v>
      </c>
      <c r="G303" s="3" t="s">
        <v>224</v>
      </c>
      <c r="H303" s="3" t="s">
        <v>222</v>
      </c>
      <c r="I303" s="5">
        <v>39905</v>
      </c>
      <c r="J303" s="6">
        <v>10.75</v>
      </c>
      <c r="K303" s="6" t="s">
        <v>488</v>
      </c>
      <c r="L303" s="6" t="s">
        <v>488</v>
      </c>
      <c r="M303" s="6"/>
      <c r="N303" s="6"/>
      <c r="O303" s="26"/>
      <c r="P303" s="26"/>
      <c r="Q303" s="26"/>
    </row>
    <row r="304" spans="1:17" hidden="1" x14ac:dyDescent="0.2">
      <c r="A304" s="1" t="s">
        <v>612</v>
      </c>
      <c r="B304" s="2">
        <v>362</v>
      </c>
      <c r="C304" s="3" t="s">
        <v>613</v>
      </c>
      <c r="D304" s="3" t="s">
        <v>612</v>
      </c>
      <c r="E304" s="3" t="s">
        <v>240</v>
      </c>
      <c r="F304" s="3" t="s">
        <v>223</v>
      </c>
      <c r="G304" s="3" t="s">
        <v>224</v>
      </c>
      <c r="H304" s="3" t="s">
        <v>222</v>
      </c>
      <c r="I304" s="5">
        <v>39870</v>
      </c>
      <c r="J304" s="6" t="s">
        <v>488</v>
      </c>
      <c r="K304" s="6" t="s">
        <v>488</v>
      </c>
      <c r="L304" s="6" t="s">
        <v>488</v>
      </c>
      <c r="M304" s="6"/>
      <c r="N304" s="6"/>
      <c r="O304" s="26"/>
      <c r="P304" s="26"/>
      <c r="Q304" s="26"/>
    </row>
    <row r="305" spans="1:17" hidden="1" x14ac:dyDescent="0.2">
      <c r="A305" s="1" t="s">
        <v>614</v>
      </c>
      <c r="B305" s="2">
        <v>117</v>
      </c>
      <c r="C305" s="3" t="s">
        <v>615</v>
      </c>
      <c r="D305" s="3" t="s">
        <v>614</v>
      </c>
      <c r="E305" s="3" t="s">
        <v>230</v>
      </c>
      <c r="F305" s="3" t="s">
        <v>220</v>
      </c>
      <c r="G305" s="3" t="s">
        <v>224</v>
      </c>
      <c r="H305" s="3" t="s">
        <v>225</v>
      </c>
      <c r="I305" s="5">
        <v>39834</v>
      </c>
      <c r="J305" s="6">
        <v>10.5</v>
      </c>
      <c r="K305" s="6">
        <v>8.48</v>
      </c>
      <c r="L305" s="6">
        <v>49</v>
      </c>
      <c r="M305" s="6"/>
      <c r="N305" s="6"/>
      <c r="O305" s="26"/>
      <c r="P305" s="26"/>
      <c r="Q305" s="26"/>
    </row>
    <row r="306" spans="1:17" hidden="1" x14ac:dyDescent="0.2">
      <c r="A306" s="1" t="s">
        <v>616</v>
      </c>
      <c r="B306" s="2">
        <v>116</v>
      </c>
      <c r="C306" s="3" t="s">
        <v>617</v>
      </c>
      <c r="D306" s="3" t="s">
        <v>616</v>
      </c>
      <c r="E306" s="3" t="s">
        <v>230</v>
      </c>
      <c r="F306" s="3" t="s">
        <v>220</v>
      </c>
      <c r="G306" s="3" t="s">
        <v>224</v>
      </c>
      <c r="H306" s="3" t="s">
        <v>225</v>
      </c>
      <c r="I306" s="5">
        <v>39834</v>
      </c>
      <c r="J306" s="6">
        <v>10.5</v>
      </c>
      <c r="K306" s="6">
        <v>8.48</v>
      </c>
      <c r="L306" s="6">
        <v>49</v>
      </c>
      <c r="M306" s="6"/>
      <c r="N306" s="6"/>
      <c r="O306" s="26"/>
      <c r="P306" s="26"/>
      <c r="Q306" s="26"/>
    </row>
    <row r="307" spans="1:17" hidden="1" x14ac:dyDescent="0.2">
      <c r="A307" s="1" t="s">
        <v>618</v>
      </c>
      <c r="B307" s="2">
        <v>118</v>
      </c>
      <c r="C307" s="3" t="s">
        <v>619</v>
      </c>
      <c r="D307" s="3" t="s">
        <v>618</v>
      </c>
      <c r="E307" s="3" t="s">
        <v>230</v>
      </c>
      <c r="F307" s="3" t="s">
        <v>220</v>
      </c>
      <c r="G307" s="3" t="s">
        <v>224</v>
      </c>
      <c r="H307" s="3" t="s">
        <v>225</v>
      </c>
      <c r="I307" s="5">
        <v>39834</v>
      </c>
      <c r="J307" s="6">
        <v>10.5</v>
      </c>
      <c r="K307" s="6">
        <v>8.48</v>
      </c>
      <c r="L307" s="6">
        <v>49</v>
      </c>
      <c r="M307" s="6"/>
      <c r="N307" s="6"/>
      <c r="O307" s="26"/>
      <c r="P307" s="26"/>
      <c r="Q307" s="26"/>
    </row>
    <row r="308" spans="1:17" hidden="1" x14ac:dyDescent="0.2">
      <c r="A308" s="1" t="s">
        <v>620</v>
      </c>
      <c r="B308" s="2">
        <v>224</v>
      </c>
      <c r="C308" s="3" t="s">
        <v>621</v>
      </c>
      <c r="D308" s="3" t="s">
        <v>620</v>
      </c>
      <c r="E308" s="3" t="s">
        <v>230</v>
      </c>
      <c r="F308" s="3" t="s">
        <v>223</v>
      </c>
      <c r="G308" s="3" t="s">
        <v>224</v>
      </c>
      <c r="H308" s="3" t="s">
        <v>222</v>
      </c>
      <c r="I308" s="5">
        <v>39820</v>
      </c>
      <c r="J308" s="6" t="s">
        <v>488</v>
      </c>
      <c r="K308" s="6">
        <v>8.89</v>
      </c>
      <c r="L308" s="6" t="s">
        <v>488</v>
      </c>
      <c r="M308" s="6"/>
      <c r="N308" s="6"/>
      <c r="O308" s="26"/>
      <c r="P308" s="26"/>
      <c r="Q308" s="26"/>
    </row>
    <row r="309" spans="1:17" hidden="1" x14ac:dyDescent="0.2">
      <c r="A309" s="1" t="s">
        <v>622</v>
      </c>
      <c r="B309" s="2">
        <v>308</v>
      </c>
      <c r="C309" s="3" t="s">
        <v>461</v>
      </c>
      <c r="D309" s="3" t="s">
        <v>622</v>
      </c>
      <c r="E309" s="3" t="s">
        <v>275</v>
      </c>
      <c r="F309" s="3" t="s">
        <v>223</v>
      </c>
      <c r="G309" s="3" t="s">
        <v>224</v>
      </c>
      <c r="H309" s="3" t="s">
        <v>222</v>
      </c>
      <c r="I309" s="5">
        <v>39808</v>
      </c>
      <c r="J309" s="6">
        <v>10.1</v>
      </c>
      <c r="K309" s="6">
        <v>8.4</v>
      </c>
      <c r="L309" s="6">
        <v>50.74</v>
      </c>
      <c r="M309" s="6"/>
      <c r="N309" s="6"/>
      <c r="O309" s="26"/>
      <c r="P309" s="26"/>
      <c r="Q309" s="26"/>
    </row>
    <row r="310" spans="1:17" hidden="1" x14ac:dyDescent="0.2">
      <c r="A310" s="1" t="s">
        <v>623</v>
      </c>
      <c r="B310" s="2">
        <v>291</v>
      </c>
      <c r="C310" s="3" t="s">
        <v>624</v>
      </c>
      <c r="D310" s="3" t="s">
        <v>623</v>
      </c>
      <c r="E310" s="3" t="s">
        <v>230</v>
      </c>
      <c r="F310" s="3" t="s">
        <v>223</v>
      </c>
      <c r="G310" s="3" t="s">
        <v>224</v>
      </c>
      <c r="H310" s="3" t="s">
        <v>222</v>
      </c>
      <c r="I310" s="5">
        <v>39785</v>
      </c>
      <c r="J310" s="6">
        <v>10.39</v>
      </c>
      <c r="K310" s="6">
        <v>8.1199999999999992</v>
      </c>
      <c r="L310" s="6" t="s">
        <v>488</v>
      </c>
      <c r="M310" s="6"/>
      <c r="N310" s="6"/>
      <c r="O310" s="26"/>
      <c r="P310" s="26"/>
      <c r="Q310" s="26"/>
    </row>
    <row r="311" spans="1:17" hidden="1" x14ac:dyDescent="0.2">
      <c r="A311" s="1" t="s">
        <v>625</v>
      </c>
      <c r="B311" s="2">
        <v>152</v>
      </c>
      <c r="C311" s="3" t="s">
        <v>626</v>
      </c>
      <c r="D311" s="3" t="s">
        <v>625</v>
      </c>
      <c r="E311" s="3" t="s">
        <v>230</v>
      </c>
      <c r="F311" s="3" t="s">
        <v>223</v>
      </c>
      <c r="G311" s="3" t="s">
        <v>224</v>
      </c>
      <c r="H311" s="3" t="s">
        <v>222</v>
      </c>
      <c r="I311" s="5">
        <v>39736</v>
      </c>
      <c r="J311" s="6" t="s">
        <v>488</v>
      </c>
      <c r="K311" s="6">
        <v>8.49</v>
      </c>
      <c r="L311" s="6" t="s">
        <v>488</v>
      </c>
      <c r="M311" s="6"/>
      <c r="N311" s="6"/>
      <c r="O311" s="26"/>
      <c r="P311" s="26"/>
      <c r="Q311" s="26"/>
    </row>
    <row r="312" spans="1:17" x14ac:dyDescent="0.2">
      <c r="A312" s="1" t="s">
        <v>627</v>
      </c>
      <c r="B312" s="2">
        <v>102</v>
      </c>
      <c r="C312" s="3" t="s">
        <v>628</v>
      </c>
      <c r="D312" s="3" t="s">
        <v>627</v>
      </c>
      <c r="E312" s="3" t="s">
        <v>262</v>
      </c>
      <c r="F312" s="3" t="s">
        <v>220</v>
      </c>
      <c r="G312" s="3" t="s">
        <v>221</v>
      </c>
      <c r="H312" s="3" t="s">
        <v>222</v>
      </c>
      <c r="I312" s="5">
        <v>39478</v>
      </c>
      <c r="J312" s="6">
        <v>10.71</v>
      </c>
      <c r="K312" s="6">
        <v>8.5</v>
      </c>
      <c r="L312" s="6">
        <v>50.02</v>
      </c>
      <c r="M312" s="6"/>
      <c r="N312" s="6"/>
      <c r="O312" s="26"/>
      <c r="P312" s="26"/>
      <c r="Q312" s="26"/>
    </row>
    <row r="313" spans="1:17" hidden="1" x14ac:dyDescent="0.2">
      <c r="A313" s="1" t="s">
        <v>629</v>
      </c>
      <c r="B313" s="2">
        <v>112</v>
      </c>
      <c r="C313" s="3" t="s">
        <v>412</v>
      </c>
      <c r="D313" s="3" t="s">
        <v>629</v>
      </c>
      <c r="E313" s="3" t="s">
        <v>270</v>
      </c>
      <c r="F313" s="3" t="s">
        <v>223</v>
      </c>
      <c r="G313" s="3" t="s">
        <v>224</v>
      </c>
      <c r="H313" s="3" t="s">
        <v>222</v>
      </c>
      <c r="I313" s="5">
        <v>39434</v>
      </c>
      <c r="J313" s="6">
        <v>10.4</v>
      </c>
      <c r="K313" s="6" t="s">
        <v>488</v>
      </c>
      <c r="L313" s="6" t="s">
        <v>488</v>
      </c>
      <c r="M313" s="6"/>
      <c r="N313" s="6"/>
      <c r="O313" s="26"/>
      <c r="P313" s="26"/>
      <c r="Q313" s="26"/>
    </row>
    <row r="314" spans="1:17" hidden="1" x14ac:dyDescent="0.2">
      <c r="A314" s="1" t="s">
        <v>630</v>
      </c>
      <c r="B314" s="2">
        <v>111</v>
      </c>
      <c r="C314" s="3" t="s">
        <v>412</v>
      </c>
      <c r="D314" s="3" t="s">
        <v>630</v>
      </c>
      <c r="E314" s="3" t="s">
        <v>268</v>
      </c>
      <c r="F314" s="3" t="s">
        <v>223</v>
      </c>
      <c r="G314" s="3" t="s">
        <v>224</v>
      </c>
      <c r="H314" s="3" t="s">
        <v>222</v>
      </c>
      <c r="I314" s="5">
        <v>39434</v>
      </c>
      <c r="J314" s="6" t="s">
        <v>488</v>
      </c>
      <c r="K314" s="6">
        <v>7.96</v>
      </c>
      <c r="L314" s="6" t="s">
        <v>488</v>
      </c>
      <c r="M314" s="6"/>
      <c r="N314" s="6"/>
      <c r="O314" s="26"/>
      <c r="P314" s="26"/>
      <c r="Q314" s="26"/>
    </row>
    <row r="315" spans="1:17" hidden="1" x14ac:dyDescent="0.2">
      <c r="A315" s="1" t="s">
        <v>631</v>
      </c>
      <c r="B315" s="2">
        <v>107</v>
      </c>
      <c r="C315" s="3" t="s">
        <v>632</v>
      </c>
      <c r="D315" s="3" t="s">
        <v>631</v>
      </c>
      <c r="E315" s="3" t="s">
        <v>260</v>
      </c>
      <c r="F315" s="3" t="s">
        <v>220</v>
      </c>
      <c r="G315" s="3" t="s">
        <v>224</v>
      </c>
      <c r="H315" s="3" t="s">
        <v>225</v>
      </c>
      <c r="I315" s="5">
        <v>39429</v>
      </c>
      <c r="J315" s="6">
        <v>9.9600000000000009</v>
      </c>
      <c r="K315" s="6">
        <v>7.5</v>
      </c>
      <c r="L315" s="6">
        <v>40</v>
      </c>
      <c r="M315" s="6"/>
      <c r="N315" s="6"/>
      <c r="O315" s="26"/>
      <c r="P315" s="26"/>
      <c r="Q315" s="26"/>
    </row>
    <row r="316" spans="1:17" hidden="1" x14ac:dyDescent="0.2">
      <c r="A316" s="1" t="s">
        <v>633</v>
      </c>
      <c r="B316" s="2">
        <v>-949</v>
      </c>
      <c r="C316" s="3" t="s">
        <v>291</v>
      </c>
      <c r="D316" s="3" t="s">
        <v>633</v>
      </c>
      <c r="E316" s="3" t="s">
        <v>229</v>
      </c>
      <c r="F316" s="3" t="s">
        <v>223</v>
      </c>
      <c r="G316" s="3" t="s">
        <v>224</v>
      </c>
      <c r="H316" s="3" t="s">
        <v>225</v>
      </c>
      <c r="I316" s="5">
        <v>39262</v>
      </c>
      <c r="J316" s="6">
        <v>9.5299999999999994</v>
      </c>
      <c r="K316" s="6">
        <v>7.96</v>
      </c>
      <c r="L316" s="6">
        <v>51.8</v>
      </c>
      <c r="M316" s="6"/>
      <c r="N316" s="6"/>
      <c r="O316" s="26"/>
      <c r="P316" s="26"/>
      <c r="Q316" s="26"/>
    </row>
    <row r="317" spans="1:17" hidden="1" x14ac:dyDescent="0.2">
      <c r="A317" s="1" t="s">
        <v>634</v>
      </c>
      <c r="B317" s="2">
        <v>30</v>
      </c>
      <c r="C317" s="3" t="s">
        <v>336</v>
      </c>
      <c r="D317" s="3" t="s">
        <v>634</v>
      </c>
      <c r="E317" s="3" t="s">
        <v>238</v>
      </c>
      <c r="F317" s="3" t="s">
        <v>223</v>
      </c>
      <c r="G317" s="3" t="s">
        <v>224</v>
      </c>
      <c r="H317" s="3" t="s">
        <v>222</v>
      </c>
      <c r="I317" s="5">
        <v>39246</v>
      </c>
      <c r="J317" s="6">
        <v>10.75</v>
      </c>
      <c r="K317" s="6">
        <v>8.9600000000000009</v>
      </c>
      <c r="L317" s="6">
        <v>51.59</v>
      </c>
      <c r="M317" s="6"/>
      <c r="N317" s="6"/>
      <c r="O317" s="26"/>
      <c r="P317" s="26"/>
      <c r="Q317" s="26"/>
    </row>
    <row r="318" spans="1:17" hidden="1" x14ac:dyDescent="0.2">
      <c r="A318" s="1" t="s">
        <v>635</v>
      </c>
      <c r="B318" s="2">
        <v>-993</v>
      </c>
      <c r="C318" s="3" t="s">
        <v>636</v>
      </c>
      <c r="D318" s="3" t="s">
        <v>635</v>
      </c>
      <c r="E318" s="3" t="s">
        <v>260</v>
      </c>
      <c r="F318" s="3" t="s">
        <v>220</v>
      </c>
      <c r="G318" s="3" t="s">
        <v>224</v>
      </c>
      <c r="H318" s="3" t="s">
        <v>222</v>
      </c>
      <c r="I318" s="5">
        <v>39226</v>
      </c>
      <c r="J318" s="6" t="s">
        <v>488</v>
      </c>
      <c r="K318" s="6" t="s">
        <v>488</v>
      </c>
      <c r="L318" s="6" t="s">
        <v>488</v>
      </c>
      <c r="M318" s="6"/>
      <c r="N318" s="6"/>
      <c r="O318" s="26"/>
      <c r="P318" s="26"/>
      <c r="Q318" s="26"/>
    </row>
    <row r="319" spans="1:17" hidden="1" x14ac:dyDescent="0.2">
      <c r="A319" s="1" t="s">
        <v>637</v>
      </c>
      <c r="B319" s="2">
        <v>-973</v>
      </c>
      <c r="C319" s="3" t="s">
        <v>301</v>
      </c>
      <c r="D319" s="3" t="s">
        <v>637</v>
      </c>
      <c r="E319" s="3" t="s">
        <v>240</v>
      </c>
      <c r="F319" s="3" t="s">
        <v>223</v>
      </c>
      <c r="G319" s="3" t="s">
        <v>224</v>
      </c>
      <c r="H319" s="3" t="s">
        <v>222</v>
      </c>
      <c r="I319" s="5">
        <v>39051</v>
      </c>
      <c r="J319" s="6" t="s">
        <v>488</v>
      </c>
      <c r="K319" s="6" t="s">
        <v>488</v>
      </c>
      <c r="L319" s="6" t="s">
        <v>488</v>
      </c>
      <c r="M319" s="6"/>
      <c r="N319" s="6"/>
      <c r="O319" s="26"/>
      <c r="P319" s="26"/>
      <c r="Q319" s="26"/>
    </row>
    <row r="320" spans="1:17" hidden="1" x14ac:dyDescent="0.2">
      <c r="A320" s="1" t="s">
        <v>638</v>
      </c>
      <c r="B320" s="2">
        <v>-954</v>
      </c>
      <c r="C320" s="3" t="s">
        <v>382</v>
      </c>
      <c r="D320" s="3" t="s">
        <v>638</v>
      </c>
      <c r="E320" s="3" t="s">
        <v>233</v>
      </c>
      <c r="F320" s="3" t="s">
        <v>223</v>
      </c>
      <c r="G320" s="3" t="s">
        <v>224</v>
      </c>
      <c r="H320" s="3" t="s">
        <v>222</v>
      </c>
      <c r="I320" s="5">
        <v>38986</v>
      </c>
      <c r="J320" s="6">
        <v>10.75</v>
      </c>
      <c r="K320" s="6">
        <v>9.0299999999999994</v>
      </c>
      <c r="L320" s="6">
        <v>53</v>
      </c>
      <c r="M320" s="6"/>
      <c r="N320" s="6"/>
      <c r="O320" s="26"/>
      <c r="P320" s="26"/>
      <c r="Q320" s="26"/>
    </row>
    <row r="321" spans="1:17" hidden="1" x14ac:dyDescent="0.2">
      <c r="A321" s="1" t="s">
        <v>639</v>
      </c>
      <c r="B321" s="2">
        <v>-906</v>
      </c>
      <c r="C321" s="3" t="s">
        <v>640</v>
      </c>
      <c r="D321" s="3" t="s">
        <v>639</v>
      </c>
      <c r="E321" s="3" t="s">
        <v>257</v>
      </c>
      <c r="F321" s="3" t="s">
        <v>220</v>
      </c>
      <c r="G321" s="3" t="s">
        <v>224</v>
      </c>
      <c r="H321" s="3" t="s">
        <v>222</v>
      </c>
      <c r="I321" s="5">
        <v>38904</v>
      </c>
      <c r="J321" s="6">
        <v>10.199999999999999</v>
      </c>
      <c r="K321" s="6">
        <v>8.4499999999999993</v>
      </c>
      <c r="L321" s="6">
        <v>50</v>
      </c>
      <c r="M321" s="6"/>
      <c r="N321" s="6"/>
      <c r="O321" s="26"/>
      <c r="P321" s="26"/>
      <c r="Q321" s="26"/>
    </row>
    <row r="322" spans="1:17" x14ac:dyDescent="0.2">
      <c r="A322" s="1" t="s">
        <v>641</v>
      </c>
      <c r="B322" s="2">
        <v>-868</v>
      </c>
      <c r="C322" s="3" t="s">
        <v>642</v>
      </c>
      <c r="D322" s="3" t="s">
        <v>641</v>
      </c>
      <c r="E322" s="3" t="s">
        <v>260</v>
      </c>
      <c r="F322" s="3" t="s">
        <v>220</v>
      </c>
      <c r="G322" s="3" t="s">
        <v>221</v>
      </c>
      <c r="H322" s="3" t="s">
        <v>225</v>
      </c>
      <c r="I322" s="5">
        <v>38569</v>
      </c>
      <c r="J322" s="6">
        <v>11.75</v>
      </c>
      <c r="K322" s="6">
        <v>6.17</v>
      </c>
      <c r="L322" s="6">
        <v>25</v>
      </c>
      <c r="M322" s="6"/>
      <c r="N322" s="6"/>
      <c r="O322" s="26"/>
      <c r="P322" s="26"/>
      <c r="Q322" s="26"/>
    </row>
    <row r="323" spans="1:17" hidden="1" x14ac:dyDescent="0.2">
      <c r="A323" s="1" t="s">
        <v>643</v>
      </c>
      <c r="B323" s="2">
        <v>-655</v>
      </c>
      <c r="C323" s="3" t="s">
        <v>456</v>
      </c>
      <c r="D323" s="3" t="s">
        <v>643</v>
      </c>
      <c r="E323" s="3" t="s">
        <v>273</v>
      </c>
      <c r="F323" s="3" t="s">
        <v>223</v>
      </c>
      <c r="G323" s="3" t="s">
        <v>224</v>
      </c>
      <c r="H323" s="3" t="s">
        <v>222</v>
      </c>
      <c r="I323" s="5">
        <v>38539</v>
      </c>
      <c r="J323" s="6">
        <v>10.5</v>
      </c>
      <c r="K323" s="6">
        <v>8.11</v>
      </c>
      <c r="L323" s="6">
        <v>47.52</v>
      </c>
      <c r="M323" s="6"/>
      <c r="N323" s="6"/>
      <c r="O323" s="26"/>
      <c r="P323" s="26"/>
      <c r="Q323" s="26"/>
    </row>
    <row r="324" spans="1:17" x14ac:dyDescent="0.2">
      <c r="A324" s="1" t="s">
        <v>644</v>
      </c>
      <c r="B324" s="2">
        <v>-739</v>
      </c>
      <c r="C324" s="3" t="s">
        <v>645</v>
      </c>
      <c r="D324" s="3" t="s">
        <v>644</v>
      </c>
      <c r="E324" s="3" t="s">
        <v>259</v>
      </c>
      <c r="F324" s="3" t="s">
        <v>220</v>
      </c>
      <c r="G324" s="3" t="s">
        <v>221</v>
      </c>
      <c r="H324" s="3" t="s">
        <v>222</v>
      </c>
      <c r="I324" s="5">
        <v>38497</v>
      </c>
      <c r="J324" s="6">
        <v>10.75</v>
      </c>
      <c r="K324" s="6" t="s">
        <v>488</v>
      </c>
      <c r="L324" s="6" t="s">
        <v>488</v>
      </c>
      <c r="M324" s="6"/>
      <c r="N324" s="6"/>
      <c r="O324" s="26"/>
      <c r="P324" s="26"/>
      <c r="Q324" s="26"/>
    </row>
    <row r="325" spans="1:17" hidden="1" x14ac:dyDescent="0.2">
      <c r="A325" s="1" t="s">
        <v>646</v>
      </c>
      <c r="B325" s="2">
        <v>-654</v>
      </c>
      <c r="C325" s="3" t="s">
        <v>323</v>
      </c>
      <c r="D325" s="3" t="s">
        <v>646</v>
      </c>
      <c r="E325" s="3" t="s">
        <v>273</v>
      </c>
      <c r="F325" s="3" t="s">
        <v>223</v>
      </c>
      <c r="G325" s="3" t="s">
        <v>224</v>
      </c>
      <c r="H325" s="3" t="s">
        <v>222</v>
      </c>
      <c r="I325" s="5">
        <v>38190</v>
      </c>
      <c r="J325" s="6">
        <v>10.25</v>
      </c>
      <c r="K325" s="6">
        <v>8.09</v>
      </c>
      <c r="L325" s="6">
        <v>45.8</v>
      </c>
      <c r="M325" s="6"/>
      <c r="N325" s="6"/>
      <c r="O325" s="26"/>
      <c r="P325" s="26"/>
      <c r="Q325" s="26"/>
    </row>
    <row r="326" spans="1:17" hidden="1" x14ac:dyDescent="0.2">
      <c r="A326" s="1" t="s">
        <v>647</v>
      </c>
      <c r="B326" s="2">
        <v>-229</v>
      </c>
      <c r="C326" s="3" t="s">
        <v>648</v>
      </c>
      <c r="D326" s="3" t="s">
        <v>647</v>
      </c>
      <c r="E326" s="3" t="s">
        <v>267</v>
      </c>
      <c r="F326" s="3" t="s">
        <v>223</v>
      </c>
      <c r="G326" s="3" t="s">
        <v>224</v>
      </c>
      <c r="H326" s="3" t="s">
        <v>222</v>
      </c>
      <c r="I326" s="5">
        <v>37924</v>
      </c>
      <c r="J326" s="6">
        <v>11</v>
      </c>
      <c r="K326" s="6">
        <v>9.27</v>
      </c>
      <c r="L326" s="6">
        <v>51.14</v>
      </c>
      <c r="M326" s="6"/>
      <c r="N326" s="6"/>
      <c r="O326" s="26"/>
      <c r="P326" s="26"/>
      <c r="Q326" s="26"/>
    </row>
    <row r="327" spans="1:17" hidden="1" x14ac:dyDescent="0.2">
      <c r="A327" s="1" t="s">
        <v>649</v>
      </c>
      <c r="B327" s="2">
        <v>-632</v>
      </c>
      <c r="C327" s="3" t="s">
        <v>358</v>
      </c>
      <c r="D327" s="3" t="s">
        <v>649</v>
      </c>
      <c r="E327" s="3" t="s">
        <v>271</v>
      </c>
      <c r="F327" s="3" t="s">
        <v>223</v>
      </c>
      <c r="G327" s="3" t="s">
        <v>224</v>
      </c>
      <c r="H327" s="3" t="s">
        <v>222</v>
      </c>
      <c r="I327" s="5">
        <v>37568</v>
      </c>
      <c r="J327" s="6">
        <v>10.75</v>
      </c>
      <c r="K327" s="6">
        <v>9.1</v>
      </c>
      <c r="L327" s="6">
        <v>53.32</v>
      </c>
      <c r="M327" s="6"/>
      <c r="N327" s="6"/>
      <c r="O327" s="26"/>
      <c r="P327" s="26"/>
      <c r="Q327" s="26"/>
    </row>
    <row r="328" spans="1:17" x14ac:dyDescent="0.2">
      <c r="A328" s="1" t="s">
        <v>650</v>
      </c>
      <c r="B328" s="2">
        <v>-511</v>
      </c>
      <c r="C328" s="3" t="s">
        <v>651</v>
      </c>
      <c r="D328" s="3" t="s">
        <v>650</v>
      </c>
      <c r="E328" s="3" t="s">
        <v>262</v>
      </c>
      <c r="F328" s="3" t="s">
        <v>220</v>
      </c>
      <c r="G328" s="3" t="s">
        <v>221</v>
      </c>
      <c r="H328" s="3" t="s">
        <v>225</v>
      </c>
      <c r="I328" s="5">
        <v>37452</v>
      </c>
      <c r="J328" s="6">
        <v>11</v>
      </c>
      <c r="K328" s="6">
        <v>6.43</v>
      </c>
      <c r="L328" s="6">
        <v>50</v>
      </c>
      <c r="M328" s="6"/>
      <c r="N328" s="6"/>
      <c r="O328" s="26"/>
      <c r="P328" s="26"/>
      <c r="Q328" s="26"/>
    </row>
    <row r="329" spans="1:17" x14ac:dyDescent="0.2">
      <c r="A329" s="1" t="s">
        <v>652</v>
      </c>
      <c r="B329" s="2">
        <v>-18</v>
      </c>
      <c r="C329" s="3" t="s">
        <v>402</v>
      </c>
      <c r="D329" s="3" t="s">
        <v>652</v>
      </c>
      <c r="E329" s="3" t="s">
        <v>229</v>
      </c>
      <c r="F329" s="3" t="s">
        <v>220</v>
      </c>
      <c r="G329" s="3" t="s">
        <v>221</v>
      </c>
      <c r="H329" s="3" t="s">
        <v>222</v>
      </c>
      <c r="I329" s="5">
        <v>37278</v>
      </c>
      <c r="J329" s="6">
        <v>10</v>
      </c>
      <c r="K329" s="6">
        <v>7.35</v>
      </c>
      <c r="L329" s="6" t="s">
        <v>488</v>
      </c>
      <c r="M329" s="6"/>
      <c r="N329" s="6"/>
      <c r="O329" s="26"/>
      <c r="P329" s="26"/>
      <c r="Q329" s="26"/>
    </row>
    <row r="330" spans="1:17" hidden="1" x14ac:dyDescent="0.2">
      <c r="A330" s="1" t="s">
        <v>653</v>
      </c>
      <c r="B330" s="2">
        <v>244</v>
      </c>
      <c r="C330" s="3" t="s">
        <v>654</v>
      </c>
      <c r="D330" s="3" t="s">
        <v>653</v>
      </c>
      <c r="E330" s="3" t="s">
        <v>243</v>
      </c>
      <c r="F330" s="3" t="s">
        <v>223</v>
      </c>
      <c r="G330" s="3" t="s">
        <v>224</v>
      </c>
      <c r="H330" s="3" t="s">
        <v>225</v>
      </c>
      <c r="I330" s="5">
        <v>35474</v>
      </c>
      <c r="J330" s="6">
        <v>11.8</v>
      </c>
      <c r="K330" s="6">
        <v>10.29</v>
      </c>
      <c r="L330" s="6">
        <v>53.35</v>
      </c>
      <c r="M330" s="6"/>
      <c r="N330" s="6"/>
      <c r="O330" s="26"/>
      <c r="P330" s="26"/>
      <c r="Q330" s="26"/>
    </row>
    <row r="331" spans="1:17" x14ac:dyDescent="0.2">
      <c r="A331" s="1" t="s">
        <v>655</v>
      </c>
      <c r="B331" s="2">
        <v>-212</v>
      </c>
      <c r="C331" s="3" t="s">
        <v>656</v>
      </c>
      <c r="D331" s="3" t="s">
        <v>655</v>
      </c>
      <c r="E331" s="3" t="s">
        <v>267</v>
      </c>
      <c r="F331" s="3" t="s">
        <v>220</v>
      </c>
      <c r="G331" s="3" t="s">
        <v>221</v>
      </c>
      <c r="H331" s="3" t="s">
        <v>222</v>
      </c>
      <c r="I331" s="5">
        <v>35374</v>
      </c>
      <c r="J331" s="6">
        <v>11</v>
      </c>
      <c r="K331" s="6">
        <v>9.2200000000000006</v>
      </c>
      <c r="L331" s="6">
        <v>49.61</v>
      </c>
      <c r="M331" s="6"/>
      <c r="N331" s="6"/>
      <c r="O331" s="26"/>
      <c r="P331" s="26"/>
      <c r="Q331" s="26"/>
    </row>
    <row r="332" spans="1:17" hidden="1" x14ac:dyDescent="0.2">
      <c r="A332" s="1" t="s">
        <v>657</v>
      </c>
      <c r="B332" s="2">
        <v>-103</v>
      </c>
      <c r="C332" s="3" t="s">
        <v>452</v>
      </c>
      <c r="D332" s="3" t="s">
        <v>657</v>
      </c>
      <c r="E332" s="3" t="s">
        <v>240</v>
      </c>
      <c r="F332" s="3" t="s">
        <v>220</v>
      </c>
      <c r="G332" s="3" t="s">
        <v>221</v>
      </c>
      <c r="H332" s="3" t="s">
        <v>222</v>
      </c>
      <c r="I332" s="5">
        <v>35264</v>
      </c>
      <c r="J332" s="6" t="s">
        <v>488</v>
      </c>
      <c r="K332" s="6" t="s">
        <v>488</v>
      </c>
      <c r="L332" s="6" t="s">
        <v>488</v>
      </c>
      <c r="M332" s="6"/>
      <c r="N332" s="6"/>
      <c r="O332" s="26"/>
      <c r="P332" s="26"/>
      <c r="Q332" s="26"/>
    </row>
    <row r="333" spans="1:17" hidden="1" x14ac:dyDescent="0.2">
      <c r="A333" s="1" t="s">
        <v>658</v>
      </c>
      <c r="B333" s="2">
        <v>-649</v>
      </c>
      <c r="C333" s="3" t="s">
        <v>304</v>
      </c>
      <c r="D333" s="3" t="s">
        <v>658</v>
      </c>
      <c r="E333" s="3" t="s">
        <v>273</v>
      </c>
      <c r="F333" s="3" t="s">
        <v>223</v>
      </c>
      <c r="G333" s="3" t="s">
        <v>224</v>
      </c>
      <c r="H333" s="3" t="s">
        <v>222</v>
      </c>
      <c r="I333" s="5">
        <v>35172</v>
      </c>
      <c r="J333" s="6">
        <v>10.77</v>
      </c>
      <c r="K333" s="6">
        <v>9.08</v>
      </c>
      <c r="L333" s="6">
        <v>53.25</v>
      </c>
      <c r="M333" s="6"/>
      <c r="N333" s="6"/>
      <c r="O333" s="26"/>
      <c r="P333" s="26"/>
      <c r="Q333" s="26"/>
    </row>
    <row r="334" spans="1:17" hidden="1" x14ac:dyDescent="0.2">
      <c r="A334" s="1" t="s">
        <v>659</v>
      </c>
      <c r="B334" s="2">
        <v>-150</v>
      </c>
      <c r="C334" s="3" t="s">
        <v>710</v>
      </c>
      <c r="D334" s="3" t="s">
        <v>659</v>
      </c>
      <c r="E334" s="3" t="s">
        <v>660</v>
      </c>
      <c r="F334" s="3" t="s">
        <v>223</v>
      </c>
      <c r="G334" s="3" t="s">
        <v>224</v>
      </c>
      <c r="H334" s="3" t="s">
        <v>225</v>
      </c>
      <c r="I334" s="5">
        <v>35030</v>
      </c>
      <c r="J334" s="6">
        <v>13.6</v>
      </c>
      <c r="K334" s="6">
        <v>11.08</v>
      </c>
      <c r="L334" s="6">
        <v>46.99</v>
      </c>
      <c r="M334" s="6"/>
      <c r="N334" s="6"/>
      <c r="O334" s="26"/>
      <c r="P334" s="26"/>
      <c r="Q334" s="26"/>
    </row>
    <row r="335" spans="1:17" x14ac:dyDescent="0.2">
      <c r="A335" s="1" t="s">
        <v>661</v>
      </c>
      <c r="B335" s="2">
        <v>-383</v>
      </c>
      <c r="C335" s="3" t="s">
        <v>662</v>
      </c>
      <c r="D335" s="3" t="s">
        <v>661</v>
      </c>
      <c r="E335" s="3" t="s">
        <v>228</v>
      </c>
      <c r="F335" s="3" t="s">
        <v>220</v>
      </c>
      <c r="G335" s="3" t="s">
        <v>221</v>
      </c>
      <c r="H335" s="3" t="s">
        <v>225</v>
      </c>
      <c r="I335" s="5">
        <v>34796</v>
      </c>
      <c r="J335" s="6">
        <v>11</v>
      </c>
      <c r="K335" s="6">
        <v>9.4499999999999993</v>
      </c>
      <c r="L335" s="6">
        <v>30.22</v>
      </c>
      <c r="M335" s="6"/>
      <c r="N335" s="6"/>
      <c r="O335" s="26"/>
      <c r="P335" s="26"/>
      <c r="Q335" s="26"/>
    </row>
    <row r="336" spans="1:17" x14ac:dyDescent="0.2">
      <c r="A336" s="1" t="s">
        <v>663</v>
      </c>
      <c r="B336" s="2">
        <v>-76</v>
      </c>
      <c r="C336" s="3" t="s">
        <v>664</v>
      </c>
      <c r="D336" s="3" t="s">
        <v>663</v>
      </c>
      <c r="E336" s="3" t="s">
        <v>239</v>
      </c>
      <c r="F336" s="3" t="s">
        <v>220</v>
      </c>
      <c r="G336" s="3" t="s">
        <v>221</v>
      </c>
      <c r="H336" s="3" t="s">
        <v>222</v>
      </c>
      <c r="I336" s="5">
        <v>34767</v>
      </c>
      <c r="J336" s="6">
        <v>11.5</v>
      </c>
      <c r="K336" s="6">
        <v>9.7100000000000009</v>
      </c>
      <c r="L336" s="6">
        <v>45.8</v>
      </c>
      <c r="M336" s="6"/>
      <c r="N336" s="6"/>
      <c r="O336" s="26"/>
      <c r="P336" s="26"/>
      <c r="Q336" s="26"/>
    </row>
    <row r="337" spans="1:17" x14ac:dyDescent="0.2">
      <c r="A337" s="1" t="s">
        <v>665</v>
      </c>
      <c r="B337" s="2">
        <v>-390</v>
      </c>
      <c r="C337" s="3" t="s">
        <v>664</v>
      </c>
      <c r="D337" s="3" t="s">
        <v>665</v>
      </c>
      <c r="E337" s="3" t="s">
        <v>227</v>
      </c>
      <c r="F337" s="3" t="s">
        <v>220</v>
      </c>
      <c r="G337" s="3" t="s">
        <v>221</v>
      </c>
      <c r="H337" s="3" t="s">
        <v>225</v>
      </c>
      <c r="I337" s="5">
        <v>34647</v>
      </c>
      <c r="J337" s="6">
        <v>10.85</v>
      </c>
      <c r="K337" s="6">
        <v>9.4</v>
      </c>
      <c r="L337" s="6">
        <v>46.42</v>
      </c>
      <c r="M337" s="6"/>
      <c r="N337" s="6"/>
      <c r="O337" s="26"/>
      <c r="P337" s="26"/>
      <c r="Q337" s="26"/>
    </row>
    <row r="338" spans="1:17" hidden="1" x14ac:dyDescent="0.2">
      <c r="A338" s="1" t="s">
        <v>666</v>
      </c>
      <c r="B338" s="2">
        <v>-324</v>
      </c>
      <c r="C338" s="3" t="s">
        <v>664</v>
      </c>
      <c r="D338" s="3" t="s">
        <v>666</v>
      </c>
      <c r="E338" s="3" t="s">
        <v>233</v>
      </c>
      <c r="F338" s="3" t="s">
        <v>220</v>
      </c>
      <c r="G338" s="3" t="s">
        <v>221</v>
      </c>
      <c r="H338" s="3" t="s">
        <v>222</v>
      </c>
      <c r="I338" s="5">
        <v>34597</v>
      </c>
      <c r="J338" s="6" t="s">
        <v>488</v>
      </c>
      <c r="K338" s="6" t="s">
        <v>488</v>
      </c>
      <c r="L338" s="6" t="s">
        <v>488</v>
      </c>
      <c r="M338" s="6"/>
      <c r="N338" s="6"/>
      <c r="O338" s="26"/>
      <c r="P338" s="26"/>
      <c r="Q338" s="26"/>
    </row>
    <row r="339" spans="1:17" hidden="1" x14ac:dyDescent="0.2">
      <c r="A339" s="1" t="s">
        <v>667</v>
      </c>
      <c r="B339" s="2">
        <v>-384</v>
      </c>
      <c r="C339" s="3" t="s">
        <v>662</v>
      </c>
      <c r="D339" s="3" t="s">
        <v>667</v>
      </c>
      <c r="E339" s="3" t="s">
        <v>228</v>
      </c>
      <c r="F339" s="3" t="s">
        <v>223</v>
      </c>
      <c r="G339" s="3" t="s">
        <v>224</v>
      </c>
      <c r="H339" s="3" t="s">
        <v>222</v>
      </c>
      <c r="I339" s="5">
        <v>34326</v>
      </c>
      <c r="J339" s="6">
        <v>10.1</v>
      </c>
      <c r="K339" s="6">
        <v>9.39</v>
      </c>
      <c r="L339" s="6">
        <v>29.75</v>
      </c>
      <c r="M339" s="6"/>
      <c r="N339" s="6"/>
      <c r="O339" s="26"/>
      <c r="P339" s="26"/>
      <c r="Q339" s="26"/>
    </row>
    <row r="340" spans="1:17" x14ac:dyDescent="0.2">
      <c r="A340" s="1" t="s">
        <v>668</v>
      </c>
      <c r="B340" s="2">
        <v>-259</v>
      </c>
      <c r="C340" s="3" t="s">
        <v>669</v>
      </c>
      <c r="D340" s="3" t="s">
        <v>668</v>
      </c>
      <c r="E340" s="3" t="s">
        <v>242</v>
      </c>
      <c r="F340" s="3" t="s">
        <v>220</v>
      </c>
      <c r="G340" s="3" t="s">
        <v>221</v>
      </c>
      <c r="H340" s="3" t="s">
        <v>225</v>
      </c>
      <c r="I340" s="5">
        <v>34117</v>
      </c>
      <c r="J340" s="6">
        <v>11</v>
      </c>
      <c r="K340" s="6">
        <v>9.9499999999999993</v>
      </c>
      <c r="L340" s="6">
        <v>49.89</v>
      </c>
      <c r="M340" s="6"/>
      <c r="N340" s="6"/>
      <c r="O340" s="26"/>
      <c r="P340" s="26"/>
      <c r="Q340" s="26"/>
    </row>
    <row r="341" spans="1:17" hidden="1" x14ac:dyDescent="0.2">
      <c r="A341" s="1" t="s">
        <v>670</v>
      </c>
      <c r="B341" s="2">
        <v>-258</v>
      </c>
      <c r="C341" s="3" t="s">
        <v>671</v>
      </c>
      <c r="D341" s="3" t="s">
        <v>670</v>
      </c>
      <c r="E341" s="3" t="s">
        <v>242</v>
      </c>
      <c r="F341" s="3" t="s">
        <v>220</v>
      </c>
      <c r="G341" s="3" t="s">
        <v>221</v>
      </c>
      <c r="H341" s="3" t="s">
        <v>222</v>
      </c>
      <c r="I341" s="5">
        <v>33968</v>
      </c>
      <c r="J341" s="6" t="s">
        <v>488</v>
      </c>
      <c r="K341" s="6" t="s">
        <v>488</v>
      </c>
      <c r="L341" s="6" t="s">
        <v>488</v>
      </c>
      <c r="M341" s="6"/>
      <c r="N341" s="6"/>
      <c r="O341" s="26"/>
      <c r="P341" s="26"/>
      <c r="Q341" s="26"/>
    </row>
    <row r="342" spans="1:17" hidden="1" x14ac:dyDescent="0.2">
      <c r="A342" s="1" t="s">
        <v>672</v>
      </c>
      <c r="B342" s="2">
        <v>-359</v>
      </c>
      <c r="C342" s="3" t="s">
        <v>673</v>
      </c>
      <c r="D342" s="3" t="s">
        <v>672</v>
      </c>
      <c r="E342" s="3" t="s">
        <v>230</v>
      </c>
      <c r="F342" s="3" t="s">
        <v>223</v>
      </c>
      <c r="G342" s="3" t="s">
        <v>224</v>
      </c>
      <c r="H342" s="3" t="s">
        <v>222</v>
      </c>
      <c r="I342" s="5">
        <v>33654</v>
      </c>
      <c r="J342" s="6">
        <v>13</v>
      </c>
      <c r="K342" s="6">
        <v>10.93</v>
      </c>
      <c r="L342" s="6">
        <v>49.87</v>
      </c>
      <c r="M342" s="6"/>
      <c r="N342" s="6"/>
      <c r="O342" s="26"/>
      <c r="P342" s="26"/>
      <c r="Q342" s="26"/>
    </row>
    <row r="343" spans="1:17" x14ac:dyDescent="0.2">
      <c r="A343" s="1" t="s">
        <v>674</v>
      </c>
      <c r="B343" s="2">
        <v>-358</v>
      </c>
      <c r="C343" s="3" t="s">
        <v>673</v>
      </c>
      <c r="D343" s="3" t="s">
        <v>674</v>
      </c>
      <c r="E343" s="3" t="s">
        <v>230</v>
      </c>
      <c r="F343" s="3" t="s">
        <v>220</v>
      </c>
      <c r="G343" s="3" t="s">
        <v>221</v>
      </c>
      <c r="H343" s="3" t="s">
        <v>222</v>
      </c>
      <c r="I343" s="5">
        <v>33625</v>
      </c>
      <c r="J343" s="6">
        <v>13</v>
      </c>
      <c r="K343" s="6">
        <v>10.93</v>
      </c>
      <c r="L343" s="6">
        <v>49.57</v>
      </c>
      <c r="M343" s="6"/>
      <c r="N343" s="6"/>
      <c r="O343" s="26"/>
      <c r="P343" s="26"/>
      <c r="Q343" s="26"/>
    </row>
    <row r="344" spans="1:17" x14ac:dyDescent="0.2">
      <c r="A344" s="1" t="s">
        <v>675</v>
      </c>
      <c r="B344" s="2">
        <v>-252</v>
      </c>
      <c r="C344" s="3" t="s">
        <v>676</v>
      </c>
      <c r="D344" s="3" t="s">
        <v>675</v>
      </c>
      <c r="E344" s="3" t="s">
        <v>242</v>
      </c>
      <c r="F344" s="3" t="s">
        <v>220</v>
      </c>
      <c r="G344" s="3" t="s">
        <v>221</v>
      </c>
      <c r="H344" s="3" t="s">
        <v>225</v>
      </c>
      <c r="I344" s="5">
        <v>33420</v>
      </c>
      <c r="J344" s="6">
        <v>12</v>
      </c>
      <c r="K344" s="6">
        <v>10.49</v>
      </c>
      <c r="L344" s="6">
        <v>49.89</v>
      </c>
      <c r="M344" s="6"/>
      <c r="N344" s="6"/>
      <c r="O344" s="26"/>
      <c r="P344" s="26"/>
      <c r="Q344" s="26"/>
    </row>
    <row r="345" spans="1:17" hidden="1" x14ac:dyDescent="0.2">
      <c r="A345" s="1" t="s">
        <v>677</v>
      </c>
      <c r="B345" s="2">
        <v>1155</v>
      </c>
      <c r="C345" s="3" t="s">
        <v>678</v>
      </c>
      <c r="D345" s="3" t="s">
        <v>677</v>
      </c>
      <c r="E345" s="3" t="s">
        <v>242</v>
      </c>
      <c r="F345" s="3" t="s">
        <v>223</v>
      </c>
      <c r="G345" s="3" t="s">
        <v>224</v>
      </c>
      <c r="H345" s="3" t="s">
        <v>222</v>
      </c>
      <c r="I345" s="5">
        <v>32842</v>
      </c>
      <c r="J345" s="6" t="s">
        <v>488</v>
      </c>
      <c r="K345" s="6" t="s">
        <v>488</v>
      </c>
      <c r="L345" s="6" t="s">
        <v>488</v>
      </c>
      <c r="M345" s="6"/>
      <c r="N345" s="6"/>
      <c r="O345" s="26"/>
      <c r="P345" s="26"/>
      <c r="Q345" s="26"/>
    </row>
    <row r="346" spans="1:17" hidden="1" x14ac:dyDescent="0.2">
      <c r="A346" s="1" t="s">
        <v>679</v>
      </c>
      <c r="B346" s="2">
        <v>844</v>
      </c>
      <c r="C346" s="3" t="s">
        <v>361</v>
      </c>
      <c r="D346" s="3" t="s">
        <v>679</v>
      </c>
      <c r="E346" s="3" t="s">
        <v>249</v>
      </c>
      <c r="F346" s="3" t="s">
        <v>223</v>
      </c>
      <c r="G346" s="3" t="s">
        <v>224</v>
      </c>
      <c r="H346" s="3" t="s">
        <v>225</v>
      </c>
      <c r="I346" s="5">
        <v>32498</v>
      </c>
      <c r="J346" s="6">
        <v>12.9</v>
      </c>
      <c r="K346" s="6">
        <v>10.45</v>
      </c>
      <c r="L346" s="6">
        <v>36.950000000000003</v>
      </c>
      <c r="M346" s="6"/>
      <c r="N346" s="6"/>
      <c r="O346" s="26"/>
      <c r="P346" s="26"/>
      <c r="Q346" s="26"/>
    </row>
    <row r="347" spans="1:17" x14ac:dyDescent="0.2">
      <c r="A347" s="1" t="s">
        <v>680</v>
      </c>
      <c r="B347" s="2">
        <v>1615</v>
      </c>
      <c r="C347" s="3" t="s">
        <v>681</v>
      </c>
      <c r="D347" s="3" t="s">
        <v>680</v>
      </c>
      <c r="E347" s="3" t="s">
        <v>261</v>
      </c>
      <c r="F347" s="3" t="s">
        <v>220</v>
      </c>
      <c r="G347" s="3" t="s">
        <v>221</v>
      </c>
      <c r="H347" s="3" t="s">
        <v>225</v>
      </c>
      <c r="I347" s="5">
        <v>31789</v>
      </c>
      <c r="J347" s="6">
        <v>12.4</v>
      </c>
      <c r="K347" s="6">
        <v>11.74</v>
      </c>
      <c r="L347" s="6">
        <v>42.14</v>
      </c>
      <c r="M347" s="6"/>
      <c r="N347" s="6"/>
      <c r="O347" s="26"/>
      <c r="P347" s="26"/>
      <c r="Q347" s="26"/>
    </row>
    <row r="348" spans="1:17" hidden="1" x14ac:dyDescent="0.2">
      <c r="A348" s="1" t="s">
        <v>682</v>
      </c>
      <c r="B348" s="2">
        <v>1228</v>
      </c>
      <c r="C348" s="3" t="s">
        <v>335</v>
      </c>
      <c r="D348" s="3" t="s">
        <v>682</v>
      </c>
      <c r="E348" s="3" t="s">
        <v>263</v>
      </c>
      <c r="F348" s="3" t="s">
        <v>223</v>
      </c>
      <c r="G348" s="3" t="s">
        <v>224</v>
      </c>
      <c r="H348" s="3" t="s">
        <v>225</v>
      </c>
      <c r="I348" s="5">
        <v>31565</v>
      </c>
      <c r="J348" s="6">
        <v>13</v>
      </c>
      <c r="K348" s="6">
        <v>11.17</v>
      </c>
      <c r="L348" s="6">
        <v>39.83</v>
      </c>
      <c r="M348" s="6"/>
      <c r="N348" s="6"/>
      <c r="O348" s="26"/>
      <c r="P348" s="26"/>
      <c r="Q348" s="26"/>
    </row>
    <row r="349" spans="1:17" hidden="1" x14ac:dyDescent="0.2">
      <c r="A349" s="1" t="s">
        <v>683</v>
      </c>
      <c r="B349" s="2">
        <v>1740</v>
      </c>
      <c r="C349" s="3" t="s">
        <v>304</v>
      </c>
      <c r="D349" s="3" t="s">
        <v>683</v>
      </c>
      <c r="E349" s="3" t="s">
        <v>258</v>
      </c>
      <c r="F349" s="3" t="s">
        <v>223</v>
      </c>
      <c r="G349" s="3" t="s">
        <v>224</v>
      </c>
      <c r="H349" s="3" t="s">
        <v>225</v>
      </c>
      <c r="I349" s="5">
        <v>31359</v>
      </c>
      <c r="J349" s="6">
        <v>12.94</v>
      </c>
      <c r="K349" s="6">
        <v>11.86</v>
      </c>
      <c r="L349" s="6">
        <v>77.760000000000005</v>
      </c>
      <c r="M349" s="6"/>
      <c r="N349" s="6"/>
      <c r="O349" s="26"/>
      <c r="P349" s="26"/>
      <c r="Q349" s="26"/>
    </row>
    <row r="350" spans="1:17" x14ac:dyDescent="0.2">
      <c r="A350" s="1" t="s">
        <v>684</v>
      </c>
      <c r="B350" s="2">
        <v>1261</v>
      </c>
      <c r="C350" s="3" t="s">
        <v>278</v>
      </c>
      <c r="D350" s="3" t="s">
        <v>684</v>
      </c>
      <c r="E350" s="3" t="s">
        <v>263</v>
      </c>
      <c r="F350" s="3" t="s">
        <v>220</v>
      </c>
      <c r="G350" s="3" t="s">
        <v>221</v>
      </c>
      <c r="H350" s="3" t="s">
        <v>225</v>
      </c>
      <c r="I350" s="5">
        <v>31159</v>
      </c>
      <c r="J350" s="6">
        <v>14</v>
      </c>
      <c r="K350" s="6">
        <v>11.24</v>
      </c>
      <c r="L350" s="6">
        <v>34.200000000000003</v>
      </c>
      <c r="M350" s="6"/>
      <c r="N350" s="6"/>
      <c r="O350" s="26"/>
      <c r="P350" s="26"/>
      <c r="Q350" s="26"/>
    </row>
    <row r="351" spans="1:17" hidden="1" x14ac:dyDescent="0.2">
      <c r="A351" s="1" t="s">
        <v>685</v>
      </c>
      <c r="B351" s="2">
        <v>1922</v>
      </c>
      <c r="C351" s="3" t="s">
        <v>610</v>
      </c>
      <c r="D351" s="3" t="s">
        <v>685</v>
      </c>
      <c r="E351" s="3" t="s">
        <v>273</v>
      </c>
      <c r="F351" s="3" t="s">
        <v>220</v>
      </c>
      <c r="G351" s="3" t="s">
        <v>221</v>
      </c>
      <c r="H351" s="3" t="s">
        <v>225</v>
      </c>
      <c r="I351" s="5">
        <v>31111</v>
      </c>
      <c r="J351" s="6" t="s">
        <v>488</v>
      </c>
      <c r="K351" s="6" t="s">
        <v>488</v>
      </c>
      <c r="L351" s="6" t="s">
        <v>488</v>
      </c>
      <c r="M351" s="6"/>
      <c r="N351" s="6"/>
      <c r="O351" s="26"/>
      <c r="P351" s="26"/>
      <c r="Q351" s="26"/>
    </row>
    <row r="352" spans="1:17" hidden="1" x14ac:dyDescent="0.2">
      <c r="A352" s="1" t="s">
        <v>686</v>
      </c>
      <c r="B352" s="2">
        <v>746</v>
      </c>
      <c r="C352" s="3" t="s">
        <v>418</v>
      </c>
      <c r="D352" s="3" t="s">
        <v>686</v>
      </c>
      <c r="E352" s="3" t="s">
        <v>266</v>
      </c>
      <c r="F352" s="3" t="s">
        <v>223</v>
      </c>
      <c r="G352" s="3" t="s">
        <v>224</v>
      </c>
      <c r="H352" s="3" t="s">
        <v>225</v>
      </c>
      <c r="I352" s="5">
        <v>30832</v>
      </c>
      <c r="J352" s="6" t="s">
        <v>488</v>
      </c>
      <c r="K352" s="6">
        <v>13.39</v>
      </c>
      <c r="L352" s="6">
        <v>38.770000000000003</v>
      </c>
      <c r="M352" s="6"/>
      <c r="N352" s="6"/>
      <c r="O352" s="26"/>
      <c r="P352" s="26"/>
      <c r="Q352" s="26"/>
    </row>
    <row r="353" spans="1:17" hidden="1" x14ac:dyDescent="0.2">
      <c r="A353" s="1" t="s">
        <v>687</v>
      </c>
      <c r="B353" s="2">
        <v>1919</v>
      </c>
      <c r="C353" s="3" t="s">
        <v>610</v>
      </c>
      <c r="D353" s="3" t="s">
        <v>687</v>
      </c>
      <c r="E353" s="3" t="s">
        <v>273</v>
      </c>
      <c r="F353" s="3" t="s">
        <v>223</v>
      </c>
      <c r="G353" s="3" t="s">
        <v>224</v>
      </c>
      <c r="H353" s="3" t="s">
        <v>225</v>
      </c>
      <c r="I353" s="5">
        <v>30491</v>
      </c>
      <c r="J353" s="6" t="s">
        <v>488</v>
      </c>
      <c r="K353" s="6" t="s">
        <v>488</v>
      </c>
      <c r="L353" s="6" t="s">
        <v>488</v>
      </c>
      <c r="M353" s="6"/>
      <c r="N353" s="6"/>
      <c r="O353" s="26"/>
      <c r="P353" s="26"/>
      <c r="Q353" s="26"/>
    </row>
    <row r="354" spans="1:17" hidden="1" x14ac:dyDescent="0.2">
      <c r="A354" s="1" t="s">
        <v>688</v>
      </c>
      <c r="B354" s="2">
        <v>2078</v>
      </c>
      <c r="C354" s="3" t="s">
        <v>689</v>
      </c>
      <c r="D354" s="3" t="s">
        <v>688</v>
      </c>
      <c r="E354" s="3" t="s">
        <v>227</v>
      </c>
      <c r="F354" s="3" t="s">
        <v>220</v>
      </c>
      <c r="G354" s="3" t="s">
        <v>221</v>
      </c>
      <c r="H354" s="3" t="s">
        <v>222</v>
      </c>
      <c r="I354" s="5">
        <v>30445</v>
      </c>
      <c r="J354" s="6" t="s">
        <v>488</v>
      </c>
      <c r="K354" s="6">
        <v>13.2</v>
      </c>
      <c r="L354" s="6" t="s">
        <v>488</v>
      </c>
      <c r="M354" s="6"/>
      <c r="N354" s="6"/>
      <c r="O354" s="26"/>
      <c r="P354" s="26"/>
      <c r="Q354" s="26"/>
    </row>
    <row r="355" spans="1:17" hidden="1" x14ac:dyDescent="0.2">
      <c r="A355" s="1" t="s">
        <v>690</v>
      </c>
      <c r="B355" s="2">
        <v>736</v>
      </c>
      <c r="C355" s="3" t="s">
        <v>691</v>
      </c>
      <c r="D355" s="3" t="s">
        <v>690</v>
      </c>
      <c r="E355" s="3" t="s">
        <v>660</v>
      </c>
      <c r="F355" s="3" t="s">
        <v>220</v>
      </c>
      <c r="G355" s="3" t="s">
        <v>221</v>
      </c>
      <c r="H355" s="3" t="s">
        <v>225</v>
      </c>
      <c r="I355" s="5">
        <v>30236</v>
      </c>
      <c r="J355" s="6" t="s">
        <v>488</v>
      </c>
      <c r="K355" s="6" t="s">
        <v>488</v>
      </c>
      <c r="L355" s="6" t="s">
        <v>488</v>
      </c>
      <c r="M355" s="6"/>
      <c r="N355" s="6"/>
      <c r="O355" s="26"/>
      <c r="P355" s="26"/>
      <c r="Q355" s="26"/>
    </row>
    <row r="356" spans="1:17" hidden="1" x14ac:dyDescent="0.2">
      <c r="A356" s="1" t="s">
        <v>692</v>
      </c>
      <c r="B356" s="2">
        <v>893</v>
      </c>
      <c r="C356" s="3" t="s">
        <v>693</v>
      </c>
      <c r="D356" s="3" t="s">
        <v>692</v>
      </c>
      <c r="E356" s="3" t="s">
        <v>255</v>
      </c>
      <c r="F356" s="3" t="s">
        <v>223</v>
      </c>
      <c r="G356" s="3" t="s">
        <v>224</v>
      </c>
      <c r="H356" s="3" t="s">
        <v>225</v>
      </c>
      <c r="I356" s="5">
        <v>30197</v>
      </c>
      <c r="J356" s="6">
        <v>15.5</v>
      </c>
      <c r="K356" s="6">
        <v>11.13</v>
      </c>
      <c r="L356" s="6">
        <v>37.9</v>
      </c>
      <c r="M356" s="6"/>
      <c r="N356" s="6"/>
      <c r="O356" s="26"/>
      <c r="P356" s="26"/>
      <c r="Q356" s="26"/>
    </row>
    <row r="357" spans="1:17" hidden="1" x14ac:dyDescent="0.2">
      <c r="A357" s="1" t="s">
        <v>694</v>
      </c>
      <c r="B357" s="2">
        <v>723</v>
      </c>
      <c r="C357" s="3" t="s">
        <v>695</v>
      </c>
      <c r="D357" s="3" t="s">
        <v>694</v>
      </c>
      <c r="E357" s="3" t="s">
        <v>660</v>
      </c>
      <c r="F357" s="3" t="s">
        <v>223</v>
      </c>
      <c r="G357" s="3" t="s">
        <v>224</v>
      </c>
      <c r="H357" s="3" t="s">
        <v>225</v>
      </c>
      <c r="I357" s="5">
        <v>30134</v>
      </c>
      <c r="J357" s="6" t="s">
        <v>488</v>
      </c>
      <c r="K357" s="6" t="s">
        <v>488</v>
      </c>
      <c r="L357" s="6" t="s">
        <v>488</v>
      </c>
    </row>
  </sheetData>
  <autoFilter ref="A5:L357">
    <filterColumn colId="5">
      <filters>
        <filter val="Electric"/>
      </filters>
    </filterColumn>
    <filterColumn colId="6">
      <filters>
        <filter val="Vertically Integrated"/>
      </filters>
    </filterColumn>
    <filterColumn colId="9">
      <filters>
        <filter val="10.00"/>
        <filter val="10.05"/>
        <filter val="10.07"/>
        <filter val="10.10"/>
        <filter val="10.13"/>
        <filter val="10.19"/>
        <filter val="10.20"/>
        <filter val="10.25"/>
        <filter val="10.30"/>
        <filter val="10.35"/>
        <filter val="10.38"/>
        <filter val="10.39"/>
        <filter val="10.40"/>
        <filter val="10.50"/>
        <filter val="10.55"/>
        <filter val="10.60"/>
        <filter val="10.70"/>
        <filter val="10.71"/>
        <filter val="10.75"/>
        <filter val="10.77"/>
        <filter val="10.80"/>
        <filter val="10.85"/>
        <filter val="11.00"/>
        <filter val="11.10"/>
        <filter val="11.50"/>
        <filter val="11.75"/>
        <filter val="11.80"/>
        <filter val="11.88"/>
        <filter val="11.95"/>
        <filter val="12.00"/>
        <filter val="12.40"/>
        <filter val="12.90"/>
        <filter val="12.94"/>
        <filter val="13.00"/>
        <filter val="13.60"/>
        <filter val="14.00"/>
        <filter val="15.50"/>
        <filter val="8.40"/>
        <filter val="8.70"/>
        <filter val="8.83"/>
        <filter val="9.00"/>
        <filter val="9.05"/>
        <filter val="9.10"/>
        <filter val="9.11"/>
        <filter val="9.18"/>
        <filter val="9.20"/>
        <filter val="9.25"/>
        <filter val="9.30"/>
        <filter val="9.35"/>
        <filter val="9.37"/>
        <filter val="9.40"/>
        <filter val="9.41"/>
        <filter val="9.45"/>
        <filter val="9.48"/>
        <filter val="9.49"/>
        <filter val="9.50"/>
        <filter val="9.51"/>
        <filter val="9.53"/>
        <filter val="9.55"/>
        <filter val="9.56"/>
        <filter val="9.58"/>
        <filter val="9.60"/>
        <filter val="9.65"/>
        <filter val="9.67"/>
        <filter val="9.70"/>
        <filter val="9.72"/>
        <filter val="9.73"/>
        <filter val="9.75"/>
        <filter val="9.80"/>
        <filter val="9.84"/>
        <filter val="9.85"/>
        <filter val="9.90"/>
        <filter val="9.95"/>
        <filter val="9.96"/>
        <filter val="9.98"/>
      </filters>
    </filterColumn>
    <sortState ref="A6:L357">
      <sortCondition descending="1" ref="I5"/>
    </sortState>
  </autoFilter>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0"/>
  <sheetViews>
    <sheetView topLeftCell="A7" workbookViewId="0">
      <selection activeCell="J8" sqref="J8:J34"/>
    </sheetView>
  </sheetViews>
  <sheetFormatPr defaultRowHeight="14.25" x14ac:dyDescent="0.2"/>
  <cols>
    <col min="1" max="1" width="28.125" bestFit="1" customWidth="1"/>
    <col min="2" max="2" width="14" bestFit="1" customWidth="1"/>
    <col min="3" max="3" width="14" style="26" customWidth="1"/>
    <col min="4" max="4" width="41.625" bestFit="1" customWidth="1"/>
    <col min="5" max="5" width="6.875" bestFit="1" customWidth="1"/>
    <col min="6" max="6" width="16.75" bestFit="1" customWidth="1"/>
    <col min="7" max="7" width="13.125" bestFit="1" customWidth="1"/>
    <col min="8" max="8" width="36" bestFit="1" customWidth="1"/>
    <col min="9" max="9" width="27.375" bestFit="1" customWidth="1"/>
  </cols>
  <sheetData>
    <row r="1" spans="1:9" x14ac:dyDescent="0.2">
      <c r="A1" t="s">
        <v>778</v>
      </c>
    </row>
    <row r="2" spans="1:9" x14ac:dyDescent="0.2">
      <c r="A2" s="3" t="s">
        <v>779</v>
      </c>
      <c r="B2" s="3" t="s">
        <v>780</v>
      </c>
      <c r="C2" s="3"/>
      <c r="D2" s="3" t="s">
        <v>781</v>
      </c>
      <c r="E2" s="3" t="s">
        <v>480</v>
      </c>
      <c r="F2" s="3" t="s">
        <v>783</v>
      </c>
      <c r="G2" s="3" t="s">
        <v>784</v>
      </c>
      <c r="H2" s="3" t="s">
        <v>785</v>
      </c>
      <c r="I2" s="3" t="s">
        <v>786</v>
      </c>
    </row>
    <row r="3" spans="1:9" x14ac:dyDescent="0.2">
      <c r="A3" s="2">
        <v>238115</v>
      </c>
      <c r="B3" s="2">
        <v>238106</v>
      </c>
      <c r="C3" s="2"/>
      <c r="D3" s="2">
        <v>238108</v>
      </c>
      <c r="E3" s="2">
        <v>238539</v>
      </c>
      <c r="F3" s="2">
        <v>254846</v>
      </c>
      <c r="G3" s="2">
        <v>254847</v>
      </c>
      <c r="H3" s="2">
        <v>238119</v>
      </c>
      <c r="I3" s="2">
        <v>238131</v>
      </c>
    </row>
    <row r="4" spans="1:9" x14ac:dyDescent="0.2">
      <c r="A4" s="4"/>
      <c r="B4" s="4"/>
      <c r="C4" s="4"/>
      <c r="D4" s="4"/>
      <c r="E4" s="4"/>
      <c r="F4" s="4"/>
      <c r="G4" s="4"/>
      <c r="H4" s="4"/>
      <c r="I4" s="4"/>
    </row>
    <row r="5" spans="1:9" x14ac:dyDescent="0.2">
      <c r="A5" s="4"/>
      <c r="B5" s="4"/>
      <c r="C5" s="4"/>
      <c r="D5" s="4"/>
      <c r="E5" s="4"/>
      <c r="F5" s="4"/>
      <c r="G5" s="4"/>
      <c r="H5" s="4"/>
      <c r="I5" s="4"/>
    </row>
    <row r="6" spans="1:9" x14ac:dyDescent="0.2">
      <c r="A6" s="1" t="s">
        <v>94</v>
      </c>
      <c r="B6" s="2">
        <v>2889</v>
      </c>
      <c r="C6" s="2">
        <f t="shared" ref="C6:C37" si="0">YEAR(H6)</f>
        <v>2016</v>
      </c>
      <c r="D6" s="3" t="s">
        <v>352</v>
      </c>
      <c r="E6" s="3" t="s">
        <v>244</v>
      </c>
      <c r="F6" s="3" t="s">
        <v>221</v>
      </c>
      <c r="G6" s="3" t="s">
        <v>222</v>
      </c>
      <c r="H6" s="5">
        <v>42703</v>
      </c>
      <c r="I6" s="6">
        <v>10.55</v>
      </c>
    </row>
    <row r="7" spans="1:9" x14ac:dyDescent="0.2">
      <c r="A7" s="1" t="s">
        <v>120</v>
      </c>
      <c r="B7" s="2">
        <v>2997</v>
      </c>
      <c r="C7" s="2">
        <f t="shared" si="0"/>
        <v>2016</v>
      </c>
      <c r="D7" s="3" t="s">
        <v>395</v>
      </c>
      <c r="E7" s="3" t="s">
        <v>256</v>
      </c>
      <c r="F7" s="3" t="s">
        <v>221</v>
      </c>
      <c r="G7" s="3" t="s">
        <v>222</v>
      </c>
      <c r="H7" s="5">
        <v>42711</v>
      </c>
      <c r="I7" s="6">
        <v>10.1</v>
      </c>
    </row>
    <row r="8" spans="1:9" x14ac:dyDescent="0.2">
      <c r="A8" s="1" t="s">
        <v>64</v>
      </c>
      <c r="B8" s="2">
        <v>2879</v>
      </c>
      <c r="C8" s="2">
        <f t="shared" si="0"/>
        <v>2016</v>
      </c>
      <c r="D8" s="3" t="s">
        <v>345</v>
      </c>
      <c r="E8" s="3" t="s">
        <v>241</v>
      </c>
      <c r="F8" s="3" t="s">
        <v>221</v>
      </c>
      <c r="G8" s="3" t="s">
        <v>225</v>
      </c>
      <c r="H8" s="5">
        <v>42621</v>
      </c>
      <c r="I8" s="6">
        <v>10</v>
      </c>
    </row>
    <row r="9" spans="1:9" x14ac:dyDescent="0.2">
      <c r="A9" s="1" t="s">
        <v>141</v>
      </c>
      <c r="B9" s="2">
        <v>2959</v>
      </c>
      <c r="C9" s="2">
        <f t="shared" si="0"/>
        <v>2016</v>
      </c>
      <c r="D9" s="3" t="s">
        <v>410</v>
      </c>
      <c r="E9" s="3" t="s">
        <v>243</v>
      </c>
      <c r="F9" s="3" t="s">
        <v>221</v>
      </c>
      <c r="G9" s="3" t="s">
        <v>222</v>
      </c>
      <c r="H9" s="5">
        <v>42692</v>
      </c>
      <c r="I9" s="6">
        <v>10</v>
      </c>
    </row>
    <row r="10" spans="1:9" x14ac:dyDescent="0.2">
      <c r="A10" s="1" t="s">
        <v>2</v>
      </c>
      <c r="B10" s="2">
        <v>2799</v>
      </c>
      <c r="C10" s="2">
        <f t="shared" si="0"/>
        <v>2016</v>
      </c>
      <c r="D10" s="3" t="s">
        <v>279</v>
      </c>
      <c r="E10" s="3" t="s">
        <v>219</v>
      </c>
      <c r="F10" s="3" t="s">
        <v>221</v>
      </c>
      <c r="G10" s="3" t="s">
        <v>222</v>
      </c>
      <c r="H10" s="5">
        <v>42705</v>
      </c>
      <c r="I10" s="6">
        <v>10</v>
      </c>
    </row>
    <row r="11" spans="1:9" x14ac:dyDescent="0.2">
      <c r="A11" s="1" t="s">
        <v>38</v>
      </c>
      <c r="B11" s="2">
        <v>2857</v>
      </c>
      <c r="C11" s="2">
        <f t="shared" si="0"/>
        <v>2016</v>
      </c>
      <c r="D11" s="3" t="s">
        <v>315</v>
      </c>
      <c r="E11" s="3" t="s">
        <v>234</v>
      </c>
      <c r="F11" s="3" t="s">
        <v>221</v>
      </c>
      <c r="G11" s="3" t="s">
        <v>222</v>
      </c>
      <c r="H11" s="5">
        <v>42569</v>
      </c>
      <c r="I11" s="6">
        <v>9.98</v>
      </c>
    </row>
    <row r="12" spans="1:9" x14ac:dyDescent="0.2">
      <c r="A12" s="1" t="s">
        <v>190</v>
      </c>
      <c r="B12" s="2">
        <v>2868</v>
      </c>
      <c r="C12" s="2">
        <f t="shared" si="0"/>
        <v>2016</v>
      </c>
      <c r="D12" s="3" t="s">
        <v>441</v>
      </c>
      <c r="E12" s="3" t="s">
        <v>242</v>
      </c>
      <c r="F12" s="3" t="s">
        <v>224</v>
      </c>
      <c r="G12" s="3" t="s">
        <v>225</v>
      </c>
      <c r="H12" s="5">
        <v>42643</v>
      </c>
      <c r="I12" s="6">
        <v>9.9</v>
      </c>
    </row>
    <row r="13" spans="1:9" x14ac:dyDescent="0.2">
      <c r="A13" s="1" t="s">
        <v>159</v>
      </c>
      <c r="B13" s="2">
        <v>3025</v>
      </c>
      <c r="C13" s="2">
        <f t="shared" si="0"/>
        <v>2016</v>
      </c>
      <c r="D13" s="3" t="s">
        <v>337</v>
      </c>
      <c r="E13" s="3" t="s">
        <v>267</v>
      </c>
      <c r="F13" s="3" t="s">
        <v>221</v>
      </c>
      <c r="G13" s="3" t="s">
        <v>222</v>
      </c>
      <c r="H13" s="5">
        <v>42726</v>
      </c>
      <c r="I13" s="6">
        <v>9.9</v>
      </c>
    </row>
    <row r="14" spans="1:9" x14ac:dyDescent="0.2">
      <c r="A14" s="1" t="s">
        <v>37</v>
      </c>
      <c r="B14" s="2">
        <v>2751</v>
      </c>
      <c r="C14" s="2">
        <f t="shared" si="0"/>
        <v>2016</v>
      </c>
      <c r="D14" s="3" t="s">
        <v>319</v>
      </c>
      <c r="E14" s="3" t="s">
        <v>234</v>
      </c>
      <c r="F14" s="3" t="s">
        <v>221</v>
      </c>
      <c r="G14" s="3" t="s">
        <v>225</v>
      </c>
      <c r="H14" s="5">
        <v>42445</v>
      </c>
      <c r="I14" s="6">
        <v>9.85</v>
      </c>
    </row>
    <row r="15" spans="1:9" x14ac:dyDescent="0.2">
      <c r="A15" s="1" t="s">
        <v>93</v>
      </c>
      <c r="B15" s="2">
        <v>2891</v>
      </c>
      <c r="C15" s="2">
        <f t="shared" si="0"/>
        <v>2016</v>
      </c>
      <c r="D15" s="3" t="s">
        <v>381</v>
      </c>
      <c r="E15" s="3" t="s">
        <v>245</v>
      </c>
      <c r="F15" s="3" t="s">
        <v>221</v>
      </c>
      <c r="G15" s="3" t="s">
        <v>222</v>
      </c>
      <c r="H15" s="5">
        <v>42591</v>
      </c>
      <c r="I15" s="6">
        <v>9.85</v>
      </c>
    </row>
    <row r="16" spans="1:9" x14ac:dyDescent="0.2">
      <c r="A16" s="1" t="s">
        <v>188</v>
      </c>
      <c r="B16" s="2">
        <v>2806</v>
      </c>
      <c r="C16" s="2">
        <f t="shared" si="0"/>
        <v>2016</v>
      </c>
      <c r="D16" s="3" t="s">
        <v>438</v>
      </c>
      <c r="E16" s="3" t="s">
        <v>242</v>
      </c>
      <c r="F16" s="3" t="s">
        <v>224</v>
      </c>
      <c r="G16" s="3" t="s">
        <v>225</v>
      </c>
      <c r="H16" s="5">
        <v>42489</v>
      </c>
      <c r="I16" s="6">
        <v>9.8000000000000007</v>
      </c>
    </row>
    <row r="17" spans="1:9" x14ac:dyDescent="0.2">
      <c r="A17" s="1" t="s">
        <v>124</v>
      </c>
      <c r="B17" s="2">
        <v>2926</v>
      </c>
      <c r="C17" s="2">
        <f t="shared" si="0"/>
        <v>2016</v>
      </c>
      <c r="D17" s="3" t="s">
        <v>398</v>
      </c>
      <c r="E17" s="3" t="s">
        <v>243</v>
      </c>
      <c r="F17" s="3" t="s">
        <v>221</v>
      </c>
      <c r="G17" s="3" t="s">
        <v>225</v>
      </c>
      <c r="H17" s="5">
        <v>42683</v>
      </c>
      <c r="I17" s="6">
        <v>9.8000000000000007</v>
      </c>
    </row>
    <row r="18" spans="1:9" x14ac:dyDescent="0.2">
      <c r="A18" s="1" t="s">
        <v>90</v>
      </c>
      <c r="B18" s="2">
        <v>2790</v>
      </c>
      <c r="C18" s="2">
        <f t="shared" si="0"/>
        <v>2016</v>
      </c>
      <c r="D18" s="3" t="s">
        <v>360</v>
      </c>
      <c r="E18" s="3" t="s">
        <v>248</v>
      </c>
      <c r="F18" s="3" t="s">
        <v>221</v>
      </c>
      <c r="G18" s="3" t="s">
        <v>222</v>
      </c>
      <c r="H18" s="5">
        <v>42423</v>
      </c>
      <c r="I18" s="6">
        <v>9.75</v>
      </c>
    </row>
    <row r="19" spans="1:9" x14ac:dyDescent="0.2">
      <c r="A19" s="1" t="s">
        <v>33</v>
      </c>
      <c r="B19" s="2">
        <v>2869</v>
      </c>
      <c r="C19" s="2">
        <f t="shared" si="0"/>
        <v>2016</v>
      </c>
      <c r="D19" s="3" t="s">
        <v>311</v>
      </c>
      <c r="E19" s="3" t="s">
        <v>233</v>
      </c>
      <c r="F19" s="3" t="s">
        <v>224</v>
      </c>
      <c r="G19" s="3" t="s">
        <v>225</v>
      </c>
      <c r="H19" s="5">
        <v>42524</v>
      </c>
      <c r="I19" s="6">
        <v>9.75</v>
      </c>
    </row>
    <row r="20" spans="1:9" x14ac:dyDescent="0.2">
      <c r="A20" s="1" t="s">
        <v>164</v>
      </c>
      <c r="B20" s="2">
        <v>2918</v>
      </c>
      <c r="C20" s="2">
        <f t="shared" si="0"/>
        <v>2016</v>
      </c>
      <c r="D20" s="3" t="s">
        <v>424</v>
      </c>
      <c r="E20" s="3" t="s">
        <v>269</v>
      </c>
      <c r="F20" s="3" t="s">
        <v>224</v>
      </c>
      <c r="G20" s="3" t="s">
        <v>222</v>
      </c>
      <c r="H20" s="5">
        <v>42606</v>
      </c>
      <c r="I20" s="6">
        <v>9.75</v>
      </c>
    </row>
    <row r="21" spans="1:9" x14ac:dyDescent="0.2">
      <c r="A21" s="1" t="s">
        <v>165</v>
      </c>
      <c r="B21" s="2">
        <v>2943</v>
      </c>
      <c r="C21" s="2">
        <f t="shared" si="0"/>
        <v>2016</v>
      </c>
      <c r="D21" s="3" t="s">
        <v>426</v>
      </c>
      <c r="E21" s="3" t="s">
        <v>269</v>
      </c>
      <c r="F21" s="3" t="s">
        <v>224</v>
      </c>
      <c r="G21" s="3" t="s">
        <v>222</v>
      </c>
      <c r="H21" s="5">
        <v>42716</v>
      </c>
      <c r="I21" s="6">
        <v>9.6</v>
      </c>
    </row>
    <row r="22" spans="1:9" x14ac:dyDescent="0.2">
      <c r="A22" s="1" t="s">
        <v>100</v>
      </c>
      <c r="B22" s="2">
        <v>2984</v>
      </c>
      <c r="C22" s="2">
        <f t="shared" si="0"/>
        <v>2016</v>
      </c>
      <c r="D22" s="3" t="s">
        <v>365</v>
      </c>
      <c r="E22" s="3" t="s">
        <v>252</v>
      </c>
      <c r="F22" s="3" t="s">
        <v>221</v>
      </c>
      <c r="G22" s="3" t="s">
        <v>222</v>
      </c>
      <c r="H22" s="5">
        <v>42726</v>
      </c>
      <c r="I22" s="6">
        <v>9.6</v>
      </c>
    </row>
    <row r="23" spans="1:9" x14ac:dyDescent="0.2">
      <c r="A23" s="1" t="s">
        <v>15</v>
      </c>
      <c r="B23" s="2">
        <v>2846</v>
      </c>
      <c r="C23" s="2">
        <f t="shared" si="0"/>
        <v>2016</v>
      </c>
      <c r="D23" s="3" t="s">
        <v>291</v>
      </c>
      <c r="E23" s="3" t="s">
        <v>229</v>
      </c>
      <c r="F23" s="3" t="s">
        <v>221</v>
      </c>
      <c r="G23" s="3" t="s">
        <v>225</v>
      </c>
      <c r="H23" s="5">
        <v>42641</v>
      </c>
      <c r="I23" s="6">
        <v>9.58</v>
      </c>
    </row>
    <row r="24" spans="1:9" x14ac:dyDescent="0.2">
      <c r="A24" s="1" t="s">
        <v>34</v>
      </c>
      <c r="B24" s="2">
        <v>2936</v>
      </c>
      <c r="C24" s="2">
        <f t="shared" si="0"/>
        <v>2016</v>
      </c>
      <c r="D24" s="3" t="s">
        <v>310</v>
      </c>
      <c r="E24" s="3" t="s">
        <v>233</v>
      </c>
      <c r="F24" s="3" t="s">
        <v>224</v>
      </c>
      <c r="G24" s="3" t="s">
        <v>225</v>
      </c>
      <c r="H24" s="5">
        <v>42689</v>
      </c>
      <c r="I24" s="6">
        <v>9.5500000000000007</v>
      </c>
    </row>
    <row r="25" spans="1:9" x14ac:dyDescent="0.2">
      <c r="A25" s="1" t="s">
        <v>211</v>
      </c>
      <c r="B25" s="2">
        <v>2763</v>
      </c>
      <c r="C25" s="2">
        <f t="shared" si="0"/>
        <v>2016</v>
      </c>
      <c r="D25" s="3" t="s">
        <v>324</v>
      </c>
      <c r="E25" s="3" t="s">
        <v>275</v>
      </c>
      <c r="F25" s="3" t="s">
        <v>221</v>
      </c>
      <c r="G25" s="3" t="s">
        <v>222</v>
      </c>
      <c r="H25" s="5">
        <v>42375</v>
      </c>
      <c r="I25" s="6">
        <v>9.5</v>
      </c>
    </row>
    <row r="26" spans="1:9" x14ac:dyDescent="0.2">
      <c r="A26" s="1" t="s">
        <v>158</v>
      </c>
      <c r="B26" s="2">
        <v>2821</v>
      </c>
      <c r="C26" s="2">
        <f t="shared" si="0"/>
        <v>2016</v>
      </c>
      <c r="D26" s="3" t="s">
        <v>422</v>
      </c>
      <c r="E26" s="3" t="s">
        <v>266</v>
      </c>
      <c r="F26" s="3" t="s">
        <v>221</v>
      </c>
      <c r="G26" s="3" t="s">
        <v>225</v>
      </c>
      <c r="H26" s="5">
        <v>42600</v>
      </c>
      <c r="I26" s="6">
        <v>9.5</v>
      </c>
    </row>
    <row r="27" spans="1:9" x14ac:dyDescent="0.2">
      <c r="A27" s="1" t="s">
        <v>212</v>
      </c>
      <c r="B27" s="2">
        <v>2874</v>
      </c>
      <c r="C27" s="2">
        <f t="shared" si="0"/>
        <v>2016</v>
      </c>
      <c r="D27" s="3" t="s">
        <v>278</v>
      </c>
      <c r="E27" s="3" t="s">
        <v>275</v>
      </c>
      <c r="F27" s="3" t="s">
        <v>221</v>
      </c>
      <c r="G27" s="3" t="s">
        <v>225</v>
      </c>
      <c r="H27" s="5">
        <v>42614</v>
      </c>
      <c r="I27" s="6">
        <v>9.5</v>
      </c>
    </row>
    <row r="28" spans="1:9" x14ac:dyDescent="0.2">
      <c r="A28" s="1" t="s">
        <v>40</v>
      </c>
      <c r="B28" s="2">
        <v>2833</v>
      </c>
      <c r="C28" s="2">
        <f t="shared" si="0"/>
        <v>2016</v>
      </c>
      <c r="D28" s="3" t="s">
        <v>320</v>
      </c>
      <c r="E28" s="3" t="s">
        <v>235</v>
      </c>
      <c r="F28" s="3" t="s">
        <v>221</v>
      </c>
      <c r="G28" s="3" t="s">
        <v>225</v>
      </c>
      <c r="H28" s="5">
        <v>42684</v>
      </c>
      <c r="I28" s="6">
        <v>9.5</v>
      </c>
    </row>
    <row r="29" spans="1:9" x14ac:dyDescent="0.2">
      <c r="A29" s="1" t="s">
        <v>42</v>
      </c>
      <c r="B29" s="2">
        <v>2914</v>
      </c>
      <c r="C29" s="2">
        <f t="shared" si="0"/>
        <v>2016</v>
      </c>
      <c r="D29" s="3" t="s">
        <v>324</v>
      </c>
      <c r="E29" s="3" t="s">
        <v>236</v>
      </c>
      <c r="F29" s="3" t="s">
        <v>221</v>
      </c>
      <c r="G29" s="3" t="s">
        <v>222</v>
      </c>
      <c r="H29" s="5">
        <v>42732</v>
      </c>
      <c r="I29" s="6">
        <v>9.5</v>
      </c>
    </row>
    <row r="30" spans="1:9" x14ac:dyDescent="0.2">
      <c r="A30" s="1" t="s">
        <v>14</v>
      </c>
      <c r="B30" s="2">
        <v>2798</v>
      </c>
      <c r="C30" s="2">
        <f t="shared" si="0"/>
        <v>2016</v>
      </c>
      <c r="D30" s="3" t="s">
        <v>302</v>
      </c>
      <c r="E30" s="3" t="s">
        <v>229</v>
      </c>
      <c r="F30" s="3" t="s">
        <v>221</v>
      </c>
      <c r="G30" s="3" t="s">
        <v>225</v>
      </c>
      <c r="H30" s="5">
        <v>42529</v>
      </c>
      <c r="I30" s="6">
        <v>9.48</v>
      </c>
    </row>
    <row r="31" spans="1:9" x14ac:dyDescent="0.2">
      <c r="A31" s="1" t="s">
        <v>105</v>
      </c>
      <c r="B31" s="2">
        <v>2983</v>
      </c>
      <c r="C31" s="2">
        <f t="shared" si="0"/>
        <v>2016</v>
      </c>
      <c r="D31" s="3" t="s">
        <v>367</v>
      </c>
      <c r="E31" s="3" t="s">
        <v>253</v>
      </c>
      <c r="F31" s="3" t="s">
        <v>221</v>
      </c>
      <c r="G31" s="3" t="s">
        <v>225</v>
      </c>
      <c r="H31" s="5">
        <v>42723</v>
      </c>
      <c r="I31" s="6">
        <v>9.3699999999999992</v>
      </c>
    </row>
    <row r="32" spans="1:9" x14ac:dyDescent="0.2">
      <c r="A32" s="1" t="s">
        <v>102</v>
      </c>
      <c r="B32" s="2">
        <v>2970</v>
      </c>
      <c r="C32" s="2">
        <f t="shared" si="0"/>
        <v>2016</v>
      </c>
      <c r="D32" s="3" t="s">
        <v>375</v>
      </c>
      <c r="E32" s="3" t="s">
        <v>249</v>
      </c>
      <c r="F32" s="3" t="s">
        <v>224</v>
      </c>
      <c r="G32" s="3" t="s">
        <v>225</v>
      </c>
      <c r="H32" s="5">
        <v>42718</v>
      </c>
      <c r="I32" s="6">
        <v>9.1</v>
      </c>
    </row>
    <row r="33" spans="1:9" x14ac:dyDescent="0.2">
      <c r="A33" s="1" t="s">
        <v>16</v>
      </c>
      <c r="B33" s="2">
        <v>2808</v>
      </c>
      <c r="C33" s="2">
        <f t="shared" si="0"/>
        <v>2016</v>
      </c>
      <c r="D33" s="3" t="s">
        <v>289</v>
      </c>
      <c r="E33" s="3" t="s">
        <v>228</v>
      </c>
      <c r="F33" s="3" t="s">
        <v>224</v>
      </c>
      <c r="G33" s="3" t="s">
        <v>222</v>
      </c>
      <c r="H33" s="5">
        <v>42536</v>
      </c>
      <c r="I33" s="6">
        <v>9</v>
      </c>
    </row>
    <row r="34" spans="1:9" x14ac:dyDescent="0.2">
      <c r="A34" s="1" t="s">
        <v>17</v>
      </c>
      <c r="B34" s="2">
        <v>2810</v>
      </c>
      <c r="C34" s="2">
        <f t="shared" si="0"/>
        <v>2016</v>
      </c>
      <c r="D34" s="3" t="s">
        <v>290</v>
      </c>
      <c r="E34" s="3" t="s">
        <v>228</v>
      </c>
      <c r="F34" s="3" t="s">
        <v>224</v>
      </c>
      <c r="G34" s="3" t="s">
        <v>222</v>
      </c>
      <c r="H34" s="5">
        <v>42536</v>
      </c>
      <c r="I34" s="6">
        <v>9</v>
      </c>
    </row>
    <row r="35" spans="1:9" x14ac:dyDescent="0.2">
      <c r="A35" s="1" t="s">
        <v>118</v>
      </c>
      <c r="B35" s="2">
        <v>2919</v>
      </c>
      <c r="C35" s="2">
        <f t="shared" si="0"/>
        <v>2016</v>
      </c>
      <c r="D35" s="3" t="s">
        <v>392</v>
      </c>
      <c r="E35" s="3" t="s">
        <v>257</v>
      </c>
      <c r="F35" s="3" t="s">
        <v>224</v>
      </c>
      <c r="G35" s="3" t="s">
        <v>225</v>
      </c>
      <c r="H35" s="5">
        <v>42723</v>
      </c>
      <c r="I35" s="6">
        <v>9</v>
      </c>
    </row>
    <row r="36" spans="1:9" x14ac:dyDescent="0.2">
      <c r="A36" s="1" t="s">
        <v>96</v>
      </c>
      <c r="B36" s="2">
        <v>2929</v>
      </c>
      <c r="C36" s="2">
        <f t="shared" si="0"/>
        <v>2016</v>
      </c>
      <c r="D36" s="3" t="s">
        <v>364</v>
      </c>
      <c r="E36" s="3" t="s">
        <v>246</v>
      </c>
      <c r="F36" s="3" t="s">
        <v>224</v>
      </c>
      <c r="G36" s="3" t="s">
        <v>225</v>
      </c>
      <c r="H36" s="5">
        <v>42710</v>
      </c>
      <c r="I36" s="6">
        <v>8.64</v>
      </c>
    </row>
    <row r="37" spans="1:9" x14ac:dyDescent="0.2">
      <c r="A37" s="1" t="s">
        <v>97</v>
      </c>
      <c r="B37" s="2">
        <v>2935</v>
      </c>
      <c r="C37" s="2">
        <f t="shared" si="0"/>
        <v>2016</v>
      </c>
      <c r="D37" s="3" t="s">
        <v>357</v>
      </c>
      <c r="E37" s="3" t="s">
        <v>246</v>
      </c>
      <c r="F37" s="3" t="s">
        <v>224</v>
      </c>
      <c r="G37" s="3" t="s">
        <v>225</v>
      </c>
      <c r="H37" s="5">
        <v>42710</v>
      </c>
      <c r="I37" s="6">
        <v>8.64</v>
      </c>
    </row>
    <row r="38" spans="1:9" x14ac:dyDescent="0.2">
      <c r="A38" s="1" t="s">
        <v>540</v>
      </c>
      <c r="B38" s="2">
        <v>3023</v>
      </c>
      <c r="C38" s="2">
        <f t="shared" ref="C38:C69" si="1">YEAR(H38)</f>
        <v>2017</v>
      </c>
      <c r="D38" s="3" t="s">
        <v>455</v>
      </c>
      <c r="E38" s="3" t="s">
        <v>272</v>
      </c>
      <c r="F38" s="3" t="s">
        <v>221</v>
      </c>
      <c r="G38" s="3" t="s">
        <v>222</v>
      </c>
      <c r="H38" s="5">
        <v>43054</v>
      </c>
      <c r="I38" s="6">
        <v>11.95</v>
      </c>
    </row>
    <row r="39" spans="1:9" x14ac:dyDescent="0.2">
      <c r="A39" s="1" t="s">
        <v>491</v>
      </c>
      <c r="B39" s="2">
        <v>3206</v>
      </c>
      <c r="C39" s="2">
        <f t="shared" si="1"/>
        <v>2017</v>
      </c>
      <c r="D39" s="3" t="s">
        <v>281</v>
      </c>
      <c r="E39" s="3" t="s">
        <v>219</v>
      </c>
      <c r="F39" s="3" t="s">
        <v>221</v>
      </c>
      <c r="G39" s="3" t="s">
        <v>222</v>
      </c>
      <c r="H39" s="5">
        <v>43034</v>
      </c>
      <c r="I39" s="6">
        <v>10.3</v>
      </c>
    </row>
    <row r="40" spans="1:9" x14ac:dyDescent="0.2">
      <c r="A40" s="1" t="s">
        <v>95</v>
      </c>
      <c r="B40" s="2">
        <v>3009</v>
      </c>
      <c r="C40" s="2">
        <f t="shared" si="1"/>
        <v>2017</v>
      </c>
      <c r="D40" s="3" t="s">
        <v>371</v>
      </c>
      <c r="E40" s="3" t="s">
        <v>244</v>
      </c>
      <c r="F40" s="3" t="s">
        <v>221</v>
      </c>
      <c r="G40" s="3" t="s">
        <v>222</v>
      </c>
      <c r="H40" s="5">
        <v>42829</v>
      </c>
      <c r="I40" s="6">
        <v>10.25</v>
      </c>
    </row>
    <row r="41" spans="1:9" x14ac:dyDescent="0.2">
      <c r="A41" s="1" t="s">
        <v>493</v>
      </c>
      <c r="B41" s="2">
        <v>3219</v>
      </c>
      <c r="C41" s="2">
        <f t="shared" si="1"/>
        <v>2017</v>
      </c>
      <c r="D41" s="3" t="s">
        <v>282</v>
      </c>
      <c r="E41" s="3" t="s">
        <v>219</v>
      </c>
      <c r="F41" s="3" t="s">
        <v>221</v>
      </c>
      <c r="G41" s="3" t="s">
        <v>222</v>
      </c>
      <c r="H41" s="5">
        <v>43034</v>
      </c>
      <c r="I41" s="6">
        <v>10.25</v>
      </c>
    </row>
    <row r="42" spans="1:9" x14ac:dyDescent="0.2">
      <c r="A42" s="1" t="s">
        <v>521</v>
      </c>
      <c r="B42" s="2">
        <v>3217</v>
      </c>
      <c r="C42" s="2">
        <f t="shared" si="1"/>
        <v>2017</v>
      </c>
      <c r="D42" s="3" t="s">
        <v>374</v>
      </c>
      <c r="E42" s="3" t="s">
        <v>244</v>
      </c>
      <c r="F42" s="3" t="s">
        <v>221</v>
      </c>
      <c r="G42" s="3" t="s">
        <v>222</v>
      </c>
      <c r="H42" s="5">
        <v>43045</v>
      </c>
      <c r="I42" s="6">
        <v>10.25</v>
      </c>
    </row>
    <row r="43" spans="1:9" x14ac:dyDescent="0.2">
      <c r="A43" s="1" t="s">
        <v>490</v>
      </c>
      <c r="B43" s="2">
        <v>3207</v>
      </c>
      <c r="C43" s="2">
        <f t="shared" si="1"/>
        <v>2017</v>
      </c>
      <c r="D43" s="3" t="s">
        <v>283</v>
      </c>
      <c r="E43" s="3" t="s">
        <v>219</v>
      </c>
      <c r="F43" s="3" t="s">
        <v>221</v>
      </c>
      <c r="G43" s="3" t="s">
        <v>222</v>
      </c>
      <c r="H43" s="5">
        <v>43034</v>
      </c>
      <c r="I43" s="6">
        <v>10.199999999999999</v>
      </c>
    </row>
    <row r="44" spans="1:9" x14ac:dyDescent="0.2">
      <c r="A44" s="1" t="s">
        <v>67</v>
      </c>
      <c r="B44" s="2">
        <v>2898</v>
      </c>
      <c r="C44" s="2">
        <f t="shared" si="1"/>
        <v>2017</v>
      </c>
      <c r="D44" s="3" t="s">
        <v>341</v>
      </c>
      <c r="E44" s="3" t="s">
        <v>241</v>
      </c>
      <c r="F44" s="3" t="s">
        <v>221</v>
      </c>
      <c r="G44" s="3" t="s">
        <v>225</v>
      </c>
      <c r="H44" s="5">
        <v>42766</v>
      </c>
      <c r="I44" s="6">
        <v>10.1</v>
      </c>
    </row>
    <row r="45" spans="1:9" x14ac:dyDescent="0.2">
      <c r="A45" s="1" t="s">
        <v>65</v>
      </c>
      <c r="B45" s="2">
        <v>2910</v>
      </c>
      <c r="C45" s="2">
        <f t="shared" si="1"/>
        <v>2017</v>
      </c>
      <c r="D45" s="3" t="s">
        <v>344</v>
      </c>
      <c r="E45" s="3" t="s">
        <v>241</v>
      </c>
      <c r="F45" s="3" t="s">
        <v>221</v>
      </c>
      <c r="G45" s="3" t="s">
        <v>225</v>
      </c>
      <c r="H45" s="5">
        <v>42794</v>
      </c>
      <c r="I45" s="6">
        <v>10.1</v>
      </c>
    </row>
    <row r="46" spans="1:9" x14ac:dyDescent="0.2">
      <c r="A46" s="1" t="s">
        <v>155</v>
      </c>
      <c r="B46" s="2">
        <v>2968</v>
      </c>
      <c r="C46" s="2">
        <f t="shared" si="1"/>
        <v>2017</v>
      </c>
      <c r="D46" s="3" t="s">
        <v>418</v>
      </c>
      <c r="E46" s="3" t="s">
        <v>266</v>
      </c>
      <c r="F46" s="3" t="s">
        <v>221</v>
      </c>
      <c r="G46" s="3" t="s">
        <v>222</v>
      </c>
      <c r="H46" s="5">
        <v>42962</v>
      </c>
      <c r="I46" s="6">
        <v>10</v>
      </c>
    </row>
    <row r="47" spans="1:9" x14ac:dyDescent="0.2">
      <c r="A47" s="1" t="s">
        <v>534</v>
      </c>
      <c r="B47" s="2">
        <v>3070</v>
      </c>
      <c r="C47" s="2">
        <f t="shared" si="1"/>
        <v>2017</v>
      </c>
      <c r="D47" s="3" t="s">
        <v>535</v>
      </c>
      <c r="E47" s="3" t="s">
        <v>242</v>
      </c>
      <c r="F47" s="3" t="s">
        <v>224</v>
      </c>
      <c r="G47" s="3" t="s">
        <v>225</v>
      </c>
      <c r="H47" s="5">
        <v>43069</v>
      </c>
      <c r="I47" s="6">
        <v>10</v>
      </c>
    </row>
    <row r="48" spans="1:9" x14ac:dyDescent="0.2">
      <c r="A48" s="1" t="s">
        <v>536</v>
      </c>
      <c r="B48" s="2">
        <v>3071</v>
      </c>
      <c r="C48" s="2">
        <f t="shared" si="1"/>
        <v>2017</v>
      </c>
      <c r="D48" s="3" t="s">
        <v>437</v>
      </c>
      <c r="E48" s="3" t="s">
        <v>242</v>
      </c>
      <c r="F48" s="3" t="s">
        <v>224</v>
      </c>
      <c r="G48" s="3" t="s">
        <v>225</v>
      </c>
      <c r="H48" s="5">
        <v>43069</v>
      </c>
      <c r="I48" s="6">
        <v>10</v>
      </c>
    </row>
    <row r="49" spans="1:9" x14ac:dyDescent="0.2">
      <c r="A49" s="1" t="s">
        <v>530</v>
      </c>
      <c r="B49" s="2">
        <v>3094</v>
      </c>
      <c r="C49" s="2">
        <f t="shared" si="1"/>
        <v>2017</v>
      </c>
      <c r="D49" s="3" t="s">
        <v>403</v>
      </c>
      <c r="E49" s="3" t="s">
        <v>260</v>
      </c>
      <c r="F49" s="3" t="s">
        <v>224</v>
      </c>
      <c r="G49" s="3" t="s">
        <v>222</v>
      </c>
      <c r="H49" s="5">
        <v>43006</v>
      </c>
      <c r="I49" s="6">
        <v>9.8000000000000007</v>
      </c>
    </row>
    <row r="50" spans="1:9" x14ac:dyDescent="0.2">
      <c r="A50" s="1" t="s">
        <v>524</v>
      </c>
      <c r="B50" s="2">
        <v>3131</v>
      </c>
      <c r="C50" s="2">
        <f t="shared" si="1"/>
        <v>2017</v>
      </c>
      <c r="D50" s="3" t="s">
        <v>408</v>
      </c>
      <c r="E50" s="3" t="s">
        <v>243</v>
      </c>
      <c r="F50" s="3" t="s">
        <v>221</v>
      </c>
      <c r="G50" s="3" t="s">
        <v>225</v>
      </c>
      <c r="H50" s="5">
        <v>43076</v>
      </c>
      <c r="I50" s="6">
        <v>9.8000000000000007</v>
      </c>
    </row>
    <row r="51" spans="1:9" x14ac:dyDescent="0.2">
      <c r="A51" s="1" t="s">
        <v>157</v>
      </c>
      <c r="B51" s="2">
        <v>2867</v>
      </c>
      <c r="C51" s="2">
        <f t="shared" si="1"/>
        <v>2017</v>
      </c>
      <c r="D51" s="3" t="s">
        <v>421</v>
      </c>
      <c r="E51" s="3" t="s">
        <v>266</v>
      </c>
      <c r="F51" s="3" t="s">
        <v>221</v>
      </c>
      <c r="G51" s="3" t="s">
        <v>222</v>
      </c>
      <c r="H51" s="5">
        <v>42790</v>
      </c>
      <c r="I51" s="6">
        <v>9.75</v>
      </c>
    </row>
    <row r="52" spans="1:9" x14ac:dyDescent="0.2">
      <c r="A52" s="1" t="s">
        <v>103</v>
      </c>
      <c r="B52" s="2">
        <v>2952</v>
      </c>
      <c r="C52" s="2">
        <f t="shared" si="1"/>
        <v>2017</v>
      </c>
      <c r="D52" s="3" t="s">
        <v>312</v>
      </c>
      <c r="E52" s="3" t="s">
        <v>250</v>
      </c>
      <c r="F52" s="3" t="s">
        <v>224</v>
      </c>
      <c r="G52" s="3" t="s">
        <v>222</v>
      </c>
      <c r="H52" s="5">
        <v>42878</v>
      </c>
      <c r="I52" s="6">
        <v>9.6999999999999993</v>
      </c>
    </row>
    <row r="53" spans="1:9" x14ac:dyDescent="0.2">
      <c r="A53" s="1" t="s">
        <v>28</v>
      </c>
      <c r="B53" s="2">
        <v>3037</v>
      </c>
      <c r="C53" s="2">
        <f t="shared" si="1"/>
        <v>2017</v>
      </c>
      <c r="D53" s="3" t="s">
        <v>306</v>
      </c>
      <c r="E53" s="3" t="s">
        <v>232</v>
      </c>
      <c r="F53" s="3" t="s">
        <v>221</v>
      </c>
      <c r="G53" s="3" t="s">
        <v>222</v>
      </c>
      <c r="H53" s="5">
        <v>42908</v>
      </c>
      <c r="I53" s="6">
        <v>9.6999999999999993</v>
      </c>
    </row>
    <row r="54" spans="1:9" x14ac:dyDescent="0.2">
      <c r="A54" s="1" t="s">
        <v>29</v>
      </c>
      <c r="B54" s="2">
        <v>3038</v>
      </c>
      <c r="C54" s="2">
        <f t="shared" si="1"/>
        <v>2017</v>
      </c>
      <c r="D54" s="3" t="s">
        <v>307</v>
      </c>
      <c r="E54" s="3" t="s">
        <v>232</v>
      </c>
      <c r="F54" s="3" t="s">
        <v>221</v>
      </c>
      <c r="G54" s="3" t="s">
        <v>222</v>
      </c>
      <c r="H54" s="5">
        <v>42908</v>
      </c>
      <c r="I54" s="6">
        <v>9.6999999999999993</v>
      </c>
    </row>
    <row r="55" spans="1:9" x14ac:dyDescent="0.2">
      <c r="A55" s="1" t="s">
        <v>58</v>
      </c>
      <c r="B55" s="2">
        <v>3033</v>
      </c>
      <c r="C55" s="2">
        <f t="shared" si="1"/>
        <v>2017</v>
      </c>
      <c r="D55" s="3" t="s">
        <v>335</v>
      </c>
      <c r="E55" s="3" t="s">
        <v>238</v>
      </c>
      <c r="F55" s="3" t="s">
        <v>221</v>
      </c>
      <c r="G55" s="3" t="s">
        <v>222</v>
      </c>
      <c r="H55" s="5">
        <v>42902</v>
      </c>
      <c r="I55" s="6">
        <v>9.65</v>
      </c>
    </row>
    <row r="56" spans="1:9" x14ac:dyDescent="0.2">
      <c r="A56" s="1" t="s">
        <v>529</v>
      </c>
      <c r="B56" s="2">
        <v>3085</v>
      </c>
      <c r="C56" s="2">
        <f t="shared" si="1"/>
        <v>2017</v>
      </c>
      <c r="D56" s="3" t="s">
        <v>302</v>
      </c>
      <c r="E56" s="3" t="s">
        <v>260</v>
      </c>
      <c r="F56" s="3" t="s">
        <v>221</v>
      </c>
      <c r="G56" s="3" t="s">
        <v>222</v>
      </c>
      <c r="H56" s="5">
        <v>43083</v>
      </c>
      <c r="I56" s="6">
        <v>9.65</v>
      </c>
    </row>
    <row r="57" spans="1:9" x14ac:dyDescent="0.2">
      <c r="A57" s="1" t="s">
        <v>137</v>
      </c>
      <c r="B57" s="2">
        <v>3134</v>
      </c>
      <c r="C57" s="2">
        <f t="shared" si="1"/>
        <v>2017</v>
      </c>
      <c r="D57" s="3" t="s">
        <v>409</v>
      </c>
      <c r="E57" s="3" t="s">
        <v>260</v>
      </c>
      <c r="F57" s="3" t="s">
        <v>226</v>
      </c>
      <c r="G57" s="3" t="s">
        <v>222</v>
      </c>
      <c r="H57" s="5">
        <v>42747</v>
      </c>
      <c r="I57" s="6">
        <v>9.6</v>
      </c>
    </row>
    <row r="58" spans="1:9" x14ac:dyDescent="0.2">
      <c r="A58" s="1" t="s">
        <v>35</v>
      </c>
      <c r="B58" s="2">
        <v>3001</v>
      </c>
      <c r="C58" s="2">
        <f t="shared" si="1"/>
        <v>2017</v>
      </c>
      <c r="D58" s="3" t="s">
        <v>312</v>
      </c>
      <c r="E58" s="3" t="s">
        <v>233</v>
      </c>
      <c r="F58" s="3" t="s">
        <v>224</v>
      </c>
      <c r="G58" s="3" t="s">
        <v>225</v>
      </c>
      <c r="H58" s="5">
        <v>42781</v>
      </c>
      <c r="I58" s="6">
        <v>9.6</v>
      </c>
    </row>
    <row r="59" spans="1:9" x14ac:dyDescent="0.2">
      <c r="A59" s="1" t="s">
        <v>166</v>
      </c>
      <c r="B59" s="2">
        <v>2950</v>
      </c>
      <c r="C59" s="2">
        <f t="shared" si="1"/>
        <v>2017</v>
      </c>
      <c r="D59" s="3" t="s">
        <v>425</v>
      </c>
      <c r="E59" s="3" t="s">
        <v>269</v>
      </c>
      <c r="F59" s="3" t="s">
        <v>224</v>
      </c>
      <c r="G59" s="3" t="s">
        <v>222</v>
      </c>
      <c r="H59" s="5">
        <v>42788</v>
      </c>
      <c r="I59" s="6">
        <v>9.6</v>
      </c>
    </row>
    <row r="60" spans="1:9" x14ac:dyDescent="0.2">
      <c r="A60" s="1" t="s">
        <v>532</v>
      </c>
      <c r="B60" s="2">
        <v>3100</v>
      </c>
      <c r="C60" s="2">
        <f t="shared" si="1"/>
        <v>2017</v>
      </c>
      <c r="D60" s="3" t="s">
        <v>424</v>
      </c>
      <c r="E60" s="3" t="s">
        <v>269</v>
      </c>
      <c r="F60" s="3" t="s">
        <v>224</v>
      </c>
      <c r="G60" s="3" t="s">
        <v>222</v>
      </c>
      <c r="H60" s="5">
        <v>43000</v>
      </c>
      <c r="I60" s="6">
        <v>9.6</v>
      </c>
    </row>
    <row r="61" spans="1:9" x14ac:dyDescent="0.2">
      <c r="A61" s="1" t="s">
        <v>528</v>
      </c>
      <c r="B61" s="2">
        <v>3062</v>
      </c>
      <c r="C61" s="2">
        <f t="shared" si="1"/>
        <v>2017</v>
      </c>
      <c r="D61" s="3" t="s">
        <v>399</v>
      </c>
      <c r="E61" s="3" t="s">
        <v>260</v>
      </c>
      <c r="F61" s="3" t="s">
        <v>221</v>
      </c>
      <c r="G61" s="3" t="s">
        <v>225</v>
      </c>
      <c r="H61" s="5">
        <v>43083</v>
      </c>
      <c r="I61" s="6">
        <v>9.6</v>
      </c>
    </row>
    <row r="62" spans="1:9" x14ac:dyDescent="0.2">
      <c r="A62" s="1" t="s">
        <v>494</v>
      </c>
      <c r="B62" s="2">
        <v>3048</v>
      </c>
      <c r="C62" s="2">
        <f t="shared" si="1"/>
        <v>2017</v>
      </c>
      <c r="D62" s="3" t="s">
        <v>291</v>
      </c>
      <c r="E62" s="3" t="s">
        <v>229</v>
      </c>
      <c r="F62" s="3" t="s">
        <v>221</v>
      </c>
      <c r="G62" s="3" t="s">
        <v>222</v>
      </c>
      <c r="H62" s="5">
        <v>43089</v>
      </c>
      <c r="I62" s="6">
        <v>9.58</v>
      </c>
    </row>
    <row r="63" spans="1:9" x14ac:dyDescent="0.2">
      <c r="A63" s="1" t="s">
        <v>41</v>
      </c>
      <c r="B63" s="2">
        <v>2842</v>
      </c>
      <c r="C63" s="2">
        <f t="shared" si="1"/>
        <v>2017</v>
      </c>
      <c r="D63" s="3" t="s">
        <v>321</v>
      </c>
      <c r="E63" s="3" t="s">
        <v>235</v>
      </c>
      <c r="F63" s="3" t="s">
        <v>221</v>
      </c>
      <c r="G63" s="3" t="s">
        <v>225</v>
      </c>
      <c r="H63" s="5">
        <v>42814</v>
      </c>
      <c r="I63" s="6">
        <v>9.5</v>
      </c>
    </row>
    <row r="64" spans="1:9" x14ac:dyDescent="0.2">
      <c r="A64" s="1" t="s">
        <v>150</v>
      </c>
      <c r="B64" s="2">
        <v>2938</v>
      </c>
      <c r="C64" s="2">
        <f t="shared" si="1"/>
        <v>2017</v>
      </c>
      <c r="D64" s="3" t="s">
        <v>413</v>
      </c>
      <c r="E64" s="3" t="s">
        <v>264</v>
      </c>
      <c r="F64" s="3" t="s">
        <v>224</v>
      </c>
      <c r="G64" s="3" t="s">
        <v>222</v>
      </c>
      <c r="H64" s="5">
        <v>42845</v>
      </c>
      <c r="I64" s="6">
        <v>9.5</v>
      </c>
    </row>
    <row r="65" spans="1:9" x14ac:dyDescent="0.2">
      <c r="A65" s="1" t="s">
        <v>47</v>
      </c>
      <c r="B65" s="2">
        <v>2967</v>
      </c>
      <c r="C65" s="2">
        <f t="shared" si="1"/>
        <v>2017</v>
      </c>
      <c r="D65" s="3" t="s">
        <v>327</v>
      </c>
      <c r="E65" s="3" t="s">
        <v>237</v>
      </c>
      <c r="F65" s="3" t="s">
        <v>221</v>
      </c>
      <c r="G65" s="3" t="s">
        <v>225</v>
      </c>
      <c r="H65" s="5">
        <v>42858</v>
      </c>
      <c r="I65" s="6">
        <v>9.5</v>
      </c>
    </row>
    <row r="66" spans="1:9" x14ac:dyDescent="0.2">
      <c r="A66" s="1" t="s">
        <v>98</v>
      </c>
      <c r="B66" s="2">
        <v>3007</v>
      </c>
      <c r="C66" s="2">
        <f t="shared" si="1"/>
        <v>2017</v>
      </c>
      <c r="D66" s="3" t="s">
        <v>321</v>
      </c>
      <c r="E66" s="3" t="s">
        <v>248</v>
      </c>
      <c r="F66" s="3" t="s">
        <v>221</v>
      </c>
      <c r="G66" s="3" t="s">
        <v>222</v>
      </c>
      <c r="H66" s="5">
        <v>42873</v>
      </c>
      <c r="I66" s="6">
        <v>9.5</v>
      </c>
    </row>
    <row r="67" spans="1:9" x14ac:dyDescent="0.2">
      <c r="A67" s="1" t="s">
        <v>218</v>
      </c>
      <c r="B67" s="2">
        <v>2990</v>
      </c>
      <c r="C67" s="2">
        <f t="shared" si="1"/>
        <v>2017</v>
      </c>
      <c r="D67" s="3" t="s">
        <v>310</v>
      </c>
      <c r="E67" s="3" t="s">
        <v>276</v>
      </c>
      <c r="F67" s="3" t="s">
        <v>224</v>
      </c>
      <c r="G67" s="3" t="s">
        <v>225</v>
      </c>
      <c r="H67" s="5">
        <v>42940</v>
      </c>
      <c r="I67" s="6">
        <v>9.5</v>
      </c>
    </row>
    <row r="68" spans="1:9" x14ac:dyDescent="0.2">
      <c r="A68" s="1" t="s">
        <v>499</v>
      </c>
      <c r="B68" s="2">
        <v>3099</v>
      </c>
      <c r="C68" s="2">
        <f t="shared" si="1"/>
        <v>2017</v>
      </c>
      <c r="D68" s="3" t="s">
        <v>310</v>
      </c>
      <c r="E68" s="3" t="s">
        <v>233</v>
      </c>
      <c r="F68" s="3" t="s">
        <v>224</v>
      </c>
      <c r="G68" s="3" t="s">
        <v>225</v>
      </c>
      <c r="H68" s="5">
        <v>43028</v>
      </c>
      <c r="I68" s="6">
        <v>9.5</v>
      </c>
    </row>
    <row r="69" spans="1:9" x14ac:dyDescent="0.2">
      <c r="A69" s="1" t="s">
        <v>541</v>
      </c>
      <c r="B69" s="2">
        <v>3068</v>
      </c>
      <c r="C69" s="2">
        <f t="shared" si="1"/>
        <v>2017</v>
      </c>
      <c r="D69" s="3" t="s">
        <v>459</v>
      </c>
      <c r="E69" s="3" t="s">
        <v>275</v>
      </c>
      <c r="F69" s="3" t="s">
        <v>221</v>
      </c>
      <c r="G69" s="3" t="s">
        <v>222</v>
      </c>
      <c r="H69" s="5">
        <v>43074</v>
      </c>
      <c r="I69" s="6">
        <v>9.5</v>
      </c>
    </row>
    <row r="70" spans="1:9" x14ac:dyDescent="0.2">
      <c r="A70" s="1" t="s">
        <v>542</v>
      </c>
      <c r="B70" s="2">
        <v>3087</v>
      </c>
      <c r="C70" s="2">
        <f t="shared" ref="C70:C80" si="2">YEAR(H70)</f>
        <v>2017</v>
      </c>
      <c r="D70" s="3" t="s">
        <v>458</v>
      </c>
      <c r="E70" s="3" t="s">
        <v>274</v>
      </c>
      <c r="F70" s="3" t="s">
        <v>221</v>
      </c>
      <c r="G70" s="3" t="s">
        <v>222</v>
      </c>
      <c r="H70" s="5">
        <v>43087</v>
      </c>
      <c r="I70" s="6">
        <v>9.5</v>
      </c>
    </row>
    <row r="71" spans="1:9" x14ac:dyDescent="0.2">
      <c r="A71" s="1" t="s">
        <v>531</v>
      </c>
      <c r="B71" s="2">
        <v>3149</v>
      </c>
      <c r="C71" s="2">
        <f t="shared" si="2"/>
        <v>2017</v>
      </c>
      <c r="D71" s="3" t="s">
        <v>324</v>
      </c>
      <c r="E71" s="3" t="s">
        <v>236</v>
      </c>
      <c r="F71" s="3" t="s">
        <v>221</v>
      </c>
      <c r="G71" s="3" t="s">
        <v>222</v>
      </c>
      <c r="H71" s="5">
        <v>43097</v>
      </c>
      <c r="I71" s="6">
        <v>9.5</v>
      </c>
    </row>
    <row r="72" spans="1:9" x14ac:dyDescent="0.2">
      <c r="A72" s="1" t="s">
        <v>518</v>
      </c>
      <c r="B72" s="2">
        <v>3078</v>
      </c>
      <c r="C72" s="2">
        <f t="shared" si="2"/>
        <v>2017</v>
      </c>
      <c r="D72" s="3" t="s">
        <v>335</v>
      </c>
      <c r="E72" s="3" t="s">
        <v>254</v>
      </c>
      <c r="F72" s="3" t="s">
        <v>221</v>
      </c>
      <c r="G72" s="3" t="s">
        <v>222</v>
      </c>
      <c r="H72" s="5">
        <v>42753</v>
      </c>
      <c r="I72" s="6">
        <v>9.4499999999999993</v>
      </c>
    </row>
    <row r="73" spans="1:9" x14ac:dyDescent="0.2">
      <c r="A73" s="1" t="s">
        <v>156</v>
      </c>
      <c r="B73" s="2">
        <v>2901</v>
      </c>
      <c r="C73" s="2">
        <f t="shared" si="2"/>
        <v>2017</v>
      </c>
      <c r="D73" s="3" t="s">
        <v>420</v>
      </c>
      <c r="E73" s="3" t="s">
        <v>265</v>
      </c>
      <c r="F73" s="3" t="s">
        <v>221</v>
      </c>
      <c r="G73" s="3" t="s">
        <v>225</v>
      </c>
      <c r="H73" s="5">
        <v>42796</v>
      </c>
      <c r="I73" s="6">
        <v>9.41</v>
      </c>
    </row>
    <row r="74" spans="1:9" x14ac:dyDescent="0.2">
      <c r="A74" s="1" t="s">
        <v>149</v>
      </c>
      <c r="B74" s="2">
        <v>2937</v>
      </c>
      <c r="C74" s="2">
        <f t="shared" si="2"/>
        <v>2017</v>
      </c>
      <c r="D74" s="3" t="s">
        <v>415</v>
      </c>
      <c r="E74" s="3" t="s">
        <v>264</v>
      </c>
      <c r="F74" s="3" t="s">
        <v>224</v>
      </c>
      <c r="G74" s="3" t="s">
        <v>222</v>
      </c>
      <c r="H74" s="5">
        <v>42837</v>
      </c>
      <c r="I74" s="6">
        <v>9.4</v>
      </c>
    </row>
    <row r="75" spans="1:9" x14ac:dyDescent="0.2">
      <c r="A75" s="1" t="s">
        <v>516</v>
      </c>
      <c r="B75" s="2">
        <v>3151</v>
      </c>
      <c r="C75" s="2">
        <f t="shared" si="2"/>
        <v>2017</v>
      </c>
      <c r="D75" s="3" t="s">
        <v>372</v>
      </c>
      <c r="E75" s="3" t="s">
        <v>252</v>
      </c>
      <c r="F75" s="3" t="s">
        <v>221</v>
      </c>
      <c r="G75" s="3" t="s">
        <v>225</v>
      </c>
      <c r="H75" s="5">
        <v>43098</v>
      </c>
      <c r="I75" s="6">
        <v>9.4</v>
      </c>
    </row>
    <row r="76" spans="1:9" x14ac:dyDescent="0.2">
      <c r="A76" s="1" t="s">
        <v>154</v>
      </c>
      <c r="B76" s="2">
        <v>2866</v>
      </c>
      <c r="C76" s="2">
        <f t="shared" si="2"/>
        <v>2017</v>
      </c>
      <c r="D76" s="3" t="s">
        <v>336</v>
      </c>
      <c r="E76" s="3" t="s">
        <v>265</v>
      </c>
      <c r="F76" s="3" t="s">
        <v>221</v>
      </c>
      <c r="G76" s="3" t="s">
        <v>222</v>
      </c>
      <c r="H76" s="5">
        <v>42866</v>
      </c>
      <c r="I76" s="6">
        <v>9.1999999999999993</v>
      </c>
    </row>
    <row r="77" spans="1:9" x14ac:dyDescent="0.2">
      <c r="A77" s="1" t="s">
        <v>495</v>
      </c>
      <c r="B77" s="2">
        <v>3118</v>
      </c>
      <c r="C77" s="2">
        <f t="shared" si="2"/>
        <v>2017</v>
      </c>
      <c r="D77" s="3" t="s">
        <v>411</v>
      </c>
      <c r="E77" s="3" t="s">
        <v>262</v>
      </c>
      <c r="F77" s="3" t="s">
        <v>221</v>
      </c>
      <c r="G77" s="3" t="s">
        <v>222</v>
      </c>
      <c r="H77" s="5">
        <v>43090</v>
      </c>
      <c r="I77" s="6">
        <v>9.1</v>
      </c>
    </row>
    <row r="78" spans="1:9" x14ac:dyDescent="0.2">
      <c r="A78" s="1" t="s">
        <v>23</v>
      </c>
      <c r="B78" s="2">
        <v>2894</v>
      </c>
      <c r="C78" s="2">
        <f t="shared" si="2"/>
        <v>2017</v>
      </c>
      <c r="D78" s="3" t="s">
        <v>287</v>
      </c>
      <c r="E78" s="3" t="s">
        <v>228</v>
      </c>
      <c r="F78" s="3" t="s">
        <v>224</v>
      </c>
      <c r="G78" s="3" t="s">
        <v>222</v>
      </c>
      <c r="H78" s="5">
        <v>42759</v>
      </c>
      <c r="I78" s="6">
        <v>9</v>
      </c>
    </row>
    <row r="79" spans="1:9" x14ac:dyDescent="0.2">
      <c r="A79" s="1" t="s">
        <v>512</v>
      </c>
      <c r="B79" s="2">
        <v>3113</v>
      </c>
      <c r="C79" s="2">
        <f t="shared" si="2"/>
        <v>2017</v>
      </c>
      <c r="D79" s="3" t="s">
        <v>364</v>
      </c>
      <c r="E79" s="3" t="s">
        <v>246</v>
      </c>
      <c r="F79" s="3" t="s">
        <v>224</v>
      </c>
      <c r="G79" s="3" t="s">
        <v>225</v>
      </c>
      <c r="H79" s="5">
        <v>43075</v>
      </c>
      <c r="I79" s="6">
        <v>8.4</v>
      </c>
    </row>
    <row r="80" spans="1:9" x14ac:dyDescent="0.2">
      <c r="A80" s="1" t="s">
        <v>513</v>
      </c>
      <c r="B80" s="2">
        <v>3114</v>
      </c>
      <c r="C80" s="2">
        <f t="shared" si="2"/>
        <v>2017</v>
      </c>
      <c r="D80" s="3" t="s">
        <v>357</v>
      </c>
      <c r="E80" s="3" t="s">
        <v>246</v>
      </c>
      <c r="F80" s="3" t="s">
        <v>224</v>
      </c>
      <c r="G80" s="3" t="s">
        <v>225</v>
      </c>
      <c r="H80" s="5">
        <v>43075</v>
      </c>
      <c r="I80" s="6">
        <v>8.4</v>
      </c>
    </row>
  </sheetData>
  <autoFilter ref="B5:I80"/>
  <sortState ref="A50:I111">
    <sortCondition descending="1" ref="I50:I111"/>
    <sortCondition ref="H50:H111"/>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Q37"/>
  <sheetViews>
    <sheetView topLeftCell="A4" workbookViewId="0">
      <selection activeCell="H15" sqref="H15"/>
    </sheetView>
  </sheetViews>
  <sheetFormatPr defaultColWidth="9" defaultRowHeight="14.25" x14ac:dyDescent="0.2"/>
  <cols>
    <col min="1" max="1" width="3.75" style="26" customWidth="1"/>
    <col min="2" max="2" width="1" style="26" customWidth="1"/>
    <col min="3" max="3" width="4.25" style="26" bestFit="1" customWidth="1"/>
    <col min="4" max="4" width="1.875" style="26" customWidth="1"/>
    <col min="5" max="5" width="9" style="26"/>
    <col min="6" max="6" width="1.875" style="26" customWidth="1"/>
    <col min="7" max="7" width="2.875" style="26" hidden="1" customWidth="1"/>
    <col min="8" max="8" width="9" style="26"/>
    <col min="9" max="9" width="1.875" style="26" customWidth="1"/>
    <col min="10" max="10" width="9" style="26"/>
    <col min="11" max="11" width="2.875" style="26" customWidth="1"/>
    <col min="12" max="12" width="2.875" style="26" hidden="1" customWidth="1"/>
    <col min="13" max="13" width="9" style="26"/>
    <col min="14" max="14" width="1.875" style="26" customWidth="1"/>
    <col min="15" max="15" width="9" style="26"/>
    <col min="16" max="16" width="1" style="26" customWidth="1"/>
    <col min="17" max="16384" width="9" style="26"/>
  </cols>
  <sheetData>
    <row r="3" spans="2:16" ht="15" thickBot="1" x14ac:dyDescent="0.25"/>
    <row r="4" spans="2:16" ht="6" customHeight="1" x14ac:dyDescent="0.2">
      <c r="B4" s="10"/>
      <c r="C4" s="11"/>
      <c r="D4" s="11"/>
      <c r="E4" s="11"/>
      <c r="F4" s="11"/>
      <c r="G4" s="11"/>
      <c r="H4" s="11"/>
      <c r="I4" s="11"/>
      <c r="J4" s="11"/>
      <c r="K4" s="11"/>
      <c r="L4" s="11"/>
      <c r="M4" s="11"/>
      <c r="N4" s="11"/>
      <c r="O4" s="11"/>
      <c r="P4" s="12"/>
    </row>
    <row r="5" spans="2:16" hidden="1" x14ac:dyDescent="0.2">
      <c r="B5" s="13"/>
      <c r="C5" s="7"/>
      <c r="D5" s="7"/>
      <c r="E5" s="7"/>
      <c r="F5" s="7"/>
      <c r="G5" s="7"/>
      <c r="H5" s="7"/>
      <c r="I5" s="7"/>
      <c r="J5" s="7"/>
      <c r="K5" s="7"/>
      <c r="L5" s="7"/>
      <c r="M5" s="7"/>
      <c r="N5" s="7"/>
      <c r="O5" s="7"/>
      <c r="P5" s="14"/>
    </row>
    <row r="6" spans="2:16" ht="15" x14ac:dyDescent="0.25">
      <c r="B6" s="13"/>
      <c r="C6" s="160" t="s">
        <v>555</v>
      </c>
      <c r="D6" s="160"/>
      <c r="E6" s="160"/>
      <c r="F6" s="160"/>
      <c r="G6" s="160"/>
      <c r="H6" s="160"/>
      <c r="I6" s="160"/>
      <c r="J6" s="160"/>
      <c r="K6" s="160"/>
      <c r="L6" s="160"/>
      <c r="M6" s="160"/>
      <c r="N6" s="160"/>
      <c r="O6" s="160"/>
      <c r="P6" s="14"/>
    </row>
    <row r="7" spans="2:16" x14ac:dyDescent="0.2">
      <c r="B7" s="13"/>
      <c r="C7" s="7"/>
      <c r="D7" s="7"/>
      <c r="E7" s="7"/>
      <c r="F7" s="7"/>
      <c r="G7" s="7"/>
      <c r="H7" s="7"/>
      <c r="I7" s="15"/>
      <c r="J7" s="7"/>
      <c r="K7" s="7"/>
      <c r="L7" s="7"/>
      <c r="M7" s="7"/>
      <c r="N7" s="7"/>
      <c r="O7" s="7"/>
      <c r="P7" s="14"/>
    </row>
    <row r="8" spans="2:16" ht="15" x14ac:dyDescent="0.25">
      <c r="B8" s="13"/>
      <c r="C8" s="160" t="s">
        <v>479</v>
      </c>
      <c r="D8" s="160"/>
      <c r="E8" s="160"/>
      <c r="F8" s="160"/>
      <c r="G8" s="160"/>
      <c r="H8" s="160"/>
      <c r="I8" s="160"/>
      <c r="J8" s="160"/>
      <c r="K8" s="160"/>
      <c r="L8" s="160"/>
      <c r="M8" s="160"/>
      <c r="N8" s="160"/>
      <c r="O8" s="160"/>
      <c r="P8" s="14"/>
    </row>
    <row r="9" spans="2:16" ht="15" x14ac:dyDescent="0.25">
      <c r="B9" s="13"/>
      <c r="C9" s="160" t="s">
        <v>469</v>
      </c>
      <c r="D9" s="160"/>
      <c r="E9" s="160"/>
      <c r="F9" s="160"/>
      <c r="G9" s="160"/>
      <c r="H9" s="160"/>
      <c r="I9" s="160"/>
      <c r="J9" s="160"/>
      <c r="K9" s="160"/>
      <c r="L9" s="160"/>
      <c r="M9" s="160"/>
      <c r="N9" s="160"/>
      <c r="O9" s="160"/>
      <c r="P9" s="14"/>
    </row>
    <row r="10" spans="2:16" x14ac:dyDescent="0.2">
      <c r="B10" s="13"/>
      <c r="C10" s="7"/>
      <c r="D10" s="7"/>
      <c r="E10" s="7"/>
      <c r="F10" s="7"/>
      <c r="G10" s="7"/>
      <c r="H10" s="7"/>
      <c r="I10" s="7"/>
      <c r="J10" s="7"/>
      <c r="K10" s="7"/>
      <c r="L10" s="7"/>
      <c r="M10" s="7"/>
      <c r="N10" s="7"/>
      <c r="O10" s="7"/>
      <c r="P10" s="14"/>
    </row>
    <row r="11" spans="2:16" x14ac:dyDescent="0.2">
      <c r="B11" s="13"/>
      <c r="C11" s="7"/>
      <c r="D11" s="7"/>
      <c r="E11" s="7"/>
      <c r="F11" s="7"/>
      <c r="G11" s="7"/>
      <c r="H11" s="7"/>
      <c r="I11" s="7"/>
      <c r="J11" s="7"/>
      <c r="K11" s="7"/>
      <c r="L11" s="7"/>
      <c r="M11" s="7"/>
      <c r="N11" s="7"/>
      <c r="O11" s="7"/>
      <c r="P11" s="14"/>
    </row>
    <row r="12" spans="2:16" ht="15" x14ac:dyDescent="0.25">
      <c r="B12" s="13"/>
      <c r="C12" s="7"/>
      <c r="D12" s="7"/>
      <c r="E12" s="7"/>
      <c r="F12" s="7"/>
      <c r="G12" s="7"/>
      <c r="H12" s="161" t="s">
        <v>223</v>
      </c>
      <c r="I12" s="161"/>
      <c r="J12" s="161"/>
      <c r="K12" s="7"/>
      <c r="L12" s="7"/>
      <c r="M12" s="161" t="s">
        <v>220</v>
      </c>
      <c r="N12" s="161"/>
      <c r="O12" s="161"/>
      <c r="P12" s="14"/>
    </row>
    <row r="13" spans="2:16" ht="15" x14ac:dyDescent="0.25">
      <c r="B13" s="13"/>
      <c r="C13" s="16" t="s">
        <v>462</v>
      </c>
      <c r="D13" s="7"/>
      <c r="E13" s="16" t="s">
        <v>277</v>
      </c>
      <c r="F13" s="7"/>
      <c r="G13" s="7"/>
      <c r="H13" s="16" t="s">
        <v>463</v>
      </c>
      <c r="I13" s="7"/>
      <c r="J13" s="16" t="s">
        <v>464</v>
      </c>
      <c r="K13" s="7"/>
      <c r="L13" s="7"/>
      <c r="M13" s="16" t="s">
        <v>463</v>
      </c>
      <c r="N13" s="7"/>
      <c r="O13" s="16" t="s">
        <v>464</v>
      </c>
      <c r="P13" s="17"/>
    </row>
    <row r="14" spans="2:16" x14ac:dyDescent="0.2">
      <c r="B14" s="13"/>
      <c r="C14" s="7"/>
      <c r="D14" s="7"/>
      <c r="E14" s="18">
        <v>-1</v>
      </c>
      <c r="F14" s="7"/>
      <c r="G14" s="7"/>
      <c r="H14" s="18">
        <v>-2</v>
      </c>
      <c r="I14" s="7"/>
      <c r="J14" s="18">
        <v>-3</v>
      </c>
      <c r="K14" s="7"/>
      <c r="L14" s="7"/>
      <c r="M14" s="18">
        <v>-4</v>
      </c>
      <c r="N14" s="7"/>
      <c r="O14" s="18">
        <v>-5</v>
      </c>
      <c r="P14" s="14"/>
    </row>
    <row r="15" spans="2:16" x14ac:dyDescent="0.2">
      <c r="B15" s="13"/>
      <c r="C15" s="7"/>
      <c r="D15" s="7"/>
      <c r="E15" s="7"/>
      <c r="F15" s="7"/>
      <c r="G15" s="7"/>
      <c r="H15" s="7"/>
      <c r="I15" s="7"/>
      <c r="J15" s="7"/>
      <c r="K15" s="7"/>
      <c r="L15" s="7"/>
      <c r="M15" s="7"/>
      <c r="N15" s="7"/>
      <c r="O15" s="7"/>
      <c r="P15" s="14"/>
    </row>
    <row r="16" spans="2:16" x14ac:dyDescent="0.2">
      <c r="B16" s="13"/>
      <c r="C16" s="19">
        <v>1</v>
      </c>
      <c r="D16" s="7"/>
      <c r="E16" s="19" t="s">
        <v>547</v>
      </c>
      <c r="F16" s="7"/>
      <c r="G16" s="24" t="e">
        <f>COUNTIFS(#REF!,$H$12,#REF!,'Quarterly Return on Equity'!$E16,#REF!,TRUE,#REF!,TRUE,#REF!,"&lt;&gt;N/A")</f>
        <v>#REF!</v>
      </c>
      <c r="H16" s="20" t="e">
        <f>AVERAGEIFS(#REF!,#REF!,$H$12,#REF!,'Quarterly Return on Equity'!$E16,#REF!,TRUE,#REF!,TRUE)</f>
        <v>#REF!</v>
      </c>
      <c r="I16" s="7"/>
      <c r="J16" s="20" t="e">
        <f t="array" ref="J16">MEDIAN(IF(#REF!=$H$12,IF(#REF!='Quarterly Return on Equity'!$E16,IF(#REF!=TRUE,IF(#REF!=TRUE,#REF!)))))</f>
        <v>#REF!</v>
      </c>
      <c r="K16" s="7"/>
      <c r="L16" s="24" t="e">
        <f>COUNTIFS(#REF!,$M$12,#REF!,'Quarterly Return on Equity'!$E16,#REF!,TRUE,#REF!,TRUE,#REF!,"&lt;&gt;N/A")</f>
        <v>#REF!</v>
      </c>
      <c r="M16" s="20" t="e">
        <f>AVERAGEIFS(#REF!,#REF!,$M$12,#REF!,'Quarterly Return on Equity'!$E16,#REF!,TRUE,#REF!,TRUE)</f>
        <v>#REF!</v>
      </c>
      <c r="N16" s="7"/>
      <c r="O16" s="20" t="e">
        <f t="array" ref="O16">MEDIAN(IF(#REF!=$M$12,IF(#REF!='Quarterly Return on Equity'!$E16,IF(#REF!=TRUE,IF(#REF!=TRUE,#REF!)))))</f>
        <v>#REF!</v>
      </c>
      <c r="P16" s="14"/>
    </row>
    <row r="17" spans="2:17" x14ac:dyDescent="0.2">
      <c r="B17" s="13"/>
      <c r="C17" s="19">
        <v>2</v>
      </c>
      <c r="D17" s="7"/>
      <c r="E17" s="19" t="s">
        <v>548</v>
      </c>
      <c r="F17" s="7"/>
      <c r="G17" s="24" t="e">
        <f>COUNTIFS(#REF!,$H$12,#REF!,'Quarterly Return on Equity'!$E17,#REF!,TRUE,#REF!,TRUE,#REF!,"&lt;&gt;N/A")</f>
        <v>#REF!</v>
      </c>
      <c r="H17" s="20" t="e">
        <f>AVERAGEIFS(#REF!,#REF!,$H$12,#REF!,'Quarterly Return on Equity'!$E17,#REF!,TRUE,#REF!,TRUE)</f>
        <v>#REF!</v>
      </c>
      <c r="I17" s="7"/>
      <c r="J17" s="20" t="e">
        <f t="array" ref="J17">MEDIAN(IF(#REF!=$H$12,IF(#REF!='Quarterly Return on Equity'!$E17,IF(#REF!=TRUE,IF(#REF!=TRUE,#REF!)))))</f>
        <v>#REF!</v>
      </c>
      <c r="K17" s="7"/>
      <c r="L17" s="24" t="e">
        <f>COUNTIFS(#REF!,$M$12,#REF!,'Quarterly Return on Equity'!$E17,#REF!,TRUE,#REF!,TRUE,#REF!,"&lt;&gt;N/A")</f>
        <v>#REF!</v>
      </c>
      <c r="M17" s="20" t="e">
        <f>AVERAGEIFS(#REF!,#REF!,$M$12,#REF!,'Quarterly Return on Equity'!$E17,#REF!,TRUE,#REF!,TRUE)</f>
        <v>#REF!</v>
      </c>
      <c r="N17" s="7"/>
      <c r="O17" s="20" t="e">
        <f t="array" ref="O17">MEDIAN(IF(#REF!=$M$12,IF(#REF!='Quarterly Return on Equity'!$E17,IF(#REF!=TRUE,IF(#REF!=TRUE,#REF!)))))</f>
        <v>#REF!</v>
      </c>
      <c r="P17" s="14"/>
    </row>
    <row r="18" spans="2:17" x14ac:dyDescent="0.2">
      <c r="B18" s="13"/>
      <c r="C18" s="19">
        <v>3</v>
      </c>
      <c r="D18" s="7"/>
      <c r="E18" s="19" t="s">
        <v>549</v>
      </c>
      <c r="F18" s="7"/>
      <c r="G18" s="24" t="e">
        <f>COUNTIFS(#REF!,$H$12,#REF!,'Quarterly Return on Equity'!$E18,#REF!,TRUE,#REF!,TRUE,#REF!,"&lt;&gt;N/A")</f>
        <v>#REF!</v>
      </c>
      <c r="H18" s="20" t="e">
        <f>AVERAGEIFS(#REF!,#REF!,$H$12,#REF!,'Quarterly Return on Equity'!$E18,#REF!,TRUE,#REF!,TRUE)</f>
        <v>#REF!</v>
      </c>
      <c r="I18" s="7"/>
      <c r="J18" s="20" t="e">
        <f t="array" ref="J18">MEDIAN(IF(#REF!=$H$12,IF(#REF!='Quarterly Return on Equity'!$E18,IF(#REF!=TRUE,IF(#REF!=TRUE,#REF!)))))</f>
        <v>#REF!</v>
      </c>
      <c r="K18" s="7"/>
      <c r="L18" s="24" t="e">
        <f>COUNTIFS(#REF!,$M$12,#REF!,'Quarterly Return on Equity'!$E18,#REF!,TRUE,#REF!,TRUE,#REF!,"&lt;&gt;N/A")</f>
        <v>#REF!</v>
      </c>
      <c r="M18" s="20" t="e">
        <f>AVERAGEIFS(#REF!,#REF!,$M$12,#REF!,'Quarterly Return on Equity'!$E18,#REF!,TRUE,#REF!,TRUE)</f>
        <v>#REF!</v>
      </c>
      <c r="N18" s="7"/>
      <c r="O18" s="20" t="e">
        <f t="array" ref="O18">MEDIAN(IF(#REF!=$M$12,IF(#REF!='Quarterly Return on Equity'!$E18,IF(#REF!=TRUE,IF(#REF!=TRUE,#REF!)))))</f>
        <v>#REF!</v>
      </c>
      <c r="P18" s="14"/>
    </row>
    <row r="19" spans="2:17" x14ac:dyDescent="0.2">
      <c r="B19" s="13"/>
      <c r="C19" s="19">
        <v>4</v>
      </c>
      <c r="D19" s="7"/>
      <c r="E19" s="19" t="s">
        <v>550</v>
      </c>
      <c r="F19" s="7"/>
      <c r="G19" s="24" t="e">
        <f>COUNTIFS(#REF!,$H$12,#REF!,'Quarterly Return on Equity'!$E19,#REF!,TRUE,#REF!,TRUE,#REF!,"&lt;&gt;N/A")</f>
        <v>#REF!</v>
      </c>
      <c r="H19" s="20" t="e">
        <f>AVERAGEIFS(#REF!,#REF!,$H$12,#REF!,'Quarterly Return on Equity'!$E19,#REF!,TRUE,#REF!,TRUE)</f>
        <v>#REF!</v>
      </c>
      <c r="I19" s="7"/>
      <c r="J19" s="20" t="e">
        <f t="array" ref="J19">MEDIAN(IF(#REF!=$H$12,IF(#REF!='Quarterly Return on Equity'!$E19,IF(#REF!=TRUE,IF(#REF!=TRUE,#REF!)))))</f>
        <v>#REF!</v>
      </c>
      <c r="K19" s="7"/>
      <c r="L19" s="24" t="e">
        <f>COUNTIFS(#REF!,$M$12,#REF!,'Quarterly Return on Equity'!$E19,#REF!,TRUE,#REF!,TRUE,#REF!,"&lt;&gt;N/A")</f>
        <v>#REF!</v>
      </c>
      <c r="M19" s="20" t="e">
        <f>AVERAGEIFS(#REF!,#REF!,$M$12,#REF!,'Quarterly Return on Equity'!$E19,#REF!,TRUE,#REF!,TRUE)</f>
        <v>#REF!</v>
      </c>
      <c r="N19" s="7"/>
      <c r="O19" s="20" t="e">
        <f t="array" ref="O19">MEDIAN(IF(#REF!=$M$12,IF(#REF!='Quarterly Return on Equity'!$E19,IF(#REF!=TRUE,IF(#REF!=TRUE,#REF!)))))</f>
        <v>#REF!</v>
      </c>
      <c r="P19" s="14"/>
    </row>
    <row r="20" spans="2:17" x14ac:dyDescent="0.2">
      <c r="B20" s="13"/>
      <c r="C20" s="19">
        <v>5</v>
      </c>
      <c r="D20" s="7"/>
      <c r="E20" s="19" t="s">
        <v>551</v>
      </c>
      <c r="F20" s="7"/>
      <c r="G20" s="24" t="e">
        <f>COUNTIFS(#REF!,$H$12,#REF!,'Quarterly Return on Equity'!$E20,#REF!,TRUE,#REF!,TRUE,#REF!,"&lt;&gt;N/A")</f>
        <v>#REF!</v>
      </c>
      <c r="H20" s="20" t="e">
        <f>AVERAGEIFS(#REF!,#REF!,$H$12,#REF!,'Quarterly Return on Equity'!$E20,#REF!,TRUE,#REF!,TRUE)</f>
        <v>#REF!</v>
      </c>
      <c r="I20" s="7"/>
      <c r="J20" s="20" t="e">
        <f t="array" ref="J20">MEDIAN(IF(#REF!=$H$12,IF(#REF!='Quarterly Return on Equity'!$E20,IF(#REF!=TRUE,IF(#REF!=TRUE,#REF!)))))</f>
        <v>#REF!</v>
      </c>
      <c r="K20" s="7"/>
      <c r="L20" s="24" t="e">
        <f>COUNTIFS(#REF!,$M$12,#REF!,'Quarterly Return on Equity'!$E20,#REF!,TRUE,#REF!,TRUE,#REF!,"&lt;&gt;N/A")</f>
        <v>#REF!</v>
      </c>
      <c r="M20" s="20" t="e">
        <f>AVERAGEIFS(#REF!,#REF!,$M$12,#REF!,'Quarterly Return on Equity'!$E20,#REF!,TRUE,#REF!,TRUE)</f>
        <v>#REF!</v>
      </c>
      <c r="N20" s="7"/>
      <c r="O20" s="20" t="e">
        <f t="array" ref="O20">MEDIAN(IF(#REF!=$M$12,IF(#REF!='Quarterly Return on Equity'!$E20,IF(#REF!=TRUE,IF(#REF!=TRUE,#REF!)))))</f>
        <v>#REF!</v>
      </c>
      <c r="P20" s="14"/>
    </row>
    <row r="21" spans="2:17" x14ac:dyDescent="0.2">
      <c r="B21" s="13"/>
      <c r="C21" s="19">
        <v>6</v>
      </c>
      <c r="D21" s="7"/>
      <c r="E21" s="19" t="s">
        <v>552</v>
      </c>
      <c r="F21" s="7"/>
      <c r="G21" s="24" t="e">
        <f>COUNTIFS(#REF!,$H$12,#REF!,'Quarterly Return on Equity'!$E21,#REF!,TRUE,#REF!,TRUE,#REF!,"&lt;&gt;N/A")</f>
        <v>#REF!</v>
      </c>
      <c r="H21" s="20" t="e">
        <f>AVERAGEIFS(#REF!,#REF!,$H$12,#REF!,'Quarterly Return on Equity'!$E21,#REF!,TRUE,#REF!,TRUE)</f>
        <v>#REF!</v>
      </c>
      <c r="I21" s="7"/>
      <c r="J21" s="20" t="e">
        <f t="array" ref="J21">MEDIAN(IF(#REF!=$H$12,IF(#REF!='Quarterly Return on Equity'!$E21,IF(#REF!=TRUE,IF(#REF!=TRUE,#REF!)))))</f>
        <v>#REF!</v>
      </c>
      <c r="K21" s="7"/>
      <c r="L21" s="24" t="e">
        <f>COUNTIFS(#REF!,$M$12,#REF!,'Quarterly Return on Equity'!$E21,#REF!,TRUE,#REF!,TRUE,#REF!,"&lt;&gt;N/A")</f>
        <v>#REF!</v>
      </c>
      <c r="M21" s="20" t="e">
        <f>AVERAGEIFS(#REF!,#REF!,$M$12,#REF!,'Quarterly Return on Equity'!$E21,#REF!,TRUE,#REF!,TRUE)</f>
        <v>#REF!</v>
      </c>
      <c r="N21" s="7"/>
      <c r="O21" s="20" t="e">
        <f t="array" ref="O21">MEDIAN(IF(#REF!=$M$12,IF(#REF!='Quarterly Return on Equity'!$E21,IF(#REF!=TRUE,IF(#REF!=TRUE,#REF!)))))</f>
        <v>#REF!</v>
      </c>
      <c r="P21" s="14"/>
    </row>
    <row r="22" spans="2:17" x14ac:dyDescent="0.2">
      <c r="B22" s="13"/>
      <c r="C22" s="19">
        <v>7</v>
      </c>
      <c r="D22" s="7"/>
      <c r="E22" s="19" t="s">
        <v>553</v>
      </c>
      <c r="F22" s="7"/>
      <c r="G22" s="24" t="e">
        <f>COUNTIFS(#REF!,$H$12,#REF!,'Quarterly Return on Equity'!$E22,#REF!,TRUE,#REF!,TRUE,#REF!,"&lt;&gt;N/A")</f>
        <v>#REF!</v>
      </c>
      <c r="H22" s="20" t="e">
        <f>AVERAGEIFS(#REF!,#REF!,$H$12,#REF!,'Quarterly Return on Equity'!$E22,#REF!,TRUE,#REF!,TRUE)</f>
        <v>#REF!</v>
      </c>
      <c r="I22" s="7"/>
      <c r="J22" s="20" t="e">
        <f t="array" ref="J22">MEDIAN(IF(#REF!=$H$12,IF(#REF!='Quarterly Return on Equity'!$E22,IF(#REF!=TRUE,IF(#REF!=TRUE,#REF!)))))</f>
        <v>#REF!</v>
      </c>
      <c r="K22" s="7"/>
      <c r="L22" s="24" t="e">
        <f>COUNTIFS(#REF!,$M$12,#REF!,'Quarterly Return on Equity'!$E22,#REF!,TRUE,#REF!,TRUE,#REF!,"&lt;&gt;N/A")</f>
        <v>#REF!</v>
      </c>
      <c r="M22" s="20" t="e">
        <f>AVERAGEIFS(#REF!,#REF!,$M$12,#REF!,'Quarterly Return on Equity'!$E22,#REF!,TRUE,#REF!,TRUE)</f>
        <v>#REF!</v>
      </c>
      <c r="N22" s="7"/>
      <c r="O22" s="20" t="e">
        <f t="array" ref="O22">MEDIAN(IF(#REF!=$M$12,IF(#REF!='Quarterly Return on Equity'!$E22,IF(#REF!=TRUE,IF(#REF!=TRUE,#REF!)))))</f>
        <v>#REF!</v>
      </c>
      <c r="P22" s="14"/>
    </row>
    <row r="23" spans="2:17" x14ac:dyDescent="0.2">
      <c r="B23" s="13"/>
      <c r="C23" s="19">
        <v>8</v>
      </c>
      <c r="D23" s="7"/>
      <c r="E23" s="19" t="s">
        <v>554</v>
      </c>
      <c r="F23" s="7"/>
      <c r="G23" s="24" t="e">
        <f>COUNTIFS(#REF!,$H$12,#REF!,'Quarterly Return on Equity'!$E23,#REF!,TRUE,#REF!,TRUE,#REF!,"&lt;&gt;N/A")</f>
        <v>#REF!</v>
      </c>
      <c r="H23" s="20" t="e">
        <f>AVERAGEIFS(#REF!,#REF!,$H$12,#REF!,'Quarterly Return on Equity'!$E23,#REF!,TRUE,#REF!,TRUE)</f>
        <v>#REF!</v>
      </c>
      <c r="I23" s="7"/>
      <c r="J23" s="20" t="e">
        <f t="array" ref="J23">MEDIAN(IF(#REF!=$H$12,IF(#REF!='Quarterly Return on Equity'!$E23,IF(#REF!=TRUE,IF(#REF!=TRUE,#REF!)))))</f>
        <v>#REF!</v>
      </c>
      <c r="K23" s="7"/>
      <c r="L23" s="24" t="e">
        <f>COUNTIFS(#REF!,$M$12,#REF!,'Quarterly Return on Equity'!$E23,#REF!,TRUE,#REF!,TRUE,#REF!,"&lt;&gt;N/A")</f>
        <v>#REF!</v>
      </c>
      <c r="M23" s="20" t="e">
        <f>AVERAGEIFS(#REF!,#REF!,$M$12,#REF!,'Quarterly Return on Equity'!$E23,#REF!,TRUE,#REF!,TRUE)</f>
        <v>#REF!</v>
      </c>
      <c r="N23" s="7"/>
      <c r="O23" s="20" t="e">
        <f t="array" ref="O23">MEDIAN(IF(#REF!=$M$12,IF(#REF!='Quarterly Return on Equity'!$E23,IF(#REF!=TRUE,IF(#REF!=TRUE,#REF!)))))</f>
        <v>#REF!</v>
      </c>
      <c r="P23" s="14"/>
    </row>
    <row r="24" spans="2:17" x14ac:dyDescent="0.2">
      <c r="B24" s="13"/>
      <c r="C24" s="7"/>
      <c r="D24" s="7"/>
      <c r="E24" s="7"/>
      <c r="F24" s="7"/>
      <c r="G24" s="7"/>
      <c r="H24" s="7"/>
      <c r="I24" s="7"/>
      <c r="J24" s="7"/>
      <c r="K24" s="7"/>
      <c r="L24" s="7"/>
      <c r="M24" s="7"/>
      <c r="N24" s="7"/>
      <c r="O24" s="7"/>
      <c r="P24" s="14"/>
    </row>
    <row r="25" spans="2:17" x14ac:dyDescent="0.2">
      <c r="B25" s="13"/>
      <c r="C25" s="19">
        <v>9</v>
      </c>
      <c r="D25" s="7"/>
      <c r="E25" s="7" t="s">
        <v>463</v>
      </c>
      <c r="F25" s="7"/>
      <c r="G25" s="7"/>
      <c r="H25" s="20" t="e">
        <f>AVERAGE(H16:H23)</f>
        <v>#REF!</v>
      </c>
      <c r="I25" s="7"/>
      <c r="J25" s="20" t="e">
        <f>AVERAGE(J16:J23)</f>
        <v>#REF!</v>
      </c>
      <c r="K25" s="7"/>
      <c r="L25" s="7"/>
      <c r="M25" s="20" t="e">
        <f>AVERAGE(M16:M23)</f>
        <v>#REF!</v>
      </c>
      <c r="N25" s="7"/>
      <c r="O25" s="20" t="e">
        <f>AVERAGE(O16:O23)</f>
        <v>#REF!</v>
      </c>
      <c r="P25" s="14"/>
      <c r="Q25" s="37"/>
    </row>
    <row r="26" spans="2:17" x14ac:dyDescent="0.2">
      <c r="B26" s="13"/>
      <c r="C26" s="19"/>
      <c r="D26" s="7"/>
      <c r="E26" s="7"/>
      <c r="F26" s="7"/>
      <c r="G26" s="7"/>
      <c r="H26" s="7"/>
      <c r="I26" s="7"/>
      <c r="J26" s="7"/>
      <c r="K26" s="7"/>
      <c r="L26" s="7"/>
      <c r="M26" s="7"/>
      <c r="N26" s="7"/>
      <c r="O26" s="7"/>
      <c r="P26" s="14"/>
    </row>
    <row r="27" spans="2:17" x14ac:dyDescent="0.2">
      <c r="B27" s="13"/>
      <c r="C27" s="19">
        <v>10</v>
      </c>
      <c r="D27" s="7"/>
      <c r="E27" s="7" t="s">
        <v>465</v>
      </c>
      <c r="F27" s="7"/>
      <c r="G27" s="7"/>
      <c r="H27" s="20" t="e">
        <f>MIN(H16:H23)</f>
        <v>#REF!</v>
      </c>
      <c r="I27" s="7"/>
      <c r="J27" s="20" t="e">
        <f>MIN(J16:J23)</f>
        <v>#REF!</v>
      </c>
      <c r="K27" s="7"/>
      <c r="L27" s="7"/>
      <c r="M27" s="20" t="e">
        <f>MIN(M16:M23)</f>
        <v>#REF!</v>
      </c>
      <c r="N27" s="7"/>
      <c r="O27" s="20" t="e">
        <f>MIN(O16:O23)</f>
        <v>#REF!</v>
      </c>
      <c r="P27" s="14"/>
    </row>
    <row r="28" spans="2:17" x14ac:dyDescent="0.2">
      <c r="B28" s="13"/>
      <c r="C28" s="19">
        <v>11</v>
      </c>
      <c r="D28" s="7"/>
      <c r="E28" s="7" t="s">
        <v>466</v>
      </c>
      <c r="F28" s="7"/>
      <c r="G28" s="7"/>
      <c r="H28" s="20" t="e">
        <f>MAX(H16:H23)</f>
        <v>#REF!</v>
      </c>
      <c r="I28" s="7"/>
      <c r="J28" s="20" t="e">
        <f>MAX(J16:J23)</f>
        <v>#REF!</v>
      </c>
      <c r="K28" s="7"/>
      <c r="L28" s="7"/>
      <c r="M28" s="20" t="e">
        <f>MAX(M16:M23)</f>
        <v>#REF!</v>
      </c>
      <c r="N28" s="7"/>
      <c r="O28" s="20" t="e">
        <f>MAX(O16:O23)</f>
        <v>#REF!</v>
      </c>
      <c r="P28" s="14"/>
    </row>
    <row r="29" spans="2:17" x14ac:dyDescent="0.2">
      <c r="B29" s="13"/>
      <c r="C29" s="19">
        <v>12</v>
      </c>
      <c r="D29" s="7"/>
      <c r="E29" s="7" t="s">
        <v>467</v>
      </c>
      <c r="F29" s="7"/>
      <c r="G29" s="7"/>
      <c r="H29" s="20" t="e">
        <f>MEDIAN(H27:H28)</f>
        <v>#REF!</v>
      </c>
      <c r="I29" s="7"/>
      <c r="J29" s="20" t="e">
        <f>MEDIAN(J27:J28)</f>
        <v>#REF!</v>
      </c>
      <c r="K29" s="7"/>
      <c r="L29" s="7"/>
      <c r="M29" s="20" t="e">
        <f>MEDIAN(M27:M28)</f>
        <v>#REF!</v>
      </c>
      <c r="N29" s="7"/>
      <c r="O29" s="20" t="e">
        <f>MEDIAN(O27:O28)</f>
        <v>#REF!</v>
      </c>
      <c r="P29" s="14"/>
    </row>
    <row r="30" spans="2:17" x14ac:dyDescent="0.2">
      <c r="B30" s="13"/>
      <c r="C30" s="7"/>
      <c r="D30" s="7"/>
      <c r="E30" s="7"/>
      <c r="F30" s="7"/>
      <c r="G30" s="7"/>
      <c r="H30" s="7"/>
      <c r="I30" s="7"/>
      <c r="J30" s="7"/>
      <c r="K30" s="7"/>
      <c r="L30" s="7"/>
      <c r="M30" s="7"/>
      <c r="N30" s="7"/>
      <c r="O30" s="7"/>
      <c r="P30" s="14"/>
    </row>
    <row r="31" spans="2:17" x14ac:dyDescent="0.2">
      <c r="B31" s="13"/>
      <c r="C31" s="7"/>
      <c r="D31" s="7"/>
      <c r="E31" s="9"/>
      <c r="F31" s="9"/>
      <c r="G31" s="7"/>
      <c r="H31" s="7"/>
      <c r="I31" s="7"/>
      <c r="J31" s="7"/>
      <c r="K31" s="7"/>
      <c r="L31" s="7"/>
      <c r="M31" s="7"/>
      <c r="N31" s="7"/>
      <c r="O31" s="7"/>
      <c r="P31" s="14"/>
    </row>
    <row r="32" spans="2:17" x14ac:dyDescent="0.2">
      <c r="B32" s="13"/>
      <c r="C32" s="7"/>
      <c r="D32" s="7"/>
      <c r="E32" s="7" t="s">
        <v>468</v>
      </c>
      <c r="F32" s="7"/>
      <c r="G32" s="7"/>
      <c r="H32" s="7"/>
      <c r="I32" s="7"/>
      <c r="J32" s="7"/>
      <c r="K32" s="7"/>
      <c r="L32" s="7"/>
      <c r="M32" s="7"/>
      <c r="N32" s="7"/>
      <c r="O32" s="7"/>
      <c r="P32" s="14"/>
    </row>
    <row r="33" spans="2:16" x14ac:dyDescent="0.2">
      <c r="B33" s="13"/>
      <c r="C33" s="7"/>
      <c r="D33" s="7"/>
      <c r="E33" s="7" t="s">
        <v>546</v>
      </c>
      <c r="F33" s="7"/>
      <c r="G33" s="7"/>
      <c r="H33" s="7"/>
      <c r="I33" s="7"/>
      <c r="J33" s="7"/>
      <c r="K33" s="7"/>
      <c r="L33" s="7"/>
      <c r="M33" s="7"/>
      <c r="N33" s="7"/>
      <c r="O33" s="7"/>
      <c r="P33" s="14"/>
    </row>
    <row r="34" spans="2:16" x14ac:dyDescent="0.2">
      <c r="B34" s="13"/>
      <c r="C34" s="7"/>
      <c r="D34" s="7"/>
      <c r="E34" s="7" t="s">
        <v>545</v>
      </c>
      <c r="F34" s="7"/>
      <c r="G34" s="7"/>
      <c r="H34" s="7"/>
      <c r="I34" s="7"/>
      <c r="J34" s="7"/>
      <c r="K34" s="7"/>
      <c r="L34" s="7"/>
      <c r="M34" s="7"/>
      <c r="N34" s="7"/>
      <c r="O34" s="7"/>
      <c r="P34" s="14"/>
    </row>
    <row r="35" spans="2:16" x14ac:dyDescent="0.2">
      <c r="B35" s="13"/>
      <c r="C35" s="7"/>
      <c r="D35" s="7"/>
      <c r="E35" s="7" t="s">
        <v>478</v>
      </c>
      <c r="F35" s="7"/>
      <c r="G35" s="7"/>
      <c r="H35" s="7"/>
      <c r="I35" s="7"/>
      <c r="J35" s="7"/>
      <c r="K35" s="7"/>
      <c r="L35" s="7"/>
      <c r="M35" s="7"/>
      <c r="N35" s="7"/>
      <c r="O35" s="7"/>
      <c r="P35" s="14"/>
    </row>
    <row r="36" spans="2:16" hidden="1" x14ac:dyDescent="0.2">
      <c r="B36" s="13"/>
      <c r="C36" s="7"/>
      <c r="D36" s="7"/>
      <c r="E36" s="7"/>
      <c r="F36" s="7"/>
      <c r="G36" s="7"/>
      <c r="H36" s="7"/>
      <c r="I36" s="7"/>
      <c r="J36" s="7"/>
      <c r="K36" s="7"/>
      <c r="L36" s="7"/>
      <c r="M36" s="7"/>
      <c r="N36" s="7"/>
      <c r="O36" s="7"/>
      <c r="P36" s="14"/>
    </row>
    <row r="37" spans="2:16" ht="6" customHeight="1" thickBot="1" x14ac:dyDescent="0.25">
      <c r="B37" s="21"/>
      <c r="C37" s="22"/>
      <c r="D37" s="22"/>
      <c r="E37" s="22"/>
      <c r="F37" s="22"/>
      <c r="G37" s="22"/>
      <c r="H37" s="22"/>
      <c r="I37" s="22"/>
      <c r="J37" s="22"/>
      <c r="K37" s="22"/>
      <c r="L37" s="22"/>
      <c r="M37" s="22"/>
      <c r="N37" s="22"/>
      <c r="O37" s="22"/>
      <c r="P37" s="23"/>
    </row>
  </sheetData>
  <mergeCells count="5">
    <mergeCell ref="C6:O6"/>
    <mergeCell ref="C8:O8"/>
    <mergeCell ref="C9:O9"/>
    <mergeCell ref="H12:J12"/>
    <mergeCell ref="M12:O1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4"/>
  <sheetViews>
    <sheetView zoomScale="80" zoomScaleNormal="80" workbookViewId="0">
      <selection activeCell="J8" sqref="J8:J34"/>
    </sheetView>
  </sheetViews>
  <sheetFormatPr defaultRowHeight="14.25" x14ac:dyDescent="0.2"/>
  <cols>
    <col min="1" max="1" width="28.125" bestFit="1" customWidth="1"/>
    <col min="2" max="2" width="14" bestFit="1" customWidth="1"/>
    <col min="3" max="3" width="41.625" bestFit="1" customWidth="1"/>
    <col min="4" max="4" width="8.5" style="26" customWidth="1"/>
    <col min="5" max="5" width="36" bestFit="1" customWidth="1"/>
    <col min="6" max="6" width="28.125" bestFit="1" customWidth="1"/>
    <col min="7" max="7" width="6.875" bestFit="1" customWidth="1"/>
    <col min="8" max="8" width="16.75" bestFit="1" customWidth="1"/>
    <col min="9" max="9" width="27.375" bestFit="1" customWidth="1"/>
  </cols>
  <sheetData>
    <row r="1" spans="1:9" x14ac:dyDescent="0.2">
      <c r="A1" t="s">
        <v>778</v>
      </c>
    </row>
    <row r="2" spans="1:9" x14ac:dyDescent="0.2">
      <c r="A2" s="3" t="s">
        <v>779</v>
      </c>
      <c r="B2" s="3" t="s">
        <v>780</v>
      </c>
      <c r="C2" s="3" t="s">
        <v>781</v>
      </c>
      <c r="D2" s="3"/>
      <c r="E2" s="3" t="s">
        <v>785</v>
      </c>
      <c r="F2" s="3" t="s">
        <v>779</v>
      </c>
      <c r="G2" s="3" t="s">
        <v>480</v>
      </c>
      <c r="H2" s="3" t="s">
        <v>783</v>
      </c>
      <c r="I2" s="3" t="s">
        <v>786</v>
      </c>
    </row>
    <row r="3" spans="1:9" x14ac:dyDescent="0.2">
      <c r="A3" s="2">
        <v>238115</v>
      </c>
      <c r="B3" s="2">
        <v>238106</v>
      </c>
      <c r="C3" s="2">
        <v>238108</v>
      </c>
      <c r="D3" s="2"/>
      <c r="E3" s="2">
        <v>238119</v>
      </c>
      <c r="F3" s="2">
        <v>238115</v>
      </c>
      <c r="G3" s="2">
        <v>238539</v>
      </c>
      <c r="H3" s="2">
        <v>254846</v>
      </c>
      <c r="I3" s="2">
        <v>238131</v>
      </c>
    </row>
    <row r="4" spans="1:9" x14ac:dyDescent="0.2">
      <c r="A4" s="4"/>
      <c r="B4" s="4"/>
      <c r="C4" s="4"/>
      <c r="D4" s="4"/>
      <c r="E4" s="4"/>
      <c r="F4" s="4"/>
      <c r="G4" s="4"/>
      <c r="H4" s="4"/>
      <c r="I4" s="4"/>
    </row>
    <row r="5" spans="1:9" x14ac:dyDescent="0.2">
      <c r="A5" s="4"/>
      <c r="B5" s="4"/>
      <c r="C5" s="4"/>
      <c r="D5" s="4"/>
      <c r="E5" s="4"/>
      <c r="F5" s="4"/>
      <c r="G5" s="4"/>
      <c r="H5" s="4"/>
      <c r="I5" s="4"/>
    </row>
    <row r="6" spans="1:9" x14ac:dyDescent="0.2">
      <c r="A6" s="1" t="s">
        <v>94</v>
      </c>
      <c r="B6" s="2">
        <v>2889</v>
      </c>
      <c r="C6" s="3" t="s">
        <v>352</v>
      </c>
      <c r="D6" s="3">
        <f t="shared" ref="D6:D37" si="0">YEAR(E6)</f>
        <v>2016</v>
      </c>
      <c r="E6" s="5">
        <v>42703</v>
      </c>
      <c r="F6" s="3" t="s">
        <v>94</v>
      </c>
      <c r="G6" s="3" t="s">
        <v>244</v>
      </c>
      <c r="H6" s="3" t="s">
        <v>221</v>
      </c>
      <c r="I6" s="6">
        <v>10.55</v>
      </c>
    </row>
    <row r="7" spans="1:9" x14ac:dyDescent="0.2">
      <c r="A7" s="1" t="s">
        <v>120</v>
      </c>
      <c r="B7" s="2">
        <v>2997</v>
      </c>
      <c r="C7" s="3" t="s">
        <v>395</v>
      </c>
      <c r="D7" s="3">
        <f t="shared" si="0"/>
        <v>2016</v>
      </c>
      <c r="E7" s="5">
        <v>42711</v>
      </c>
      <c r="F7" s="3" t="s">
        <v>120</v>
      </c>
      <c r="G7" s="3" t="s">
        <v>256</v>
      </c>
      <c r="H7" s="3" t="s">
        <v>221</v>
      </c>
      <c r="I7" s="6">
        <v>10.1</v>
      </c>
    </row>
    <row r="8" spans="1:9" x14ac:dyDescent="0.2">
      <c r="A8" s="1" t="s">
        <v>64</v>
      </c>
      <c r="B8" s="2">
        <v>2879</v>
      </c>
      <c r="C8" s="3" t="s">
        <v>345</v>
      </c>
      <c r="D8" s="3">
        <f t="shared" si="0"/>
        <v>2016</v>
      </c>
      <c r="E8" s="5">
        <v>42621</v>
      </c>
      <c r="F8" s="3" t="s">
        <v>64</v>
      </c>
      <c r="G8" s="3" t="s">
        <v>241</v>
      </c>
      <c r="H8" s="3" t="s">
        <v>221</v>
      </c>
      <c r="I8" s="6">
        <v>10</v>
      </c>
    </row>
    <row r="9" spans="1:9" x14ac:dyDescent="0.2">
      <c r="A9" s="1" t="s">
        <v>141</v>
      </c>
      <c r="B9" s="2">
        <v>2959</v>
      </c>
      <c r="C9" s="3" t="s">
        <v>410</v>
      </c>
      <c r="D9" s="3">
        <f t="shared" si="0"/>
        <v>2016</v>
      </c>
      <c r="E9" s="5">
        <v>42692</v>
      </c>
      <c r="F9" s="3" t="s">
        <v>141</v>
      </c>
      <c r="G9" s="3" t="s">
        <v>243</v>
      </c>
      <c r="H9" s="3" t="s">
        <v>221</v>
      </c>
      <c r="I9" s="6">
        <v>10</v>
      </c>
    </row>
    <row r="10" spans="1:9" x14ac:dyDescent="0.2">
      <c r="A10" s="1" t="s">
        <v>2</v>
      </c>
      <c r="B10" s="2">
        <v>2799</v>
      </c>
      <c r="C10" s="3" t="s">
        <v>279</v>
      </c>
      <c r="D10" s="3">
        <f t="shared" si="0"/>
        <v>2016</v>
      </c>
      <c r="E10" s="5">
        <v>42705</v>
      </c>
      <c r="F10" s="3" t="s">
        <v>2</v>
      </c>
      <c r="G10" s="3" t="s">
        <v>219</v>
      </c>
      <c r="H10" s="3" t="s">
        <v>221</v>
      </c>
      <c r="I10" s="6">
        <v>10</v>
      </c>
    </row>
    <row r="11" spans="1:9" x14ac:dyDescent="0.2">
      <c r="A11" s="1" t="s">
        <v>38</v>
      </c>
      <c r="B11" s="2">
        <v>2857</v>
      </c>
      <c r="C11" s="3" t="s">
        <v>315</v>
      </c>
      <c r="D11" s="3">
        <f t="shared" si="0"/>
        <v>2016</v>
      </c>
      <c r="E11" s="5">
        <v>42569</v>
      </c>
      <c r="F11" s="3" t="s">
        <v>38</v>
      </c>
      <c r="G11" s="3" t="s">
        <v>234</v>
      </c>
      <c r="H11" s="3" t="s">
        <v>221</v>
      </c>
      <c r="I11" s="6">
        <v>9.98</v>
      </c>
    </row>
    <row r="12" spans="1:9" x14ac:dyDescent="0.2">
      <c r="A12" s="1" t="s">
        <v>190</v>
      </c>
      <c r="B12" s="2">
        <v>2868</v>
      </c>
      <c r="C12" s="3" t="s">
        <v>441</v>
      </c>
      <c r="D12" s="3">
        <f t="shared" si="0"/>
        <v>2016</v>
      </c>
      <c r="E12" s="5">
        <v>42643</v>
      </c>
      <c r="F12" s="3" t="s">
        <v>190</v>
      </c>
      <c r="G12" s="3" t="s">
        <v>242</v>
      </c>
      <c r="H12" s="3" t="s">
        <v>224</v>
      </c>
      <c r="I12" s="6">
        <v>9.9</v>
      </c>
    </row>
    <row r="13" spans="1:9" x14ac:dyDescent="0.2">
      <c r="A13" s="1" t="s">
        <v>159</v>
      </c>
      <c r="B13" s="2">
        <v>3025</v>
      </c>
      <c r="C13" s="3" t="s">
        <v>337</v>
      </c>
      <c r="D13" s="3">
        <f t="shared" si="0"/>
        <v>2016</v>
      </c>
      <c r="E13" s="5">
        <v>42726</v>
      </c>
      <c r="F13" s="3" t="s">
        <v>159</v>
      </c>
      <c r="G13" s="3" t="s">
        <v>267</v>
      </c>
      <c r="H13" s="3" t="s">
        <v>221</v>
      </c>
      <c r="I13" s="6">
        <v>9.9</v>
      </c>
    </row>
    <row r="14" spans="1:9" x14ac:dyDescent="0.2">
      <c r="A14" s="1" t="s">
        <v>37</v>
      </c>
      <c r="B14" s="2">
        <v>2751</v>
      </c>
      <c r="C14" s="3" t="s">
        <v>319</v>
      </c>
      <c r="D14" s="3">
        <f t="shared" si="0"/>
        <v>2016</v>
      </c>
      <c r="E14" s="5">
        <v>42445</v>
      </c>
      <c r="F14" s="3" t="s">
        <v>37</v>
      </c>
      <c r="G14" s="3" t="s">
        <v>234</v>
      </c>
      <c r="H14" s="3" t="s">
        <v>221</v>
      </c>
      <c r="I14" s="6">
        <v>9.85</v>
      </c>
    </row>
    <row r="15" spans="1:9" x14ac:dyDescent="0.2">
      <c r="A15" s="1" t="s">
        <v>93</v>
      </c>
      <c r="B15" s="2">
        <v>2891</v>
      </c>
      <c r="C15" s="3" t="s">
        <v>381</v>
      </c>
      <c r="D15" s="3">
        <f t="shared" si="0"/>
        <v>2016</v>
      </c>
      <c r="E15" s="5">
        <v>42591</v>
      </c>
      <c r="F15" s="3" t="s">
        <v>93</v>
      </c>
      <c r="G15" s="3" t="s">
        <v>245</v>
      </c>
      <c r="H15" s="3" t="s">
        <v>221</v>
      </c>
      <c r="I15" s="6">
        <v>9.85</v>
      </c>
    </row>
    <row r="16" spans="1:9" x14ac:dyDescent="0.2">
      <c r="A16" s="1" t="s">
        <v>188</v>
      </c>
      <c r="B16" s="2">
        <v>2806</v>
      </c>
      <c r="C16" s="3" t="s">
        <v>438</v>
      </c>
      <c r="D16" s="3">
        <f t="shared" si="0"/>
        <v>2016</v>
      </c>
      <c r="E16" s="5">
        <v>42489</v>
      </c>
      <c r="F16" s="3" t="s">
        <v>188</v>
      </c>
      <c r="G16" s="3" t="s">
        <v>242</v>
      </c>
      <c r="H16" s="3" t="s">
        <v>224</v>
      </c>
      <c r="I16" s="6">
        <v>9.8000000000000007</v>
      </c>
    </row>
    <row r="17" spans="1:9" x14ac:dyDescent="0.2">
      <c r="A17" s="1" t="s">
        <v>124</v>
      </c>
      <c r="B17" s="2">
        <v>2926</v>
      </c>
      <c r="C17" s="3" t="s">
        <v>398</v>
      </c>
      <c r="D17" s="3">
        <f t="shared" si="0"/>
        <v>2016</v>
      </c>
      <c r="E17" s="5">
        <v>42683</v>
      </c>
      <c r="F17" s="3" t="s">
        <v>124</v>
      </c>
      <c r="G17" s="3" t="s">
        <v>243</v>
      </c>
      <c r="H17" s="3" t="s">
        <v>221</v>
      </c>
      <c r="I17" s="6">
        <v>9.8000000000000007</v>
      </c>
    </row>
    <row r="18" spans="1:9" x14ac:dyDescent="0.2">
      <c r="A18" s="1" t="s">
        <v>90</v>
      </c>
      <c r="B18" s="2">
        <v>2790</v>
      </c>
      <c r="C18" s="3" t="s">
        <v>360</v>
      </c>
      <c r="D18" s="3">
        <f t="shared" si="0"/>
        <v>2016</v>
      </c>
      <c r="E18" s="5">
        <v>42423</v>
      </c>
      <c r="F18" s="3" t="s">
        <v>90</v>
      </c>
      <c r="G18" s="3" t="s">
        <v>248</v>
      </c>
      <c r="H18" s="3" t="s">
        <v>221</v>
      </c>
      <c r="I18" s="6">
        <v>9.75</v>
      </c>
    </row>
    <row r="19" spans="1:9" x14ac:dyDescent="0.2">
      <c r="A19" s="1" t="s">
        <v>33</v>
      </c>
      <c r="B19" s="2">
        <v>2869</v>
      </c>
      <c r="C19" s="3" t="s">
        <v>311</v>
      </c>
      <c r="D19" s="3">
        <f t="shared" si="0"/>
        <v>2016</v>
      </c>
      <c r="E19" s="5">
        <v>42524</v>
      </c>
      <c r="F19" s="3" t="s">
        <v>33</v>
      </c>
      <c r="G19" s="3" t="s">
        <v>233</v>
      </c>
      <c r="H19" s="3" t="s">
        <v>224</v>
      </c>
      <c r="I19" s="6">
        <v>9.75</v>
      </c>
    </row>
    <row r="20" spans="1:9" x14ac:dyDescent="0.2">
      <c r="A20" s="1" t="s">
        <v>164</v>
      </c>
      <c r="B20" s="2">
        <v>2918</v>
      </c>
      <c r="C20" s="3" t="s">
        <v>424</v>
      </c>
      <c r="D20" s="3">
        <f t="shared" si="0"/>
        <v>2016</v>
      </c>
      <c r="E20" s="5">
        <v>42606</v>
      </c>
      <c r="F20" s="3" t="s">
        <v>164</v>
      </c>
      <c r="G20" s="3" t="s">
        <v>269</v>
      </c>
      <c r="H20" s="3" t="s">
        <v>224</v>
      </c>
      <c r="I20" s="6">
        <v>9.75</v>
      </c>
    </row>
    <row r="21" spans="1:9" x14ac:dyDescent="0.2">
      <c r="A21" s="1" t="s">
        <v>165</v>
      </c>
      <c r="B21" s="2">
        <v>2943</v>
      </c>
      <c r="C21" s="3" t="s">
        <v>426</v>
      </c>
      <c r="D21" s="3">
        <f t="shared" si="0"/>
        <v>2016</v>
      </c>
      <c r="E21" s="5">
        <v>42716</v>
      </c>
      <c r="F21" s="3" t="s">
        <v>165</v>
      </c>
      <c r="G21" s="3" t="s">
        <v>269</v>
      </c>
      <c r="H21" s="3" t="s">
        <v>224</v>
      </c>
      <c r="I21" s="6">
        <v>9.6</v>
      </c>
    </row>
    <row r="22" spans="1:9" x14ac:dyDescent="0.2">
      <c r="A22" s="1" t="s">
        <v>100</v>
      </c>
      <c r="B22" s="2">
        <v>2984</v>
      </c>
      <c r="C22" s="3" t="s">
        <v>365</v>
      </c>
      <c r="D22" s="3">
        <f t="shared" si="0"/>
        <v>2016</v>
      </c>
      <c r="E22" s="5">
        <v>42726</v>
      </c>
      <c r="F22" s="3" t="s">
        <v>100</v>
      </c>
      <c r="G22" s="3" t="s">
        <v>252</v>
      </c>
      <c r="H22" s="3" t="s">
        <v>221</v>
      </c>
      <c r="I22" s="6">
        <v>9.6</v>
      </c>
    </row>
    <row r="23" spans="1:9" x14ac:dyDescent="0.2">
      <c r="A23" s="1" t="s">
        <v>15</v>
      </c>
      <c r="B23" s="2">
        <v>2846</v>
      </c>
      <c r="C23" s="3" t="s">
        <v>291</v>
      </c>
      <c r="D23" s="3">
        <f t="shared" si="0"/>
        <v>2016</v>
      </c>
      <c r="E23" s="5">
        <v>42641</v>
      </c>
      <c r="F23" s="3" t="s">
        <v>15</v>
      </c>
      <c r="G23" s="3" t="s">
        <v>229</v>
      </c>
      <c r="H23" s="3" t="s">
        <v>221</v>
      </c>
      <c r="I23" s="6">
        <v>9.58</v>
      </c>
    </row>
    <row r="24" spans="1:9" x14ac:dyDescent="0.2">
      <c r="A24" s="1" t="s">
        <v>34</v>
      </c>
      <c r="B24" s="2">
        <v>2936</v>
      </c>
      <c r="C24" s="3" t="s">
        <v>310</v>
      </c>
      <c r="D24" s="3">
        <f t="shared" si="0"/>
        <v>2016</v>
      </c>
      <c r="E24" s="5">
        <v>42689</v>
      </c>
      <c r="F24" s="3" t="s">
        <v>34</v>
      </c>
      <c r="G24" s="3" t="s">
        <v>233</v>
      </c>
      <c r="H24" s="3" t="s">
        <v>224</v>
      </c>
      <c r="I24" s="6">
        <v>9.5500000000000007</v>
      </c>
    </row>
    <row r="25" spans="1:9" x14ac:dyDescent="0.2">
      <c r="A25" s="1" t="s">
        <v>211</v>
      </c>
      <c r="B25" s="2">
        <v>2763</v>
      </c>
      <c r="C25" s="3" t="s">
        <v>324</v>
      </c>
      <c r="D25" s="3">
        <f t="shared" si="0"/>
        <v>2016</v>
      </c>
      <c r="E25" s="5">
        <v>42375</v>
      </c>
      <c r="F25" s="3" t="s">
        <v>211</v>
      </c>
      <c r="G25" s="3" t="s">
        <v>275</v>
      </c>
      <c r="H25" s="3" t="s">
        <v>221</v>
      </c>
      <c r="I25" s="6">
        <v>9.5</v>
      </c>
    </row>
    <row r="26" spans="1:9" x14ac:dyDescent="0.2">
      <c r="A26" s="1" t="s">
        <v>158</v>
      </c>
      <c r="B26" s="2">
        <v>2821</v>
      </c>
      <c r="C26" s="3" t="s">
        <v>422</v>
      </c>
      <c r="D26" s="3">
        <f t="shared" si="0"/>
        <v>2016</v>
      </c>
      <c r="E26" s="5">
        <v>42600</v>
      </c>
      <c r="F26" s="3" t="s">
        <v>158</v>
      </c>
      <c r="G26" s="3" t="s">
        <v>266</v>
      </c>
      <c r="H26" s="3" t="s">
        <v>221</v>
      </c>
      <c r="I26" s="6">
        <v>9.5</v>
      </c>
    </row>
    <row r="27" spans="1:9" x14ac:dyDescent="0.2">
      <c r="A27" s="1" t="s">
        <v>212</v>
      </c>
      <c r="B27" s="2">
        <v>2874</v>
      </c>
      <c r="C27" s="3" t="s">
        <v>278</v>
      </c>
      <c r="D27" s="3">
        <f t="shared" si="0"/>
        <v>2016</v>
      </c>
      <c r="E27" s="5">
        <v>42614</v>
      </c>
      <c r="F27" s="3" t="s">
        <v>212</v>
      </c>
      <c r="G27" s="3" t="s">
        <v>275</v>
      </c>
      <c r="H27" s="3" t="s">
        <v>221</v>
      </c>
      <c r="I27" s="6">
        <v>9.5</v>
      </c>
    </row>
    <row r="28" spans="1:9" x14ac:dyDescent="0.2">
      <c r="A28" s="1" t="s">
        <v>40</v>
      </c>
      <c r="B28" s="2">
        <v>2833</v>
      </c>
      <c r="C28" s="3" t="s">
        <v>320</v>
      </c>
      <c r="D28" s="3">
        <f t="shared" si="0"/>
        <v>2016</v>
      </c>
      <c r="E28" s="5">
        <v>42684</v>
      </c>
      <c r="F28" s="3" t="s">
        <v>40</v>
      </c>
      <c r="G28" s="3" t="s">
        <v>235</v>
      </c>
      <c r="H28" s="3" t="s">
        <v>221</v>
      </c>
      <c r="I28" s="6">
        <v>9.5</v>
      </c>
    </row>
    <row r="29" spans="1:9" x14ac:dyDescent="0.2">
      <c r="A29" s="1" t="s">
        <v>42</v>
      </c>
      <c r="B29" s="2">
        <v>2914</v>
      </c>
      <c r="C29" s="3" t="s">
        <v>324</v>
      </c>
      <c r="D29" s="3">
        <f t="shared" si="0"/>
        <v>2016</v>
      </c>
      <c r="E29" s="5">
        <v>42732</v>
      </c>
      <c r="F29" s="3" t="s">
        <v>42</v>
      </c>
      <c r="G29" s="3" t="s">
        <v>236</v>
      </c>
      <c r="H29" s="3" t="s">
        <v>221</v>
      </c>
      <c r="I29" s="6">
        <v>9.5</v>
      </c>
    </row>
    <row r="30" spans="1:9" x14ac:dyDescent="0.2">
      <c r="A30" s="1" t="s">
        <v>14</v>
      </c>
      <c r="B30" s="2">
        <v>2798</v>
      </c>
      <c r="C30" s="3" t="s">
        <v>302</v>
      </c>
      <c r="D30" s="3">
        <f t="shared" si="0"/>
        <v>2016</v>
      </c>
      <c r="E30" s="5">
        <v>42529</v>
      </c>
      <c r="F30" s="3" t="s">
        <v>14</v>
      </c>
      <c r="G30" s="3" t="s">
        <v>229</v>
      </c>
      <c r="H30" s="3" t="s">
        <v>221</v>
      </c>
      <c r="I30" s="6">
        <v>9.48</v>
      </c>
    </row>
    <row r="31" spans="1:9" x14ac:dyDescent="0.2">
      <c r="A31" s="1" t="s">
        <v>105</v>
      </c>
      <c r="B31" s="2">
        <v>2983</v>
      </c>
      <c r="C31" s="3" t="s">
        <v>367</v>
      </c>
      <c r="D31" s="3">
        <f t="shared" si="0"/>
        <v>2016</v>
      </c>
      <c r="E31" s="5">
        <v>42723</v>
      </c>
      <c r="F31" s="3" t="s">
        <v>105</v>
      </c>
      <c r="G31" s="3" t="s">
        <v>253</v>
      </c>
      <c r="H31" s="3" t="s">
        <v>221</v>
      </c>
      <c r="I31" s="6">
        <v>9.3699999999999992</v>
      </c>
    </row>
    <row r="32" spans="1:9" x14ac:dyDescent="0.2">
      <c r="A32" s="1" t="s">
        <v>102</v>
      </c>
      <c r="B32" s="2">
        <v>2970</v>
      </c>
      <c r="C32" s="3" t="s">
        <v>375</v>
      </c>
      <c r="D32" s="3">
        <f t="shared" si="0"/>
        <v>2016</v>
      </c>
      <c r="E32" s="5">
        <v>42718</v>
      </c>
      <c r="F32" s="3" t="s">
        <v>102</v>
      </c>
      <c r="G32" s="3" t="s">
        <v>249</v>
      </c>
      <c r="H32" s="3" t="s">
        <v>224</v>
      </c>
      <c r="I32" s="6">
        <v>9.1</v>
      </c>
    </row>
    <row r="33" spans="1:9" x14ac:dyDescent="0.2">
      <c r="A33" s="1" t="s">
        <v>16</v>
      </c>
      <c r="B33" s="2">
        <v>2808</v>
      </c>
      <c r="C33" s="3" t="s">
        <v>289</v>
      </c>
      <c r="D33" s="3">
        <f t="shared" si="0"/>
        <v>2016</v>
      </c>
      <c r="E33" s="5">
        <v>42536</v>
      </c>
      <c r="F33" s="3" t="s">
        <v>16</v>
      </c>
      <c r="G33" s="3" t="s">
        <v>228</v>
      </c>
      <c r="H33" s="3" t="s">
        <v>224</v>
      </c>
      <c r="I33" s="6">
        <v>9</v>
      </c>
    </row>
    <row r="34" spans="1:9" x14ac:dyDescent="0.2">
      <c r="A34" s="1" t="s">
        <v>17</v>
      </c>
      <c r="B34" s="2">
        <v>2810</v>
      </c>
      <c r="C34" s="3" t="s">
        <v>290</v>
      </c>
      <c r="D34" s="3">
        <f t="shared" si="0"/>
        <v>2016</v>
      </c>
      <c r="E34" s="5">
        <v>42536</v>
      </c>
      <c r="F34" s="3" t="s">
        <v>17</v>
      </c>
      <c r="G34" s="3" t="s">
        <v>228</v>
      </c>
      <c r="H34" s="3" t="s">
        <v>224</v>
      </c>
      <c r="I34" s="6">
        <v>9</v>
      </c>
    </row>
    <row r="35" spans="1:9" x14ac:dyDescent="0.2">
      <c r="A35" s="1" t="s">
        <v>118</v>
      </c>
      <c r="B35" s="2">
        <v>2919</v>
      </c>
      <c r="C35" s="3" t="s">
        <v>392</v>
      </c>
      <c r="D35" s="3">
        <f t="shared" si="0"/>
        <v>2016</v>
      </c>
      <c r="E35" s="5">
        <v>42723</v>
      </c>
      <c r="F35" s="3" t="s">
        <v>118</v>
      </c>
      <c r="G35" s="3" t="s">
        <v>257</v>
      </c>
      <c r="H35" s="3" t="s">
        <v>224</v>
      </c>
      <c r="I35" s="6">
        <v>9</v>
      </c>
    </row>
    <row r="36" spans="1:9" x14ac:dyDescent="0.2">
      <c r="A36" s="1" t="s">
        <v>96</v>
      </c>
      <c r="B36" s="2">
        <v>2929</v>
      </c>
      <c r="C36" s="3" t="s">
        <v>364</v>
      </c>
      <c r="D36" s="3">
        <f t="shared" si="0"/>
        <v>2016</v>
      </c>
      <c r="E36" s="5">
        <v>42710</v>
      </c>
      <c r="F36" s="3" t="s">
        <v>96</v>
      </c>
      <c r="G36" s="3" t="s">
        <v>246</v>
      </c>
      <c r="H36" s="3" t="s">
        <v>224</v>
      </c>
      <c r="I36" s="6">
        <v>8.64</v>
      </c>
    </row>
    <row r="37" spans="1:9" x14ac:dyDescent="0.2">
      <c r="A37" s="1" t="s">
        <v>97</v>
      </c>
      <c r="B37" s="2">
        <v>2935</v>
      </c>
      <c r="C37" s="3" t="s">
        <v>357</v>
      </c>
      <c r="D37" s="3">
        <f t="shared" si="0"/>
        <v>2016</v>
      </c>
      <c r="E37" s="5">
        <v>42710</v>
      </c>
      <c r="F37" s="3" t="s">
        <v>97</v>
      </c>
      <c r="G37" s="3" t="s">
        <v>246</v>
      </c>
      <c r="H37" s="3" t="s">
        <v>224</v>
      </c>
      <c r="I37" s="6">
        <v>8.64</v>
      </c>
    </row>
    <row r="38" spans="1:9" x14ac:dyDescent="0.2">
      <c r="A38" s="1" t="s">
        <v>540</v>
      </c>
      <c r="B38" s="2">
        <v>3023</v>
      </c>
      <c r="C38" s="3" t="s">
        <v>455</v>
      </c>
      <c r="D38" s="3">
        <f t="shared" ref="D38:D69" si="1">YEAR(E38)</f>
        <v>2017</v>
      </c>
      <c r="E38" s="5">
        <v>43054</v>
      </c>
      <c r="F38" s="3" t="s">
        <v>540</v>
      </c>
      <c r="G38" s="3" t="s">
        <v>272</v>
      </c>
      <c r="H38" s="3" t="s">
        <v>221</v>
      </c>
      <c r="I38" s="6">
        <v>11.95</v>
      </c>
    </row>
    <row r="39" spans="1:9" x14ac:dyDescent="0.2">
      <c r="A39" s="1" t="s">
        <v>491</v>
      </c>
      <c r="B39" s="2">
        <v>3206</v>
      </c>
      <c r="C39" s="3" t="s">
        <v>281</v>
      </c>
      <c r="D39" s="3">
        <f t="shared" si="1"/>
        <v>2017</v>
      </c>
      <c r="E39" s="5">
        <v>43034</v>
      </c>
      <c r="F39" s="3" t="s">
        <v>491</v>
      </c>
      <c r="G39" s="3" t="s">
        <v>219</v>
      </c>
      <c r="H39" s="3" t="s">
        <v>221</v>
      </c>
      <c r="I39" s="6">
        <v>10.3</v>
      </c>
    </row>
    <row r="40" spans="1:9" x14ac:dyDescent="0.2">
      <c r="A40" s="1" t="s">
        <v>95</v>
      </c>
      <c r="B40" s="2">
        <v>3009</v>
      </c>
      <c r="C40" s="3" t="s">
        <v>371</v>
      </c>
      <c r="D40" s="3">
        <f t="shared" si="1"/>
        <v>2017</v>
      </c>
      <c r="E40" s="5">
        <v>42829</v>
      </c>
      <c r="F40" s="3" t="s">
        <v>95</v>
      </c>
      <c r="G40" s="3" t="s">
        <v>244</v>
      </c>
      <c r="H40" s="3" t="s">
        <v>221</v>
      </c>
      <c r="I40" s="6">
        <v>10.25</v>
      </c>
    </row>
    <row r="41" spans="1:9" x14ac:dyDescent="0.2">
      <c r="A41" s="1" t="s">
        <v>493</v>
      </c>
      <c r="B41" s="2">
        <v>3219</v>
      </c>
      <c r="C41" s="3" t="s">
        <v>282</v>
      </c>
      <c r="D41" s="3">
        <f t="shared" si="1"/>
        <v>2017</v>
      </c>
      <c r="E41" s="5">
        <v>43034</v>
      </c>
      <c r="F41" s="3" t="s">
        <v>493</v>
      </c>
      <c r="G41" s="3" t="s">
        <v>219</v>
      </c>
      <c r="H41" s="3" t="s">
        <v>221</v>
      </c>
      <c r="I41" s="6">
        <v>10.25</v>
      </c>
    </row>
    <row r="42" spans="1:9" x14ac:dyDescent="0.2">
      <c r="A42" s="1" t="s">
        <v>521</v>
      </c>
      <c r="B42" s="2">
        <v>3217</v>
      </c>
      <c r="C42" s="3" t="s">
        <v>374</v>
      </c>
      <c r="D42" s="3">
        <f t="shared" si="1"/>
        <v>2017</v>
      </c>
      <c r="E42" s="5">
        <v>43045</v>
      </c>
      <c r="F42" s="3" t="s">
        <v>521</v>
      </c>
      <c r="G42" s="3" t="s">
        <v>244</v>
      </c>
      <c r="H42" s="3" t="s">
        <v>221</v>
      </c>
      <c r="I42" s="6">
        <v>10.25</v>
      </c>
    </row>
    <row r="43" spans="1:9" x14ac:dyDescent="0.2">
      <c r="A43" s="1" t="s">
        <v>490</v>
      </c>
      <c r="B43" s="2">
        <v>3207</v>
      </c>
      <c r="C43" s="3" t="s">
        <v>283</v>
      </c>
      <c r="D43" s="3">
        <f t="shared" si="1"/>
        <v>2017</v>
      </c>
      <c r="E43" s="5">
        <v>43034</v>
      </c>
      <c r="F43" s="3" t="s">
        <v>490</v>
      </c>
      <c r="G43" s="3" t="s">
        <v>219</v>
      </c>
      <c r="H43" s="3" t="s">
        <v>221</v>
      </c>
      <c r="I43" s="6">
        <v>10.199999999999999</v>
      </c>
    </row>
    <row r="44" spans="1:9" x14ac:dyDescent="0.2">
      <c r="A44" s="1" t="s">
        <v>67</v>
      </c>
      <c r="B44" s="2">
        <v>2898</v>
      </c>
      <c r="C44" s="3" t="s">
        <v>341</v>
      </c>
      <c r="D44" s="3">
        <f t="shared" si="1"/>
        <v>2017</v>
      </c>
      <c r="E44" s="5">
        <v>42766</v>
      </c>
      <c r="F44" s="3" t="s">
        <v>67</v>
      </c>
      <c r="G44" s="3" t="s">
        <v>241</v>
      </c>
      <c r="H44" s="3" t="s">
        <v>221</v>
      </c>
      <c r="I44" s="6">
        <v>10.1</v>
      </c>
    </row>
    <row r="45" spans="1:9" x14ac:dyDescent="0.2">
      <c r="A45" s="1" t="s">
        <v>65</v>
      </c>
      <c r="B45" s="2">
        <v>2910</v>
      </c>
      <c r="C45" s="3" t="s">
        <v>344</v>
      </c>
      <c r="D45" s="3">
        <f t="shared" si="1"/>
        <v>2017</v>
      </c>
      <c r="E45" s="5">
        <v>42794</v>
      </c>
      <c r="F45" s="3" t="s">
        <v>65</v>
      </c>
      <c r="G45" s="3" t="s">
        <v>241</v>
      </c>
      <c r="H45" s="3" t="s">
        <v>221</v>
      </c>
      <c r="I45" s="6">
        <v>10.1</v>
      </c>
    </row>
    <row r="46" spans="1:9" x14ac:dyDescent="0.2">
      <c r="A46" s="1" t="s">
        <v>155</v>
      </c>
      <c r="B46" s="2">
        <v>2968</v>
      </c>
      <c r="C46" s="3" t="s">
        <v>418</v>
      </c>
      <c r="D46" s="3">
        <f t="shared" si="1"/>
        <v>2017</v>
      </c>
      <c r="E46" s="5">
        <v>42962</v>
      </c>
      <c r="F46" s="3" t="s">
        <v>155</v>
      </c>
      <c r="G46" s="3" t="s">
        <v>266</v>
      </c>
      <c r="H46" s="3" t="s">
        <v>221</v>
      </c>
      <c r="I46" s="6">
        <v>10</v>
      </c>
    </row>
    <row r="47" spans="1:9" x14ac:dyDescent="0.2">
      <c r="A47" s="1" t="s">
        <v>534</v>
      </c>
      <c r="B47" s="2">
        <v>3070</v>
      </c>
      <c r="C47" s="3" t="s">
        <v>535</v>
      </c>
      <c r="D47" s="3">
        <f t="shared" si="1"/>
        <v>2017</v>
      </c>
      <c r="E47" s="5">
        <v>43069</v>
      </c>
      <c r="F47" s="3" t="s">
        <v>534</v>
      </c>
      <c r="G47" s="3" t="s">
        <v>242</v>
      </c>
      <c r="H47" s="3" t="s">
        <v>224</v>
      </c>
      <c r="I47" s="6">
        <v>10</v>
      </c>
    </row>
    <row r="48" spans="1:9" x14ac:dyDescent="0.2">
      <c r="A48" s="1" t="s">
        <v>536</v>
      </c>
      <c r="B48" s="2">
        <v>3071</v>
      </c>
      <c r="C48" s="3" t="s">
        <v>437</v>
      </c>
      <c r="D48" s="3">
        <f t="shared" si="1"/>
        <v>2017</v>
      </c>
      <c r="E48" s="5">
        <v>43069</v>
      </c>
      <c r="F48" s="3" t="s">
        <v>536</v>
      </c>
      <c r="G48" s="3" t="s">
        <v>242</v>
      </c>
      <c r="H48" s="3" t="s">
        <v>224</v>
      </c>
      <c r="I48" s="6">
        <v>10</v>
      </c>
    </row>
    <row r="49" spans="1:9" x14ac:dyDescent="0.2">
      <c r="A49" s="1" t="s">
        <v>530</v>
      </c>
      <c r="B49" s="2">
        <v>3094</v>
      </c>
      <c r="C49" s="3" t="s">
        <v>403</v>
      </c>
      <c r="D49" s="3">
        <f t="shared" si="1"/>
        <v>2017</v>
      </c>
      <c r="E49" s="5">
        <v>43006</v>
      </c>
      <c r="F49" s="3" t="s">
        <v>530</v>
      </c>
      <c r="G49" s="3" t="s">
        <v>260</v>
      </c>
      <c r="H49" s="3" t="s">
        <v>224</v>
      </c>
      <c r="I49" s="6">
        <v>9.8000000000000007</v>
      </c>
    </row>
    <row r="50" spans="1:9" x14ac:dyDescent="0.2">
      <c r="A50" s="1" t="s">
        <v>524</v>
      </c>
      <c r="B50" s="2">
        <v>3131</v>
      </c>
      <c r="C50" s="3" t="s">
        <v>408</v>
      </c>
      <c r="D50" s="3">
        <f t="shared" si="1"/>
        <v>2017</v>
      </c>
      <c r="E50" s="5">
        <v>43076</v>
      </c>
      <c r="F50" s="3" t="s">
        <v>524</v>
      </c>
      <c r="G50" s="3" t="s">
        <v>243</v>
      </c>
      <c r="H50" s="3" t="s">
        <v>221</v>
      </c>
      <c r="I50" s="6">
        <v>9.8000000000000007</v>
      </c>
    </row>
    <row r="51" spans="1:9" x14ac:dyDescent="0.2">
      <c r="A51" s="1" t="s">
        <v>157</v>
      </c>
      <c r="B51" s="2">
        <v>2867</v>
      </c>
      <c r="C51" s="3" t="s">
        <v>421</v>
      </c>
      <c r="D51" s="3">
        <f t="shared" si="1"/>
        <v>2017</v>
      </c>
      <c r="E51" s="5">
        <v>42790</v>
      </c>
      <c r="F51" s="3" t="s">
        <v>157</v>
      </c>
      <c r="G51" s="3" t="s">
        <v>266</v>
      </c>
      <c r="H51" s="3" t="s">
        <v>221</v>
      </c>
      <c r="I51" s="6">
        <v>9.75</v>
      </c>
    </row>
    <row r="52" spans="1:9" x14ac:dyDescent="0.2">
      <c r="A52" s="1" t="s">
        <v>103</v>
      </c>
      <c r="B52" s="2">
        <v>2952</v>
      </c>
      <c r="C52" s="3" t="s">
        <v>312</v>
      </c>
      <c r="D52" s="3">
        <f t="shared" si="1"/>
        <v>2017</v>
      </c>
      <c r="E52" s="5">
        <v>42878</v>
      </c>
      <c r="F52" s="3" t="s">
        <v>103</v>
      </c>
      <c r="G52" s="3" t="s">
        <v>250</v>
      </c>
      <c r="H52" s="3" t="s">
        <v>224</v>
      </c>
      <c r="I52" s="6">
        <v>9.6999999999999993</v>
      </c>
    </row>
    <row r="53" spans="1:9" x14ac:dyDescent="0.2">
      <c r="A53" s="1" t="s">
        <v>28</v>
      </c>
      <c r="B53" s="2">
        <v>3037</v>
      </c>
      <c r="C53" s="3" t="s">
        <v>306</v>
      </c>
      <c r="D53" s="3">
        <f t="shared" si="1"/>
        <v>2017</v>
      </c>
      <c r="E53" s="5">
        <v>42908</v>
      </c>
      <c r="F53" s="3" t="s">
        <v>28</v>
      </c>
      <c r="G53" s="3" t="s">
        <v>232</v>
      </c>
      <c r="H53" s="3" t="s">
        <v>221</v>
      </c>
      <c r="I53" s="6">
        <v>9.6999999999999993</v>
      </c>
    </row>
    <row r="54" spans="1:9" x14ac:dyDescent="0.2">
      <c r="A54" s="1" t="s">
        <v>29</v>
      </c>
      <c r="B54" s="2">
        <v>3038</v>
      </c>
      <c r="C54" s="3" t="s">
        <v>307</v>
      </c>
      <c r="D54" s="3">
        <f t="shared" si="1"/>
        <v>2017</v>
      </c>
      <c r="E54" s="5">
        <v>42908</v>
      </c>
      <c r="F54" s="3" t="s">
        <v>29</v>
      </c>
      <c r="G54" s="3" t="s">
        <v>232</v>
      </c>
      <c r="H54" s="3" t="s">
        <v>221</v>
      </c>
      <c r="I54" s="6">
        <v>9.6999999999999993</v>
      </c>
    </row>
    <row r="55" spans="1:9" x14ac:dyDescent="0.2">
      <c r="A55" s="1" t="s">
        <v>58</v>
      </c>
      <c r="B55" s="2">
        <v>3033</v>
      </c>
      <c r="C55" s="3" t="s">
        <v>335</v>
      </c>
      <c r="D55" s="3">
        <f t="shared" si="1"/>
        <v>2017</v>
      </c>
      <c r="E55" s="5">
        <v>42902</v>
      </c>
      <c r="F55" s="3" t="s">
        <v>58</v>
      </c>
      <c r="G55" s="3" t="s">
        <v>238</v>
      </c>
      <c r="H55" s="3" t="s">
        <v>221</v>
      </c>
      <c r="I55" s="6">
        <v>9.65</v>
      </c>
    </row>
    <row r="56" spans="1:9" x14ac:dyDescent="0.2">
      <c r="A56" s="1" t="s">
        <v>529</v>
      </c>
      <c r="B56" s="2">
        <v>3085</v>
      </c>
      <c r="C56" s="3" t="s">
        <v>302</v>
      </c>
      <c r="D56" s="3">
        <f t="shared" si="1"/>
        <v>2017</v>
      </c>
      <c r="E56" s="5">
        <v>43083</v>
      </c>
      <c r="F56" s="3" t="s">
        <v>529</v>
      </c>
      <c r="G56" s="3" t="s">
        <v>260</v>
      </c>
      <c r="H56" s="3" t="s">
        <v>221</v>
      </c>
      <c r="I56" s="6">
        <v>9.65</v>
      </c>
    </row>
    <row r="57" spans="1:9" x14ac:dyDescent="0.2">
      <c r="A57" s="1" t="s">
        <v>137</v>
      </c>
      <c r="B57" s="2">
        <v>3134</v>
      </c>
      <c r="C57" s="3" t="s">
        <v>409</v>
      </c>
      <c r="D57" s="3">
        <f t="shared" si="1"/>
        <v>2017</v>
      </c>
      <c r="E57" s="5">
        <v>42747</v>
      </c>
      <c r="F57" s="3" t="s">
        <v>137</v>
      </c>
      <c r="G57" s="3" t="s">
        <v>260</v>
      </c>
      <c r="H57" s="3" t="s">
        <v>226</v>
      </c>
      <c r="I57" s="6">
        <v>9.6</v>
      </c>
    </row>
    <row r="58" spans="1:9" x14ac:dyDescent="0.2">
      <c r="A58" s="1" t="s">
        <v>35</v>
      </c>
      <c r="B58" s="2">
        <v>3001</v>
      </c>
      <c r="C58" s="3" t="s">
        <v>312</v>
      </c>
      <c r="D58" s="3">
        <f t="shared" si="1"/>
        <v>2017</v>
      </c>
      <c r="E58" s="5">
        <v>42781</v>
      </c>
      <c r="F58" s="3" t="s">
        <v>35</v>
      </c>
      <c r="G58" s="3" t="s">
        <v>233</v>
      </c>
      <c r="H58" s="3" t="s">
        <v>224</v>
      </c>
      <c r="I58" s="6">
        <v>9.6</v>
      </c>
    </row>
    <row r="59" spans="1:9" x14ac:dyDescent="0.2">
      <c r="A59" s="1" t="s">
        <v>166</v>
      </c>
      <c r="B59" s="2">
        <v>2950</v>
      </c>
      <c r="C59" s="3" t="s">
        <v>425</v>
      </c>
      <c r="D59" s="3">
        <f t="shared" si="1"/>
        <v>2017</v>
      </c>
      <c r="E59" s="5">
        <v>42788</v>
      </c>
      <c r="F59" s="3" t="s">
        <v>166</v>
      </c>
      <c r="G59" s="3" t="s">
        <v>269</v>
      </c>
      <c r="H59" s="3" t="s">
        <v>224</v>
      </c>
      <c r="I59" s="6">
        <v>9.6</v>
      </c>
    </row>
    <row r="60" spans="1:9" x14ac:dyDescent="0.2">
      <c r="A60" s="1" t="s">
        <v>532</v>
      </c>
      <c r="B60" s="2">
        <v>3100</v>
      </c>
      <c r="C60" s="3" t="s">
        <v>424</v>
      </c>
      <c r="D60" s="3">
        <f t="shared" si="1"/>
        <v>2017</v>
      </c>
      <c r="E60" s="5">
        <v>43000</v>
      </c>
      <c r="F60" s="3" t="s">
        <v>532</v>
      </c>
      <c r="G60" s="3" t="s">
        <v>269</v>
      </c>
      <c r="H60" s="3" t="s">
        <v>224</v>
      </c>
      <c r="I60" s="6">
        <v>9.6</v>
      </c>
    </row>
    <row r="61" spans="1:9" x14ac:dyDescent="0.2">
      <c r="A61" s="1" t="s">
        <v>528</v>
      </c>
      <c r="B61" s="2">
        <v>3062</v>
      </c>
      <c r="C61" s="3" t="s">
        <v>399</v>
      </c>
      <c r="D61" s="3">
        <f t="shared" si="1"/>
        <v>2017</v>
      </c>
      <c r="E61" s="5">
        <v>43083</v>
      </c>
      <c r="F61" s="3" t="s">
        <v>528</v>
      </c>
      <c r="G61" s="3" t="s">
        <v>260</v>
      </c>
      <c r="H61" s="3" t="s">
        <v>221</v>
      </c>
      <c r="I61" s="6">
        <v>9.6</v>
      </c>
    </row>
    <row r="62" spans="1:9" x14ac:dyDescent="0.2">
      <c r="A62" s="1" t="s">
        <v>494</v>
      </c>
      <c r="B62" s="2">
        <v>3048</v>
      </c>
      <c r="C62" s="3" t="s">
        <v>291</v>
      </c>
      <c r="D62" s="3">
        <f t="shared" si="1"/>
        <v>2017</v>
      </c>
      <c r="E62" s="5">
        <v>43089</v>
      </c>
      <c r="F62" s="3" t="s">
        <v>494</v>
      </c>
      <c r="G62" s="3" t="s">
        <v>229</v>
      </c>
      <c r="H62" s="3" t="s">
        <v>221</v>
      </c>
      <c r="I62" s="6">
        <v>9.58</v>
      </c>
    </row>
    <row r="63" spans="1:9" x14ac:dyDescent="0.2">
      <c r="A63" s="1" t="s">
        <v>41</v>
      </c>
      <c r="B63" s="2">
        <v>2842</v>
      </c>
      <c r="C63" s="3" t="s">
        <v>321</v>
      </c>
      <c r="D63" s="3">
        <f t="shared" si="1"/>
        <v>2017</v>
      </c>
      <c r="E63" s="5">
        <v>42814</v>
      </c>
      <c r="F63" s="3" t="s">
        <v>41</v>
      </c>
      <c r="G63" s="3" t="s">
        <v>235</v>
      </c>
      <c r="H63" s="3" t="s">
        <v>221</v>
      </c>
      <c r="I63" s="6">
        <v>9.5</v>
      </c>
    </row>
    <row r="64" spans="1:9" x14ac:dyDescent="0.2">
      <c r="A64" s="1" t="s">
        <v>150</v>
      </c>
      <c r="B64" s="2">
        <v>2938</v>
      </c>
      <c r="C64" s="3" t="s">
        <v>413</v>
      </c>
      <c r="D64" s="3">
        <f t="shared" si="1"/>
        <v>2017</v>
      </c>
      <c r="E64" s="5">
        <v>42845</v>
      </c>
      <c r="F64" s="3" t="s">
        <v>150</v>
      </c>
      <c r="G64" s="3" t="s">
        <v>264</v>
      </c>
      <c r="H64" s="3" t="s">
        <v>224</v>
      </c>
      <c r="I64" s="6">
        <v>9.5</v>
      </c>
    </row>
    <row r="65" spans="1:9" x14ac:dyDescent="0.2">
      <c r="A65" s="1" t="s">
        <v>47</v>
      </c>
      <c r="B65" s="2">
        <v>2967</v>
      </c>
      <c r="C65" s="3" t="s">
        <v>327</v>
      </c>
      <c r="D65" s="3">
        <f t="shared" si="1"/>
        <v>2017</v>
      </c>
      <c r="E65" s="5">
        <v>42858</v>
      </c>
      <c r="F65" s="3" t="s">
        <v>47</v>
      </c>
      <c r="G65" s="3" t="s">
        <v>237</v>
      </c>
      <c r="H65" s="3" t="s">
        <v>221</v>
      </c>
      <c r="I65" s="6">
        <v>9.5</v>
      </c>
    </row>
    <row r="66" spans="1:9" x14ac:dyDescent="0.2">
      <c r="A66" s="1" t="s">
        <v>98</v>
      </c>
      <c r="B66" s="2">
        <v>3007</v>
      </c>
      <c r="C66" s="3" t="s">
        <v>321</v>
      </c>
      <c r="D66" s="3">
        <f t="shared" si="1"/>
        <v>2017</v>
      </c>
      <c r="E66" s="5">
        <v>42873</v>
      </c>
      <c r="F66" s="3" t="s">
        <v>98</v>
      </c>
      <c r="G66" s="3" t="s">
        <v>248</v>
      </c>
      <c r="H66" s="3" t="s">
        <v>221</v>
      </c>
      <c r="I66" s="6">
        <v>9.5</v>
      </c>
    </row>
    <row r="67" spans="1:9" x14ac:dyDescent="0.2">
      <c r="A67" s="1" t="s">
        <v>218</v>
      </c>
      <c r="B67" s="2">
        <v>2990</v>
      </c>
      <c r="C67" s="3" t="s">
        <v>310</v>
      </c>
      <c r="D67" s="3">
        <f t="shared" si="1"/>
        <v>2017</v>
      </c>
      <c r="E67" s="5">
        <v>42940</v>
      </c>
      <c r="F67" s="3" t="s">
        <v>218</v>
      </c>
      <c r="G67" s="3" t="s">
        <v>276</v>
      </c>
      <c r="H67" s="3" t="s">
        <v>224</v>
      </c>
      <c r="I67" s="6">
        <v>9.5</v>
      </c>
    </row>
    <row r="68" spans="1:9" x14ac:dyDescent="0.2">
      <c r="A68" s="1" t="s">
        <v>499</v>
      </c>
      <c r="B68" s="2">
        <v>3099</v>
      </c>
      <c r="C68" s="3" t="s">
        <v>310</v>
      </c>
      <c r="D68" s="3">
        <f t="shared" si="1"/>
        <v>2017</v>
      </c>
      <c r="E68" s="5">
        <v>43028</v>
      </c>
      <c r="F68" s="3" t="s">
        <v>499</v>
      </c>
      <c r="G68" s="3" t="s">
        <v>233</v>
      </c>
      <c r="H68" s="3" t="s">
        <v>224</v>
      </c>
      <c r="I68" s="6">
        <v>9.5</v>
      </c>
    </row>
    <row r="69" spans="1:9" x14ac:dyDescent="0.2">
      <c r="A69" s="1" t="s">
        <v>541</v>
      </c>
      <c r="B69" s="2">
        <v>3068</v>
      </c>
      <c r="C69" s="3" t="s">
        <v>459</v>
      </c>
      <c r="D69" s="3">
        <f t="shared" si="1"/>
        <v>2017</v>
      </c>
      <c r="E69" s="5">
        <v>43074</v>
      </c>
      <c r="F69" s="3" t="s">
        <v>541</v>
      </c>
      <c r="G69" s="3" t="s">
        <v>275</v>
      </c>
      <c r="H69" s="3" t="s">
        <v>221</v>
      </c>
      <c r="I69" s="6">
        <v>9.5</v>
      </c>
    </row>
    <row r="70" spans="1:9" x14ac:dyDescent="0.2">
      <c r="A70" s="1" t="s">
        <v>542</v>
      </c>
      <c r="B70" s="2">
        <v>3087</v>
      </c>
      <c r="C70" s="3" t="s">
        <v>458</v>
      </c>
      <c r="D70" s="3">
        <f t="shared" ref="D70:D84" si="2">YEAR(E70)</f>
        <v>2017</v>
      </c>
      <c r="E70" s="5">
        <v>43087</v>
      </c>
      <c r="F70" s="3" t="s">
        <v>542</v>
      </c>
      <c r="G70" s="3" t="s">
        <v>274</v>
      </c>
      <c r="H70" s="3" t="s">
        <v>221</v>
      </c>
      <c r="I70" s="6">
        <v>9.5</v>
      </c>
    </row>
    <row r="71" spans="1:9" x14ac:dyDescent="0.2">
      <c r="A71" s="1" t="s">
        <v>531</v>
      </c>
      <c r="B71" s="2">
        <v>3149</v>
      </c>
      <c r="C71" s="3" t="s">
        <v>324</v>
      </c>
      <c r="D71" s="3">
        <f t="shared" si="2"/>
        <v>2017</v>
      </c>
      <c r="E71" s="5">
        <v>43097</v>
      </c>
      <c r="F71" s="3" t="s">
        <v>531</v>
      </c>
      <c r="G71" s="3" t="s">
        <v>236</v>
      </c>
      <c r="H71" s="3" t="s">
        <v>221</v>
      </c>
      <c r="I71" s="6">
        <v>9.5</v>
      </c>
    </row>
    <row r="72" spans="1:9" x14ac:dyDescent="0.2">
      <c r="A72" s="1" t="s">
        <v>518</v>
      </c>
      <c r="B72" s="2">
        <v>3078</v>
      </c>
      <c r="C72" s="3" t="s">
        <v>335</v>
      </c>
      <c r="D72" s="3">
        <f t="shared" si="2"/>
        <v>2017</v>
      </c>
      <c r="E72" s="5">
        <v>42753</v>
      </c>
      <c r="F72" s="3" t="s">
        <v>518</v>
      </c>
      <c r="G72" s="3" t="s">
        <v>254</v>
      </c>
      <c r="H72" s="3" t="s">
        <v>221</v>
      </c>
      <c r="I72" s="6">
        <v>9.4499999999999993</v>
      </c>
    </row>
    <row r="73" spans="1:9" x14ac:dyDescent="0.2">
      <c r="A73" s="1" t="s">
        <v>156</v>
      </c>
      <c r="B73" s="2">
        <v>2901</v>
      </c>
      <c r="C73" s="3" t="s">
        <v>420</v>
      </c>
      <c r="D73" s="3">
        <f t="shared" si="2"/>
        <v>2017</v>
      </c>
      <c r="E73" s="5">
        <v>42796</v>
      </c>
      <c r="F73" s="3" t="s">
        <v>156</v>
      </c>
      <c r="G73" s="3" t="s">
        <v>265</v>
      </c>
      <c r="H73" s="3" t="s">
        <v>221</v>
      </c>
      <c r="I73" s="6">
        <v>9.41</v>
      </c>
    </row>
    <row r="74" spans="1:9" x14ac:dyDescent="0.2">
      <c r="A74" s="1" t="s">
        <v>149</v>
      </c>
      <c r="B74" s="2">
        <v>2937</v>
      </c>
      <c r="C74" s="3" t="s">
        <v>415</v>
      </c>
      <c r="D74" s="3">
        <f t="shared" si="2"/>
        <v>2017</v>
      </c>
      <c r="E74" s="5">
        <v>42837</v>
      </c>
      <c r="F74" s="3" t="s">
        <v>149</v>
      </c>
      <c r="G74" s="3" t="s">
        <v>264</v>
      </c>
      <c r="H74" s="3" t="s">
        <v>224</v>
      </c>
      <c r="I74" s="6">
        <v>9.4</v>
      </c>
    </row>
    <row r="75" spans="1:9" x14ac:dyDescent="0.2">
      <c r="A75" s="1" t="s">
        <v>516</v>
      </c>
      <c r="B75" s="2">
        <v>3151</v>
      </c>
      <c r="C75" s="3" t="s">
        <v>372</v>
      </c>
      <c r="D75" s="3">
        <f t="shared" si="2"/>
        <v>2017</v>
      </c>
      <c r="E75" s="5">
        <v>43098</v>
      </c>
      <c r="F75" s="3" t="s">
        <v>516</v>
      </c>
      <c r="G75" s="3" t="s">
        <v>252</v>
      </c>
      <c r="H75" s="3" t="s">
        <v>221</v>
      </c>
      <c r="I75" s="6">
        <v>9.4</v>
      </c>
    </row>
    <row r="76" spans="1:9" x14ac:dyDescent="0.2">
      <c r="A76" s="1" t="s">
        <v>154</v>
      </c>
      <c r="B76" s="2">
        <v>2866</v>
      </c>
      <c r="C76" s="3" t="s">
        <v>336</v>
      </c>
      <c r="D76" s="3">
        <f t="shared" si="2"/>
        <v>2017</v>
      </c>
      <c r="E76" s="5">
        <v>42866</v>
      </c>
      <c r="F76" s="3" t="s">
        <v>154</v>
      </c>
      <c r="G76" s="3" t="s">
        <v>265</v>
      </c>
      <c r="H76" s="3" t="s">
        <v>221</v>
      </c>
      <c r="I76" s="6">
        <v>9.1999999999999993</v>
      </c>
    </row>
    <row r="77" spans="1:9" x14ac:dyDescent="0.2">
      <c r="A77" s="1" t="s">
        <v>495</v>
      </c>
      <c r="B77" s="2">
        <v>3118</v>
      </c>
      <c r="C77" s="3" t="s">
        <v>411</v>
      </c>
      <c r="D77" s="3">
        <f t="shared" si="2"/>
        <v>2017</v>
      </c>
      <c r="E77" s="5">
        <v>43090</v>
      </c>
      <c r="F77" s="3" t="s">
        <v>495</v>
      </c>
      <c r="G77" s="3" t="s">
        <v>262</v>
      </c>
      <c r="H77" s="3" t="s">
        <v>221</v>
      </c>
      <c r="I77" s="6">
        <v>9.1</v>
      </c>
    </row>
    <row r="78" spans="1:9" x14ac:dyDescent="0.2">
      <c r="A78" s="1" t="s">
        <v>23</v>
      </c>
      <c r="B78" s="2">
        <v>2894</v>
      </c>
      <c r="C78" s="3" t="s">
        <v>287</v>
      </c>
      <c r="D78" s="3">
        <f t="shared" si="2"/>
        <v>2017</v>
      </c>
      <c r="E78" s="5">
        <v>42759</v>
      </c>
      <c r="F78" s="3" t="s">
        <v>23</v>
      </c>
      <c r="G78" s="3" t="s">
        <v>228</v>
      </c>
      <c r="H78" s="3" t="s">
        <v>224</v>
      </c>
      <c r="I78" s="6">
        <v>9</v>
      </c>
    </row>
    <row r="79" spans="1:9" x14ac:dyDescent="0.2">
      <c r="A79" s="1" t="s">
        <v>512</v>
      </c>
      <c r="B79" s="2">
        <v>3113</v>
      </c>
      <c r="C79" s="3" t="s">
        <v>364</v>
      </c>
      <c r="D79" s="3">
        <f t="shared" si="2"/>
        <v>2017</v>
      </c>
      <c r="E79" s="5">
        <v>43075</v>
      </c>
      <c r="F79" s="3" t="s">
        <v>512</v>
      </c>
      <c r="G79" s="3" t="s">
        <v>246</v>
      </c>
      <c r="H79" s="3" t="s">
        <v>224</v>
      </c>
      <c r="I79" s="6">
        <v>8.4</v>
      </c>
    </row>
    <row r="80" spans="1:9" x14ac:dyDescent="0.2">
      <c r="A80" s="1" t="s">
        <v>513</v>
      </c>
      <c r="B80" s="2">
        <v>3114</v>
      </c>
      <c r="C80" s="3" t="s">
        <v>357</v>
      </c>
      <c r="D80" s="3">
        <f t="shared" si="2"/>
        <v>2017</v>
      </c>
      <c r="E80" s="5">
        <v>43075</v>
      </c>
      <c r="F80" s="3" t="s">
        <v>513</v>
      </c>
      <c r="G80" s="3" t="s">
        <v>246</v>
      </c>
      <c r="H80" s="3" t="s">
        <v>224</v>
      </c>
      <c r="I80" s="6">
        <v>8.4</v>
      </c>
    </row>
    <row r="81" spans="1:9" x14ac:dyDescent="0.2">
      <c r="A81" s="1" t="s">
        <v>565</v>
      </c>
      <c r="B81" s="2">
        <v>3101</v>
      </c>
      <c r="C81" s="3" t="s">
        <v>417</v>
      </c>
      <c r="D81" s="3">
        <f t="shared" si="2"/>
        <v>2018</v>
      </c>
      <c r="E81" s="5">
        <v>43133</v>
      </c>
      <c r="F81" s="3" t="s">
        <v>565</v>
      </c>
      <c r="G81" s="3" t="s">
        <v>271</v>
      </c>
      <c r="H81" s="3" t="s">
        <v>221</v>
      </c>
      <c r="I81" s="6">
        <v>9.98</v>
      </c>
    </row>
    <row r="82" spans="1:9" x14ac:dyDescent="0.2">
      <c r="A82" s="1" t="s">
        <v>562</v>
      </c>
      <c r="B82" s="2">
        <v>3123</v>
      </c>
      <c r="C82" s="3" t="s">
        <v>305</v>
      </c>
      <c r="D82" s="3">
        <f t="shared" si="2"/>
        <v>2018</v>
      </c>
      <c r="E82" s="5">
        <v>43118</v>
      </c>
      <c r="F82" s="3" t="s">
        <v>562</v>
      </c>
      <c r="G82" s="3" t="s">
        <v>232</v>
      </c>
      <c r="H82" s="3" t="s">
        <v>221</v>
      </c>
      <c r="I82" s="6">
        <v>9.6999999999999993</v>
      </c>
    </row>
    <row r="83" spans="1:9" x14ac:dyDescent="0.2">
      <c r="A83" s="1" t="s">
        <v>564</v>
      </c>
      <c r="B83" s="2">
        <v>3158</v>
      </c>
      <c r="C83" s="3" t="s">
        <v>320</v>
      </c>
      <c r="D83" s="3">
        <f t="shared" si="2"/>
        <v>2018</v>
      </c>
      <c r="E83" s="5">
        <v>43131</v>
      </c>
      <c r="F83" s="3" t="s">
        <v>564</v>
      </c>
      <c r="G83" s="3" t="s">
        <v>235</v>
      </c>
      <c r="H83" s="3" t="s">
        <v>221</v>
      </c>
      <c r="I83" s="6">
        <v>9.3000000000000007</v>
      </c>
    </row>
    <row r="84" spans="1:9" x14ac:dyDescent="0.2">
      <c r="A84" s="1" t="s">
        <v>563</v>
      </c>
      <c r="B84" s="2">
        <v>3162</v>
      </c>
      <c r="C84" s="3" t="s">
        <v>312</v>
      </c>
      <c r="D84" s="3">
        <f t="shared" si="2"/>
        <v>2018</v>
      </c>
      <c r="E84" s="5">
        <v>43140</v>
      </c>
      <c r="F84" s="3" t="s">
        <v>563</v>
      </c>
      <c r="G84" s="3" t="s">
        <v>233</v>
      </c>
      <c r="H84" s="3" t="s">
        <v>224</v>
      </c>
      <c r="I84" s="6" t="s">
        <v>488</v>
      </c>
    </row>
  </sheetData>
  <autoFilter ref="A5:I84"/>
  <sortState ref="A6:I84">
    <sortCondition ref="D6:D84"/>
    <sortCondition descending="1" ref="I6:I84"/>
    <sortCondition ref="E6:E84"/>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workbookViewId="0">
      <selection activeCell="D2" sqref="D2"/>
    </sheetView>
  </sheetViews>
  <sheetFormatPr defaultRowHeight="14.25" x14ac:dyDescent="0.2"/>
  <cols>
    <col min="1" max="1" width="9" style="26"/>
    <col min="2" max="2" width="9.875" bestFit="1" customWidth="1"/>
    <col min="3" max="3" width="34.625" bestFit="1" customWidth="1"/>
  </cols>
  <sheetData>
    <row r="1" spans="1:5" x14ac:dyDescent="0.2">
      <c r="D1" t="s">
        <v>776</v>
      </c>
      <c r="E1" t="s">
        <v>777</v>
      </c>
    </row>
    <row r="2" spans="1:5" x14ac:dyDescent="0.2">
      <c r="A2" s="26">
        <f>YEAR(B2)</f>
        <v>2014</v>
      </c>
      <c r="B2" s="73">
        <v>41648</v>
      </c>
      <c r="C2" t="s">
        <v>724</v>
      </c>
      <c r="D2" t="s">
        <v>488</v>
      </c>
      <c r="E2" t="s">
        <v>488</v>
      </c>
    </row>
    <row r="3" spans="1:5" x14ac:dyDescent="0.2">
      <c r="A3" s="26">
        <f t="shared" ref="A3:A58" si="0">YEAR(B3)</f>
        <v>2014</v>
      </c>
      <c r="B3" s="73">
        <v>41691</v>
      </c>
      <c r="C3" t="s">
        <v>725</v>
      </c>
      <c r="D3">
        <v>9.75</v>
      </c>
      <c r="E3" t="s">
        <v>488</v>
      </c>
    </row>
    <row r="4" spans="1:5" x14ac:dyDescent="0.2">
      <c r="A4" s="26">
        <f t="shared" si="0"/>
        <v>2014</v>
      </c>
      <c r="B4" s="73">
        <v>41698</v>
      </c>
      <c r="C4" t="s">
        <v>726</v>
      </c>
      <c r="D4">
        <v>9.41</v>
      </c>
      <c r="E4">
        <v>52.57</v>
      </c>
    </row>
    <row r="5" spans="1:5" x14ac:dyDescent="0.2">
      <c r="A5" s="26">
        <f t="shared" si="0"/>
        <v>2014</v>
      </c>
      <c r="B5" s="73">
        <v>41708</v>
      </c>
      <c r="C5" t="s">
        <v>727</v>
      </c>
      <c r="D5">
        <v>9.75</v>
      </c>
      <c r="E5">
        <v>50.27</v>
      </c>
    </row>
    <row r="6" spans="1:5" x14ac:dyDescent="0.2">
      <c r="A6" s="26">
        <f t="shared" si="0"/>
        <v>2014</v>
      </c>
      <c r="B6" s="73">
        <v>41702</v>
      </c>
      <c r="C6" t="s">
        <v>728</v>
      </c>
      <c r="D6">
        <v>9.5</v>
      </c>
      <c r="E6" t="s">
        <v>488</v>
      </c>
    </row>
    <row r="7" spans="1:5" x14ac:dyDescent="0.2">
      <c r="A7" s="26">
        <f t="shared" si="0"/>
        <v>2014</v>
      </c>
      <c r="B7" s="73">
        <v>41744</v>
      </c>
      <c r="C7" t="s">
        <v>729</v>
      </c>
      <c r="D7" t="s">
        <v>488</v>
      </c>
      <c r="E7" t="s">
        <v>488</v>
      </c>
    </row>
    <row r="8" spans="1:5" x14ac:dyDescent="0.2">
      <c r="A8" s="26">
        <f t="shared" si="0"/>
        <v>2014</v>
      </c>
      <c r="B8" s="73">
        <v>41761</v>
      </c>
      <c r="C8" t="s">
        <v>730</v>
      </c>
      <c r="D8">
        <v>9.75</v>
      </c>
      <c r="E8">
        <v>50</v>
      </c>
    </row>
    <row r="9" spans="1:5" x14ac:dyDescent="0.2">
      <c r="A9" s="26">
        <f t="shared" si="0"/>
        <v>2014</v>
      </c>
      <c r="B9" s="73">
        <v>41782</v>
      </c>
      <c r="C9" t="s">
        <v>731</v>
      </c>
      <c r="D9">
        <v>9.9</v>
      </c>
      <c r="E9">
        <v>50</v>
      </c>
    </row>
    <row r="10" spans="1:5" x14ac:dyDescent="0.2">
      <c r="A10" s="26">
        <f t="shared" si="0"/>
        <v>2014</v>
      </c>
      <c r="B10" s="73">
        <v>41808</v>
      </c>
      <c r="C10" t="s">
        <v>732</v>
      </c>
      <c r="D10">
        <v>9.75</v>
      </c>
      <c r="E10">
        <v>50.71</v>
      </c>
    </row>
    <row r="11" spans="1:5" x14ac:dyDescent="0.2">
      <c r="A11" s="26">
        <f t="shared" si="0"/>
        <v>2014</v>
      </c>
      <c r="B11" s="73">
        <v>41814</v>
      </c>
      <c r="C11" t="s">
        <v>733</v>
      </c>
      <c r="D11">
        <v>9.1999999999999993</v>
      </c>
      <c r="E11">
        <v>44</v>
      </c>
    </row>
    <row r="12" spans="1:5" x14ac:dyDescent="0.2">
      <c r="A12" s="26">
        <f t="shared" si="0"/>
        <v>2014</v>
      </c>
      <c r="B12" s="73">
        <v>41814</v>
      </c>
      <c r="C12" t="s">
        <v>734</v>
      </c>
      <c r="D12">
        <v>9.1999999999999993</v>
      </c>
      <c r="E12">
        <v>47</v>
      </c>
    </row>
    <row r="13" spans="1:5" x14ac:dyDescent="0.2">
      <c r="A13" s="26">
        <f t="shared" si="0"/>
        <v>2014</v>
      </c>
      <c r="B13" s="73">
        <v>41865</v>
      </c>
      <c r="C13" t="s">
        <v>735</v>
      </c>
      <c r="D13" t="s">
        <v>488</v>
      </c>
      <c r="E13" t="s">
        <v>488</v>
      </c>
    </row>
    <row r="14" spans="1:5" x14ac:dyDescent="0.2">
      <c r="A14" s="26">
        <f t="shared" si="0"/>
        <v>2014</v>
      </c>
      <c r="B14" s="73">
        <v>41869</v>
      </c>
      <c r="C14" t="s">
        <v>736</v>
      </c>
      <c r="D14" t="s">
        <v>488</v>
      </c>
      <c r="E14" t="s">
        <v>488</v>
      </c>
    </row>
    <row r="15" spans="1:5" x14ac:dyDescent="0.2">
      <c r="A15" s="26">
        <f t="shared" si="0"/>
        <v>2014</v>
      </c>
      <c r="B15" s="73">
        <v>41870</v>
      </c>
      <c r="C15" t="s">
        <v>737</v>
      </c>
      <c r="D15">
        <v>9.75</v>
      </c>
      <c r="E15">
        <v>50.96</v>
      </c>
    </row>
    <row r="16" spans="1:5" x14ac:dyDescent="0.2">
      <c r="A16" s="26">
        <f t="shared" si="0"/>
        <v>2014</v>
      </c>
      <c r="B16" s="73">
        <v>41871</v>
      </c>
      <c r="C16" t="s">
        <v>738</v>
      </c>
      <c r="D16">
        <v>9.75</v>
      </c>
      <c r="E16">
        <v>52.47</v>
      </c>
    </row>
    <row r="17" spans="1:5" x14ac:dyDescent="0.2">
      <c r="A17" s="26">
        <f t="shared" si="0"/>
        <v>2014</v>
      </c>
      <c r="B17" s="73">
        <v>41892</v>
      </c>
      <c r="C17" t="s">
        <v>739</v>
      </c>
      <c r="D17">
        <v>9.8000000000000007</v>
      </c>
      <c r="E17">
        <v>51.6</v>
      </c>
    </row>
    <row r="18" spans="1:5" x14ac:dyDescent="0.2">
      <c r="A18" s="26">
        <f t="shared" si="0"/>
        <v>2014</v>
      </c>
      <c r="B18" s="73">
        <v>41957</v>
      </c>
      <c r="C18" t="s">
        <v>740</v>
      </c>
      <c r="D18">
        <v>9.1999999999999993</v>
      </c>
      <c r="E18">
        <v>47</v>
      </c>
    </row>
    <row r="19" spans="1:5" x14ac:dyDescent="0.2">
      <c r="A19" s="26">
        <f t="shared" si="0"/>
        <v>2014</v>
      </c>
      <c r="B19" s="73">
        <v>41991</v>
      </c>
      <c r="C19" t="s">
        <v>741</v>
      </c>
      <c r="D19" t="s">
        <v>488</v>
      </c>
      <c r="E19" t="s">
        <v>488</v>
      </c>
    </row>
    <row r="20" spans="1:5" x14ac:dyDescent="0.2">
      <c r="A20" s="26">
        <f t="shared" si="0"/>
        <v>2015</v>
      </c>
      <c r="B20" s="73">
        <v>42032</v>
      </c>
      <c r="C20" t="s">
        <v>742</v>
      </c>
      <c r="D20">
        <v>9.75</v>
      </c>
      <c r="E20">
        <v>41.55</v>
      </c>
    </row>
    <row r="21" spans="1:5" x14ac:dyDescent="0.2">
      <c r="A21" s="26">
        <f t="shared" si="0"/>
        <v>2015</v>
      </c>
      <c r="B21" s="73">
        <v>42054</v>
      </c>
      <c r="C21" t="s">
        <v>743</v>
      </c>
      <c r="D21">
        <v>9.89</v>
      </c>
      <c r="E21">
        <v>50</v>
      </c>
    </row>
    <row r="22" spans="1:5" x14ac:dyDescent="0.2">
      <c r="A22" s="26">
        <f t="shared" si="0"/>
        <v>2015</v>
      </c>
      <c r="B22" s="73">
        <v>42074</v>
      </c>
      <c r="C22" t="s">
        <v>744</v>
      </c>
      <c r="D22">
        <v>9.5</v>
      </c>
      <c r="E22">
        <v>48.5</v>
      </c>
    </row>
    <row r="23" spans="1:5" x14ac:dyDescent="0.2">
      <c r="A23" s="26">
        <f t="shared" si="0"/>
        <v>2015</v>
      </c>
      <c r="B23" s="73">
        <v>42088</v>
      </c>
      <c r="C23" t="s">
        <v>745</v>
      </c>
      <c r="D23">
        <v>9.81</v>
      </c>
      <c r="E23">
        <v>53.26</v>
      </c>
    </row>
    <row r="24" spans="1:5" x14ac:dyDescent="0.2">
      <c r="A24" s="26">
        <f t="shared" si="0"/>
        <v>2015</v>
      </c>
      <c r="B24" s="73">
        <v>42103</v>
      </c>
      <c r="C24" t="s">
        <v>746</v>
      </c>
      <c r="D24" t="s">
        <v>488</v>
      </c>
      <c r="E24" t="s">
        <v>488</v>
      </c>
    </row>
    <row r="25" spans="1:5" x14ac:dyDescent="0.2">
      <c r="A25" s="26">
        <f t="shared" si="0"/>
        <v>2015</v>
      </c>
      <c r="B25" s="73">
        <v>42150</v>
      </c>
      <c r="C25" t="s">
        <v>747</v>
      </c>
      <c r="D25">
        <v>10</v>
      </c>
      <c r="E25" t="s">
        <v>488</v>
      </c>
    </row>
    <row r="26" spans="1:5" x14ac:dyDescent="0.2">
      <c r="A26" s="26">
        <f t="shared" si="0"/>
        <v>2015</v>
      </c>
      <c r="B26" s="73">
        <v>42184</v>
      </c>
      <c r="C26" t="s">
        <v>748</v>
      </c>
      <c r="D26">
        <v>10.1</v>
      </c>
      <c r="E26">
        <v>53</v>
      </c>
    </row>
    <row r="27" spans="1:5" x14ac:dyDescent="0.2">
      <c r="A27" s="26">
        <f t="shared" si="0"/>
        <v>2015</v>
      </c>
      <c r="B27" s="73">
        <v>42235</v>
      </c>
      <c r="C27" t="s">
        <v>749</v>
      </c>
      <c r="D27">
        <v>9.75</v>
      </c>
      <c r="E27">
        <v>53</v>
      </c>
    </row>
    <row r="28" spans="1:5" x14ac:dyDescent="0.2">
      <c r="A28" s="26">
        <f t="shared" si="0"/>
        <v>2015</v>
      </c>
      <c r="B28" s="73">
        <v>42235</v>
      </c>
      <c r="C28" t="s">
        <v>732</v>
      </c>
      <c r="D28">
        <v>9.75</v>
      </c>
      <c r="E28">
        <v>51.36</v>
      </c>
    </row>
    <row r="29" spans="1:5" x14ac:dyDescent="0.2">
      <c r="A29" s="26">
        <f t="shared" si="0"/>
        <v>2015</v>
      </c>
      <c r="B29" s="73">
        <v>42258</v>
      </c>
      <c r="C29" t="s">
        <v>750</v>
      </c>
      <c r="D29">
        <v>9.75</v>
      </c>
      <c r="E29">
        <v>52</v>
      </c>
    </row>
    <row r="30" spans="1:5" x14ac:dyDescent="0.2">
      <c r="A30" s="26">
        <f t="shared" si="0"/>
        <v>2015</v>
      </c>
      <c r="B30" s="73">
        <v>42306</v>
      </c>
      <c r="C30" t="s">
        <v>751</v>
      </c>
      <c r="D30" t="s">
        <v>488</v>
      </c>
      <c r="E30" t="s">
        <v>488</v>
      </c>
    </row>
    <row r="31" spans="1:5" x14ac:dyDescent="0.2">
      <c r="A31" s="26">
        <f t="shared" si="0"/>
        <v>2015</v>
      </c>
      <c r="B31" s="73">
        <v>42345</v>
      </c>
      <c r="C31" t="s">
        <v>727</v>
      </c>
      <c r="D31">
        <v>9.75</v>
      </c>
      <c r="E31">
        <v>51</v>
      </c>
    </row>
    <row r="32" spans="1:5" x14ac:dyDescent="0.2">
      <c r="A32" s="26">
        <f t="shared" si="0"/>
        <v>2015</v>
      </c>
      <c r="B32" s="73">
        <v>42360</v>
      </c>
      <c r="C32" t="s">
        <v>728</v>
      </c>
      <c r="D32">
        <v>9.34</v>
      </c>
      <c r="E32" t="s">
        <v>488</v>
      </c>
    </row>
    <row r="33" spans="1:5" x14ac:dyDescent="0.2">
      <c r="A33" s="26">
        <f t="shared" si="0"/>
        <v>2016</v>
      </c>
      <c r="B33" s="73">
        <v>42376</v>
      </c>
      <c r="C33" t="s">
        <v>752</v>
      </c>
      <c r="D33">
        <v>9.25</v>
      </c>
      <c r="E33">
        <v>49.2</v>
      </c>
    </row>
    <row r="34" spans="1:5" x14ac:dyDescent="0.2">
      <c r="A34" s="26">
        <f t="shared" si="0"/>
        <v>2016</v>
      </c>
      <c r="B34" s="73">
        <v>42388</v>
      </c>
      <c r="C34" t="s">
        <v>753</v>
      </c>
      <c r="D34">
        <v>9.75</v>
      </c>
      <c r="E34">
        <v>50.54</v>
      </c>
    </row>
    <row r="35" spans="1:5" x14ac:dyDescent="0.2">
      <c r="A35" s="26">
        <f t="shared" si="0"/>
        <v>2016</v>
      </c>
      <c r="B35" s="73">
        <v>42394</v>
      </c>
      <c r="C35" t="s">
        <v>754</v>
      </c>
      <c r="D35">
        <v>9.5</v>
      </c>
      <c r="E35">
        <v>49.45</v>
      </c>
    </row>
    <row r="36" spans="1:5" x14ac:dyDescent="0.2">
      <c r="A36" s="26">
        <f t="shared" si="0"/>
        <v>2016</v>
      </c>
      <c r="B36" s="73">
        <v>42424</v>
      </c>
      <c r="C36" t="s">
        <v>755</v>
      </c>
      <c r="D36">
        <v>9.75</v>
      </c>
      <c r="E36">
        <v>45.84</v>
      </c>
    </row>
    <row r="37" spans="1:5" x14ac:dyDescent="0.2">
      <c r="A37" s="26">
        <f t="shared" si="0"/>
        <v>2016</v>
      </c>
      <c r="B37" s="73">
        <v>42424</v>
      </c>
      <c r="C37" t="s">
        <v>756</v>
      </c>
      <c r="D37">
        <v>9.75</v>
      </c>
      <c r="E37">
        <v>51</v>
      </c>
    </row>
    <row r="38" spans="1:5" x14ac:dyDescent="0.2">
      <c r="A38" s="26">
        <f t="shared" si="0"/>
        <v>2016</v>
      </c>
      <c r="B38" s="73">
        <v>42487</v>
      </c>
      <c r="C38" t="s">
        <v>757</v>
      </c>
      <c r="D38">
        <v>9.75</v>
      </c>
      <c r="E38">
        <v>53</v>
      </c>
    </row>
    <row r="39" spans="1:5" x14ac:dyDescent="0.2">
      <c r="A39" s="26">
        <f t="shared" si="0"/>
        <v>2016</v>
      </c>
      <c r="B39" s="73">
        <v>42516</v>
      </c>
      <c r="C39" t="s">
        <v>758</v>
      </c>
      <c r="D39" t="s">
        <v>488</v>
      </c>
      <c r="E39" t="s">
        <v>488</v>
      </c>
    </row>
    <row r="40" spans="1:5" x14ac:dyDescent="0.2">
      <c r="A40" s="26">
        <f t="shared" si="0"/>
        <v>2016</v>
      </c>
      <c r="B40" s="73">
        <v>42537</v>
      </c>
      <c r="C40" t="s">
        <v>759</v>
      </c>
      <c r="D40" t="s">
        <v>488</v>
      </c>
      <c r="E40" t="s">
        <v>488</v>
      </c>
    </row>
    <row r="41" spans="1:5" x14ac:dyDescent="0.2">
      <c r="A41" s="26">
        <f t="shared" si="0"/>
        <v>2016</v>
      </c>
      <c r="B41" s="73">
        <v>42591</v>
      </c>
      <c r="C41" t="s">
        <v>738</v>
      </c>
      <c r="D41">
        <v>9.75</v>
      </c>
      <c r="E41">
        <v>52.86</v>
      </c>
    </row>
    <row r="42" spans="1:5" x14ac:dyDescent="0.2">
      <c r="A42" s="26">
        <f t="shared" si="0"/>
        <v>2016</v>
      </c>
      <c r="B42" s="73">
        <v>42605</v>
      </c>
      <c r="C42" t="s">
        <v>760</v>
      </c>
      <c r="D42" t="s">
        <v>488</v>
      </c>
      <c r="E42" t="s">
        <v>488</v>
      </c>
    </row>
    <row r="43" spans="1:5" x14ac:dyDescent="0.2">
      <c r="A43" s="26">
        <f t="shared" si="0"/>
        <v>2016</v>
      </c>
      <c r="B43" s="73">
        <v>42625</v>
      </c>
      <c r="C43" t="s">
        <v>763</v>
      </c>
      <c r="D43">
        <v>10.1</v>
      </c>
      <c r="E43">
        <v>53</v>
      </c>
    </row>
    <row r="44" spans="1:5" x14ac:dyDescent="0.2">
      <c r="A44" s="26">
        <f t="shared" si="0"/>
        <v>2016</v>
      </c>
      <c r="B44" s="73">
        <v>42717</v>
      </c>
      <c r="C44" t="s">
        <v>761</v>
      </c>
      <c r="D44">
        <v>9.7899999999999991</v>
      </c>
      <c r="E44">
        <v>49.8</v>
      </c>
    </row>
    <row r="45" spans="1:5" x14ac:dyDescent="0.2">
      <c r="A45" s="26">
        <f t="shared" si="0"/>
        <v>2016</v>
      </c>
      <c r="B45" s="73">
        <v>42719</v>
      </c>
      <c r="C45" t="s">
        <v>729</v>
      </c>
      <c r="D45" t="s">
        <v>488</v>
      </c>
      <c r="E45" t="s">
        <v>488</v>
      </c>
    </row>
    <row r="46" spans="1:5" x14ac:dyDescent="0.2">
      <c r="A46" s="26">
        <f t="shared" si="0"/>
        <v>2016</v>
      </c>
      <c r="B46" s="73">
        <v>42719</v>
      </c>
      <c r="C46" t="s">
        <v>762</v>
      </c>
      <c r="D46" t="s">
        <v>488</v>
      </c>
      <c r="E46" t="s">
        <v>488</v>
      </c>
    </row>
    <row r="47" spans="1:5" x14ac:dyDescent="0.2">
      <c r="A47" s="26">
        <f t="shared" si="0"/>
        <v>2017</v>
      </c>
      <c r="B47" s="73">
        <v>42762</v>
      </c>
      <c r="C47" t="s">
        <v>764</v>
      </c>
      <c r="D47">
        <v>9.0009999999999994</v>
      </c>
      <c r="E47">
        <v>46</v>
      </c>
    </row>
    <row r="48" spans="1:5" x14ac:dyDescent="0.2">
      <c r="A48" s="26">
        <f t="shared" si="0"/>
        <v>2017</v>
      </c>
      <c r="B48" s="73">
        <v>42790</v>
      </c>
      <c r="C48" t="s">
        <v>765</v>
      </c>
      <c r="D48">
        <v>9.75</v>
      </c>
      <c r="E48" t="s">
        <v>488</v>
      </c>
    </row>
    <row r="49" spans="1:5" x14ac:dyDescent="0.2">
      <c r="A49" s="26">
        <f t="shared" si="0"/>
        <v>2017</v>
      </c>
      <c r="B49" s="73">
        <v>42793</v>
      </c>
      <c r="C49" t="s">
        <v>766</v>
      </c>
      <c r="D49">
        <v>9.6</v>
      </c>
      <c r="E49">
        <v>52.04</v>
      </c>
    </row>
    <row r="50" spans="1:5" x14ac:dyDescent="0.2">
      <c r="A50" s="26">
        <f t="shared" si="0"/>
        <v>2017</v>
      </c>
      <c r="B50" s="73">
        <v>42816</v>
      </c>
      <c r="C50" t="s">
        <v>767</v>
      </c>
      <c r="D50">
        <v>9.8699999999999992</v>
      </c>
      <c r="E50" t="s">
        <v>488</v>
      </c>
    </row>
    <row r="51" spans="1:5" x14ac:dyDescent="0.2">
      <c r="A51" s="26">
        <f t="shared" si="0"/>
        <v>2017</v>
      </c>
      <c r="B51" s="73">
        <v>42873</v>
      </c>
      <c r="C51" t="s">
        <v>768</v>
      </c>
      <c r="D51">
        <v>9.1</v>
      </c>
      <c r="E51">
        <v>46</v>
      </c>
    </row>
    <row r="52" spans="1:5" x14ac:dyDescent="0.2">
      <c r="A52" s="26">
        <f t="shared" si="0"/>
        <v>2017</v>
      </c>
      <c r="B52" s="73">
        <v>42879</v>
      </c>
      <c r="C52" t="s">
        <v>769</v>
      </c>
      <c r="D52">
        <v>9.25</v>
      </c>
      <c r="E52">
        <v>46.09</v>
      </c>
    </row>
    <row r="53" spans="1:5" x14ac:dyDescent="0.2">
      <c r="A53" s="26">
        <f t="shared" si="0"/>
        <v>2017</v>
      </c>
      <c r="B53" s="73">
        <v>42968</v>
      </c>
      <c r="C53" t="s">
        <v>770</v>
      </c>
      <c r="D53" t="s">
        <v>488</v>
      </c>
      <c r="E53" t="s">
        <v>488</v>
      </c>
    </row>
    <row r="54" spans="1:5" x14ac:dyDescent="0.2">
      <c r="A54" s="26">
        <f t="shared" si="0"/>
        <v>2017</v>
      </c>
      <c r="B54" s="73">
        <v>42999</v>
      </c>
      <c r="C54" t="s">
        <v>771</v>
      </c>
      <c r="D54" t="s">
        <v>488</v>
      </c>
      <c r="E54" t="s">
        <v>488</v>
      </c>
    </row>
    <row r="55" spans="1:5" x14ac:dyDescent="0.2">
      <c r="A55" s="26">
        <f t="shared" si="0"/>
        <v>2017</v>
      </c>
      <c r="B55" s="73">
        <v>43003</v>
      </c>
      <c r="C55" t="s">
        <v>772</v>
      </c>
      <c r="D55">
        <v>10.401999999999999</v>
      </c>
      <c r="E55">
        <v>41.92</v>
      </c>
    </row>
    <row r="56" spans="1:5" x14ac:dyDescent="0.2">
      <c r="A56" s="26">
        <f t="shared" si="0"/>
        <v>2017</v>
      </c>
      <c r="B56" s="73">
        <v>43047</v>
      </c>
      <c r="C56" t="s">
        <v>773</v>
      </c>
      <c r="D56">
        <v>9.6</v>
      </c>
      <c r="E56">
        <v>52</v>
      </c>
    </row>
    <row r="57" spans="1:5" x14ac:dyDescent="0.2">
      <c r="A57" s="26">
        <f t="shared" si="0"/>
        <v>2017</v>
      </c>
      <c r="B57" s="73">
        <v>43087</v>
      </c>
      <c r="C57" t="s">
        <v>774</v>
      </c>
      <c r="D57" t="s">
        <v>488</v>
      </c>
      <c r="E57" t="s">
        <v>488</v>
      </c>
    </row>
    <row r="58" spans="1:5" x14ac:dyDescent="0.2">
      <c r="A58" s="26">
        <f t="shared" si="0"/>
        <v>2017</v>
      </c>
      <c r="B58" s="73">
        <v>43087</v>
      </c>
      <c r="C58" t="s">
        <v>775</v>
      </c>
      <c r="D58">
        <v>9.5</v>
      </c>
      <c r="E58" t="s">
        <v>488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P37"/>
  <sheetViews>
    <sheetView topLeftCell="A16" workbookViewId="0">
      <selection activeCell="U25" sqref="U25"/>
    </sheetView>
  </sheetViews>
  <sheetFormatPr defaultRowHeight="14.25" x14ac:dyDescent="0.2"/>
  <cols>
    <col min="1" max="1" width="3.75" customWidth="1"/>
    <col min="2" max="2" width="1" customWidth="1"/>
    <col min="3" max="3" width="4.25" bestFit="1" customWidth="1"/>
    <col min="4" max="4" width="1.875" customWidth="1"/>
    <col min="6" max="6" width="1.875" customWidth="1"/>
    <col min="7" max="7" width="2.875" hidden="1" customWidth="1"/>
    <col min="9" max="9" width="1.875" customWidth="1"/>
    <col min="11" max="11" width="2.875" customWidth="1"/>
    <col min="12" max="12" width="2.875" hidden="1" customWidth="1"/>
    <col min="14" max="14" width="1.875" customWidth="1"/>
    <col min="16" max="16" width="1" customWidth="1"/>
  </cols>
  <sheetData>
    <row r="3" spans="2:16" ht="15" thickBot="1" x14ac:dyDescent="0.25"/>
    <row r="4" spans="2:16" ht="6" customHeight="1" x14ac:dyDescent="0.2">
      <c r="B4" s="10"/>
      <c r="C4" s="11"/>
      <c r="D4" s="11"/>
      <c r="E4" s="11"/>
      <c r="F4" s="11"/>
      <c r="G4" s="11"/>
      <c r="H4" s="11"/>
      <c r="I4" s="11"/>
      <c r="J4" s="11"/>
      <c r="K4" s="11"/>
      <c r="L4" s="11"/>
      <c r="M4" s="11"/>
      <c r="N4" s="11"/>
      <c r="O4" s="11"/>
      <c r="P4" s="12"/>
    </row>
    <row r="5" spans="2:16" hidden="1" x14ac:dyDescent="0.2">
      <c r="B5" s="13"/>
      <c r="C5" s="7"/>
      <c r="D5" s="7"/>
      <c r="E5" s="7"/>
      <c r="F5" s="7"/>
      <c r="G5" s="7"/>
      <c r="H5" s="7"/>
      <c r="I5" s="7"/>
      <c r="J5" s="7"/>
      <c r="K5" s="7"/>
      <c r="L5" s="7"/>
      <c r="M5" s="7"/>
      <c r="N5" s="7"/>
      <c r="O5" s="7"/>
      <c r="P5" s="14"/>
    </row>
    <row r="6" spans="2:16" ht="15" x14ac:dyDescent="0.25">
      <c r="B6" s="13"/>
      <c r="C6" s="160" t="s">
        <v>576</v>
      </c>
      <c r="D6" s="160"/>
      <c r="E6" s="160"/>
      <c r="F6" s="160"/>
      <c r="G6" s="160"/>
      <c r="H6" s="160"/>
      <c r="I6" s="160"/>
      <c r="J6" s="160"/>
      <c r="K6" s="160"/>
      <c r="L6" s="160"/>
      <c r="M6" s="160"/>
      <c r="N6" s="160"/>
      <c r="O6" s="160"/>
      <c r="P6" s="14"/>
    </row>
    <row r="7" spans="2:16" x14ac:dyDescent="0.2">
      <c r="B7" s="13"/>
      <c r="C7" s="7"/>
      <c r="D7" s="7"/>
      <c r="E7" s="7"/>
      <c r="F7" s="7"/>
      <c r="G7" s="7"/>
      <c r="H7" s="7"/>
      <c r="I7" s="15"/>
      <c r="J7" s="7"/>
      <c r="K7" s="7"/>
      <c r="L7" s="7"/>
      <c r="M7" s="7"/>
      <c r="N7" s="7"/>
      <c r="O7" s="7"/>
      <c r="P7" s="14"/>
    </row>
    <row r="8" spans="2:16" ht="15" x14ac:dyDescent="0.25">
      <c r="B8" s="13"/>
      <c r="C8" s="160" t="s">
        <v>479</v>
      </c>
      <c r="D8" s="160"/>
      <c r="E8" s="160"/>
      <c r="F8" s="160"/>
      <c r="G8" s="160"/>
      <c r="H8" s="160"/>
      <c r="I8" s="160"/>
      <c r="J8" s="160"/>
      <c r="K8" s="160"/>
      <c r="L8" s="160"/>
      <c r="M8" s="160"/>
      <c r="N8" s="160"/>
      <c r="O8" s="160"/>
      <c r="P8" s="14"/>
    </row>
    <row r="9" spans="2:16" ht="15" x14ac:dyDescent="0.25">
      <c r="B9" s="13"/>
      <c r="C9" s="160" t="s">
        <v>469</v>
      </c>
      <c r="D9" s="160"/>
      <c r="E9" s="160"/>
      <c r="F9" s="160"/>
      <c r="G9" s="160"/>
      <c r="H9" s="160"/>
      <c r="I9" s="160"/>
      <c r="J9" s="160"/>
      <c r="K9" s="160"/>
      <c r="L9" s="160"/>
      <c r="M9" s="160"/>
      <c r="N9" s="160"/>
      <c r="O9" s="160"/>
      <c r="P9" s="14"/>
    </row>
    <row r="10" spans="2:16" x14ac:dyDescent="0.2">
      <c r="B10" s="13"/>
      <c r="C10" s="7"/>
      <c r="D10" s="7"/>
      <c r="E10" s="7"/>
      <c r="F10" s="7"/>
      <c r="G10" s="7"/>
      <c r="H10" s="7"/>
      <c r="I10" s="7"/>
      <c r="J10" s="7"/>
      <c r="K10" s="7"/>
      <c r="L10" s="7"/>
      <c r="M10" s="7"/>
      <c r="N10" s="7"/>
      <c r="O10" s="7"/>
      <c r="P10" s="14"/>
    </row>
    <row r="11" spans="2:16" x14ac:dyDescent="0.2">
      <c r="B11" s="13"/>
      <c r="C11" s="7"/>
      <c r="D11" s="7"/>
      <c r="E11" s="7"/>
      <c r="F11" s="7"/>
      <c r="G11" s="7"/>
      <c r="H11" s="7"/>
      <c r="I11" s="7"/>
      <c r="J11" s="7"/>
      <c r="K11" s="7"/>
      <c r="L11" s="7"/>
      <c r="M11" s="7"/>
      <c r="N11" s="7"/>
      <c r="O11" s="7"/>
      <c r="P11" s="14"/>
    </row>
    <row r="12" spans="2:16" ht="15" x14ac:dyDescent="0.25">
      <c r="B12" s="13"/>
      <c r="C12" s="7"/>
      <c r="D12" s="7"/>
      <c r="E12" s="7"/>
      <c r="F12" s="7"/>
      <c r="G12" s="7"/>
      <c r="H12" s="161" t="s">
        <v>223</v>
      </c>
      <c r="I12" s="161"/>
      <c r="J12" s="161"/>
      <c r="K12" s="7"/>
      <c r="L12" s="7"/>
      <c r="M12" s="161" t="s">
        <v>220</v>
      </c>
      <c r="N12" s="161"/>
      <c r="O12" s="161"/>
      <c r="P12" s="14"/>
    </row>
    <row r="13" spans="2:16" ht="15" x14ac:dyDescent="0.25">
      <c r="B13" s="13"/>
      <c r="C13" s="16" t="s">
        <v>462</v>
      </c>
      <c r="D13" s="7"/>
      <c r="E13" s="16" t="s">
        <v>277</v>
      </c>
      <c r="F13" s="7"/>
      <c r="G13" s="7"/>
      <c r="H13" s="16" t="s">
        <v>463</v>
      </c>
      <c r="I13" s="7"/>
      <c r="J13" s="16" t="s">
        <v>464</v>
      </c>
      <c r="K13" s="7"/>
      <c r="L13" s="7"/>
      <c r="M13" s="16" t="s">
        <v>463</v>
      </c>
      <c r="N13" s="7"/>
      <c r="O13" s="16" t="s">
        <v>464</v>
      </c>
      <c r="P13" s="17"/>
    </row>
    <row r="14" spans="2:16" x14ac:dyDescent="0.2">
      <c r="B14" s="13"/>
      <c r="C14" s="7"/>
      <c r="D14" s="7"/>
      <c r="E14" s="18">
        <v>-1</v>
      </c>
      <c r="F14" s="7"/>
      <c r="G14" s="7"/>
      <c r="H14" s="18">
        <v>-2</v>
      </c>
      <c r="I14" s="7"/>
      <c r="J14" s="18">
        <v>-3</v>
      </c>
      <c r="K14" s="7"/>
      <c r="L14" s="7"/>
      <c r="M14" s="18">
        <v>-4</v>
      </c>
      <c r="N14" s="7"/>
      <c r="O14" s="18">
        <v>-5</v>
      </c>
      <c r="P14" s="14"/>
    </row>
    <row r="15" spans="2:16" x14ac:dyDescent="0.2">
      <c r="B15" s="13"/>
      <c r="C15" s="7"/>
      <c r="D15" s="7"/>
      <c r="E15" s="7"/>
      <c r="F15" s="7"/>
      <c r="G15" s="7"/>
      <c r="H15" s="7"/>
      <c r="I15" s="7"/>
      <c r="J15" s="7"/>
      <c r="K15" s="7"/>
      <c r="L15" s="7"/>
      <c r="M15" s="7"/>
      <c r="N15" s="7"/>
      <c r="O15" s="7"/>
      <c r="P15" s="14"/>
    </row>
    <row r="16" spans="2:16" x14ac:dyDescent="0.2">
      <c r="B16" s="13"/>
      <c r="C16" s="19">
        <v>1</v>
      </c>
      <c r="D16" s="7"/>
      <c r="E16" s="19">
        <v>2010</v>
      </c>
      <c r="F16" s="7"/>
      <c r="G16" s="24" t="e">
        <f>COUNTIFS(#REF!,$H$12,#REF!,'Return on Equity'!$E16,#REF!,TRUE,#REF!,TRUE,#REF!,"&lt;&gt;N/A")</f>
        <v>#REF!</v>
      </c>
      <c r="H16" s="20" t="e">
        <f>AVERAGEIFS(#REF!,#REF!,$H$12,#REF!,'Return on Equity'!$E16,#REF!,TRUE,#REF!,TRUE)</f>
        <v>#REF!</v>
      </c>
      <c r="I16" s="7"/>
      <c r="J16" s="20" t="e">
        <f t="array" ref="J16">MEDIAN(IF(#REF!=$H$12,IF(#REF!='Return on Equity'!$E16,IF(#REF!=TRUE,IF(#REF!=TRUE,#REF!)))))</f>
        <v>#REF!</v>
      </c>
      <c r="K16" s="7"/>
      <c r="L16" s="24" t="e">
        <f>COUNTIFS(#REF!,$M$12,#REF!,'Return on Equity'!$E16,#REF!,TRUE,#REF!,TRUE,#REF!,"&lt;&gt;N/A")</f>
        <v>#REF!</v>
      </c>
      <c r="M16" s="20" t="e">
        <f>AVERAGEIFS(#REF!,#REF!,$M$12,#REF!,'Return on Equity'!$E16,#REF!,TRUE,#REF!,TRUE)</f>
        <v>#REF!</v>
      </c>
      <c r="N16" s="7"/>
      <c r="O16" s="20" t="e">
        <f t="array" ref="O16">MEDIAN(IF(#REF!=$M$12,IF(#REF!='Return on Equity'!$E16,IF(#REF!=TRUE,IF(#REF!=TRUE,#REF!)))))</f>
        <v>#REF!</v>
      </c>
      <c r="P16" s="14"/>
    </row>
    <row r="17" spans="2:16" x14ac:dyDescent="0.2">
      <c r="B17" s="13"/>
      <c r="C17" s="19">
        <v>2</v>
      </c>
      <c r="D17" s="7"/>
      <c r="E17" s="19">
        <v>2011</v>
      </c>
      <c r="F17" s="7"/>
      <c r="G17" s="24" t="e">
        <f>COUNTIFS(#REF!,$H$12,#REF!,'Return on Equity'!$E17,#REF!,TRUE,#REF!,TRUE,#REF!,"&lt;&gt;N/A")</f>
        <v>#REF!</v>
      </c>
      <c r="H17" s="20" t="e">
        <f>AVERAGEIFS(#REF!,#REF!,$H$12,#REF!,'Return on Equity'!$E17,#REF!,TRUE,#REF!,TRUE)</f>
        <v>#REF!</v>
      </c>
      <c r="I17" s="7"/>
      <c r="J17" s="20" t="e">
        <f t="array" ref="J17">MEDIAN(IF(#REF!=$H$12,IF(#REF!='Return on Equity'!$E17,IF(#REF!=TRUE,IF(#REF!=TRUE,#REF!)))))</f>
        <v>#REF!</v>
      </c>
      <c r="K17" s="7"/>
      <c r="L17" s="24" t="e">
        <f>COUNTIFS(#REF!,$M$12,#REF!,'Return on Equity'!$E17,#REF!,TRUE,#REF!,TRUE,#REF!,"&lt;&gt;N/A")</f>
        <v>#REF!</v>
      </c>
      <c r="M17" s="20" t="e">
        <f>AVERAGEIFS(#REF!,#REF!,$M$12,#REF!,'Return on Equity'!$E17,#REF!,TRUE,#REF!,TRUE)</f>
        <v>#REF!</v>
      </c>
      <c r="N17" s="7"/>
      <c r="O17" s="20" t="e">
        <f t="array" ref="O17">MEDIAN(IF(#REF!=$M$12,IF(#REF!='Return on Equity'!$E17,IF(#REF!=TRUE,IF(#REF!=TRUE,#REF!)))))</f>
        <v>#REF!</v>
      </c>
      <c r="P17" s="14"/>
    </row>
    <row r="18" spans="2:16" x14ac:dyDescent="0.2">
      <c r="B18" s="13"/>
      <c r="C18" s="19">
        <v>3</v>
      </c>
      <c r="D18" s="7"/>
      <c r="E18" s="19">
        <v>2012</v>
      </c>
      <c r="F18" s="7"/>
      <c r="G18" s="24" t="e">
        <f>COUNTIFS(#REF!,$H$12,#REF!,'Return on Equity'!$E18,#REF!,TRUE,#REF!,TRUE,#REF!,"&lt;&gt;N/A")</f>
        <v>#REF!</v>
      </c>
      <c r="H18" s="20" t="e">
        <f>AVERAGEIFS(#REF!,#REF!,$H$12,#REF!,'Return on Equity'!$E18,#REF!,TRUE,#REF!,TRUE)</f>
        <v>#REF!</v>
      </c>
      <c r="I18" s="7"/>
      <c r="J18" s="20" t="e">
        <f t="array" ref="J18">MEDIAN(IF(#REF!=$H$12,IF(#REF!='Return on Equity'!$E18,IF(#REF!=TRUE,IF(#REF!=TRUE,#REF!)))))</f>
        <v>#REF!</v>
      </c>
      <c r="K18" s="7"/>
      <c r="L18" s="24" t="e">
        <f>COUNTIFS(#REF!,$M$12,#REF!,'Return on Equity'!$E18,#REF!,TRUE,#REF!,TRUE,#REF!,"&lt;&gt;N/A")</f>
        <v>#REF!</v>
      </c>
      <c r="M18" s="20" t="e">
        <f>AVERAGEIFS(#REF!,#REF!,$M$12,#REF!,'Return on Equity'!$E18,#REF!,TRUE,#REF!,TRUE)</f>
        <v>#REF!</v>
      </c>
      <c r="N18" s="7"/>
      <c r="O18" s="20" t="e">
        <f t="array" ref="O18">MEDIAN(IF(#REF!=$M$12,IF(#REF!='Return on Equity'!$E18,IF(#REF!=TRUE,IF(#REF!=TRUE,#REF!)))))</f>
        <v>#REF!</v>
      </c>
      <c r="P18" s="14"/>
    </row>
    <row r="19" spans="2:16" x14ac:dyDescent="0.2">
      <c r="B19" s="13"/>
      <c r="C19" s="19">
        <v>4</v>
      </c>
      <c r="D19" s="7"/>
      <c r="E19" s="19">
        <v>2013</v>
      </c>
      <c r="F19" s="7"/>
      <c r="G19" s="24" t="e">
        <f>COUNTIFS(#REF!,$H$12,#REF!,'Return on Equity'!$E19,#REF!,TRUE,#REF!,TRUE,#REF!,"&lt;&gt;N/A")</f>
        <v>#REF!</v>
      </c>
      <c r="H19" s="20" t="e">
        <f>AVERAGEIFS(#REF!,#REF!,$H$12,#REF!,'Return on Equity'!$E19,#REF!,TRUE,#REF!,TRUE)</f>
        <v>#REF!</v>
      </c>
      <c r="I19" s="7"/>
      <c r="J19" s="20" t="e">
        <f t="array" ref="J19">MEDIAN(IF(#REF!=$H$12,IF(#REF!='Return on Equity'!$E19,IF(#REF!=TRUE,IF(#REF!=TRUE,#REF!)))))</f>
        <v>#REF!</v>
      </c>
      <c r="K19" s="7"/>
      <c r="L19" s="24" t="e">
        <f>COUNTIFS(#REF!,$M$12,#REF!,'Return on Equity'!$E19,#REF!,TRUE,#REF!,TRUE,#REF!,"&lt;&gt;N/A")</f>
        <v>#REF!</v>
      </c>
      <c r="M19" s="20" t="e">
        <f>AVERAGEIFS(#REF!,#REF!,$M$12,#REF!,'Return on Equity'!$E19,#REF!,TRUE,#REF!,TRUE)</f>
        <v>#REF!</v>
      </c>
      <c r="N19" s="7"/>
      <c r="O19" s="20" t="e">
        <f t="array" ref="O19">MEDIAN(IF(#REF!=$M$12,IF(#REF!='Return on Equity'!$E19,IF(#REF!=TRUE,IF(#REF!=TRUE,#REF!)))))</f>
        <v>#REF!</v>
      </c>
      <c r="P19" s="14"/>
    </row>
    <row r="20" spans="2:16" x14ac:dyDescent="0.2">
      <c r="B20" s="13"/>
      <c r="C20" s="19">
        <v>5</v>
      </c>
      <c r="D20" s="7"/>
      <c r="E20" s="19">
        <v>2014</v>
      </c>
      <c r="F20" s="7"/>
      <c r="G20" s="24" t="e">
        <f>COUNTIFS(#REF!,$H$12,#REF!,'Return on Equity'!$E20,#REF!,TRUE,#REF!,TRUE,#REF!,"&lt;&gt;N/A")</f>
        <v>#REF!</v>
      </c>
      <c r="H20" s="20" t="e">
        <f>AVERAGEIFS(#REF!,#REF!,$H$12,#REF!,'Return on Equity'!$E20,#REF!,TRUE,#REF!,TRUE)</f>
        <v>#REF!</v>
      </c>
      <c r="I20" s="7"/>
      <c r="J20" s="20" t="e">
        <f t="array" ref="J20">MEDIAN(IF(#REF!=$H$12,IF(#REF!='Return on Equity'!$E20,IF(#REF!=TRUE,IF(#REF!=TRUE,#REF!)))))</f>
        <v>#REF!</v>
      </c>
      <c r="K20" s="7"/>
      <c r="L20" s="24" t="e">
        <f>COUNTIFS(#REF!,$M$12,#REF!,'Return on Equity'!$E20,#REF!,TRUE,#REF!,TRUE,#REF!,"&lt;&gt;N/A")</f>
        <v>#REF!</v>
      </c>
      <c r="M20" s="20" t="e">
        <f>AVERAGEIFS(#REF!,#REF!,$M$12,#REF!,'Return on Equity'!$E20,#REF!,TRUE,#REF!,TRUE)</f>
        <v>#REF!</v>
      </c>
      <c r="N20" s="7"/>
      <c r="O20" s="20" t="e">
        <f t="array" ref="O20">MEDIAN(IF(#REF!=$M$12,IF(#REF!='Return on Equity'!$E20,IF(#REF!=TRUE,IF(#REF!=TRUE,#REF!)))))</f>
        <v>#REF!</v>
      </c>
      <c r="P20" s="14"/>
    </row>
    <row r="21" spans="2:16" x14ac:dyDescent="0.2">
      <c r="B21" s="13"/>
      <c r="C21" s="19">
        <v>6</v>
      </c>
      <c r="D21" s="7"/>
      <c r="E21" s="19">
        <v>2015</v>
      </c>
      <c r="F21" s="7"/>
      <c r="G21" s="24" t="e">
        <f>COUNTIFS(#REF!,$H$12,#REF!,'Return on Equity'!$E21,#REF!,TRUE,#REF!,TRUE,#REF!,"&lt;&gt;N/A")</f>
        <v>#REF!</v>
      </c>
      <c r="H21" s="20" t="e">
        <f>AVERAGEIFS(#REF!,#REF!,$H$12,#REF!,'Return on Equity'!$E21,#REF!,TRUE,#REF!,TRUE)</f>
        <v>#REF!</v>
      </c>
      <c r="I21" s="7"/>
      <c r="J21" s="20" t="e">
        <f t="array" ref="J21">MEDIAN(IF(#REF!=$H$12,IF(#REF!='Return on Equity'!$E21,IF(#REF!=TRUE,IF(#REF!=TRUE,#REF!)))))</f>
        <v>#REF!</v>
      </c>
      <c r="K21" s="7"/>
      <c r="L21" s="24" t="e">
        <f>COUNTIFS(#REF!,$M$12,#REF!,'Return on Equity'!$E21,#REF!,TRUE,#REF!,TRUE,#REF!,"&lt;&gt;N/A")</f>
        <v>#REF!</v>
      </c>
      <c r="M21" s="20" t="e">
        <f>AVERAGEIFS(#REF!,#REF!,$M$12,#REF!,'Return on Equity'!$E21,#REF!,TRUE,#REF!,TRUE)</f>
        <v>#REF!</v>
      </c>
      <c r="N21" s="7"/>
      <c r="O21" s="20" t="e">
        <f t="array" ref="O21">MEDIAN(IF(#REF!=$M$12,IF(#REF!='Return on Equity'!$E21,IF(#REF!=TRUE,IF(#REF!=TRUE,#REF!)))))</f>
        <v>#REF!</v>
      </c>
      <c r="P21" s="14"/>
    </row>
    <row r="22" spans="2:16" x14ac:dyDescent="0.2">
      <c r="B22" s="13"/>
      <c r="C22" s="19">
        <v>7</v>
      </c>
      <c r="D22" s="7"/>
      <c r="E22" s="19">
        <v>2016</v>
      </c>
      <c r="F22" s="7"/>
      <c r="G22" s="24" t="e">
        <f>COUNTIFS(#REF!,$H$12,#REF!,'Return on Equity'!$E22,#REF!,TRUE,#REF!,TRUE,#REF!,"&lt;&gt;N/A")</f>
        <v>#REF!</v>
      </c>
      <c r="H22" s="20" t="e">
        <f>AVERAGEIFS(#REF!,#REF!,$H$12,#REF!,'Return on Equity'!$E22,#REF!,TRUE,#REF!,TRUE)</f>
        <v>#REF!</v>
      </c>
      <c r="I22" s="7"/>
      <c r="J22" s="20" t="e">
        <f t="array" ref="J22">MEDIAN(IF(#REF!=$H$12,IF(#REF!='Return on Equity'!$E22,IF(#REF!=TRUE,IF(#REF!=TRUE,#REF!)))))</f>
        <v>#REF!</v>
      </c>
      <c r="K22" s="7"/>
      <c r="L22" s="24" t="e">
        <f>COUNTIFS(#REF!,$M$12,#REF!,'Return on Equity'!$E22,#REF!,TRUE,#REF!,TRUE,#REF!,"&lt;&gt;N/A")</f>
        <v>#REF!</v>
      </c>
      <c r="M22" s="20" t="e">
        <f>AVERAGEIFS(#REF!,#REF!,$M$12,#REF!,'Return on Equity'!$E22,#REF!,TRUE,#REF!,TRUE)</f>
        <v>#REF!</v>
      </c>
      <c r="N22" s="7"/>
      <c r="O22" s="20" t="e">
        <f t="array" ref="O22">MEDIAN(IF(#REF!=$M$12,IF(#REF!='Return on Equity'!$E22,IF(#REF!=TRUE,IF(#REF!=TRUE,#REF!)))))</f>
        <v>#REF!</v>
      </c>
      <c r="P22" s="14"/>
    </row>
    <row r="23" spans="2:16" x14ac:dyDescent="0.2">
      <c r="B23" s="13"/>
      <c r="C23" s="19">
        <v>8</v>
      </c>
      <c r="D23" s="7"/>
      <c r="E23" s="19">
        <v>2017</v>
      </c>
      <c r="F23" s="7"/>
      <c r="G23" s="24" t="e">
        <f>COUNTIFS(#REF!,$H$12,#REF!,'Return on Equity'!$E23,#REF!,TRUE,#REF!,TRUE,#REF!,"&lt;&gt;N/A")</f>
        <v>#REF!</v>
      </c>
      <c r="H23" s="20" t="e">
        <f>AVERAGEIFS(#REF!,#REF!,$H$12,#REF!,'Return on Equity'!$E23,#REF!,TRUE,#REF!,TRUE)</f>
        <v>#REF!</v>
      </c>
      <c r="I23" s="7"/>
      <c r="J23" s="20" t="e">
        <f t="array" ref="J23">MEDIAN(IF(#REF!=$H$12,IF(#REF!='Return on Equity'!$E23,IF(#REF!=TRUE,IF(#REF!=TRUE,#REF!)))))</f>
        <v>#REF!</v>
      </c>
      <c r="K23" s="7"/>
      <c r="L23" s="24" t="e">
        <f>COUNTIFS(#REF!,$M$12,#REF!,'Return on Equity'!$E23,#REF!,TRUE,#REF!,TRUE,#REF!,"&lt;&gt;N/A")</f>
        <v>#REF!</v>
      </c>
      <c r="M23" s="20" t="e">
        <f>AVERAGEIFS(#REF!,#REF!,$M$12,#REF!,'Return on Equity'!$E23,#REF!,TRUE,#REF!,TRUE)</f>
        <v>#REF!</v>
      </c>
      <c r="N23" s="7"/>
      <c r="O23" s="20" t="e">
        <f t="array" ref="O23">MEDIAN(IF(#REF!=$M$12,IF(#REF!='Return on Equity'!$E23,IF(#REF!=TRUE,IF(#REF!=TRUE,#REF!)))))</f>
        <v>#REF!</v>
      </c>
      <c r="P23" s="14"/>
    </row>
    <row r="24" spans="2:16" x14ac:dyDescent="0.2">
      <c r="B24" s="13"/>
      <c r="C24" s="7"/>
      <c r="D24" s="7"/>
      <c r="E24" s="7"/>
      <c r="F24" s="7"/>
      <c r="G24" s="7"/>
      <c r="H24" s="7"/>
      <c r="I24" s="7"/>
      <c r="J24" s="7"/>
      <c r="K24" s="7"/>
      <c r="L24" s="7"/>
      <c r="M24" s="7"/>
      <c r="N24" s="7"/>
      <c r="O24" s="7"/>
      <c r="P24" s="14"/>
    </row>
    <row r="25" spans="2:16" x14ac:dyDescent="0.2">
      <c r="B25" s="13"/>
      <c r="C25" s="19">
        <v>9</v>
      </c>
      <c r="D25" s="7"/>
      <c r="E25" s="7" t="s">
        <v>463</v>
      </c>
      <c r="F25" s="7"/>
      <c r="G25" s="7"/>
      <c r="H25" s="20" t="e">
        <f>AVERAGE(H16:H23)</f>
        <v>#REF!</v>
      </c>
      <c r="I25" s="7"/>
      <c r="J25" s="20" t="e">
        <f>AVERAGE(J16:J23)</f>
        <v>#REF!</v>
      </c>
      <c r="K25" s="7"/>
      <c r="L25" s="7"/>
      <c r="M25" s="20" t="e">
        <f>AVERAGE(M16:M23)</f>
        <v>#REF!</v>
      </c>
      <c r="N25" s="7"/>
      <c r="O25" s="20" t="e">
        <f>AVERAGE(O16:O23)</f>
        <v>#REF!</v>
      </c>
      <c r="P25" s="14"/>
    </row>
    <row r="26" spans="2:16" x14ac:dyDescent="0.2">
      <c r="B26" s="13"/>
      <c r="C26" s="19"/>
      <c r="D26" s="7"/>
      <c r="E26" s="7"/>
      <c r="F26" s="7"/>
      <c r="G26" s="7"/>
      <c r="H26" s="7"/>
      <c r="I26" s="7"/>
      <c r="J26" s="7"/>
      <c r="K26" s="7"/>
      <c r="L26" s="7"/>
      <c r="M26" s="7"/>
      <c r="N26" s="7"/>
      <c r="O26" s="7"/>
      <c r="P26" s="14"/>
    </row>
    <row r="27" spans="2:16" x14ac:dyDescent="0.2">
      <c r="B27" s="13"/>
      <c r="C27" s="19">
        <v>10</v>
      </c>
      <c r="D27" s="7"/>
      <c r="E27" s="7" t="s">
        <v>465</v>
      </c>
      <c r="F27" s="7"/>
      <c r="G27" s="7"/>
      <c r="H27" s="20" t="e">
        <f>MIN(H16:H23)</f>
        <v>#REF!</v>
      </c>
      <c r="I27" s="7"/>
      <c r="J27" s="20" t="e">
        <f>MIN(J16:J23)</f>
        <v>#REF!</v>
      </c>
      <c r="K27" s="7"/>
      <c r="L27" s="7"/>
      <c r="M27" s="20" t="e">
        <f>MIN(M16:M23)</f>
        <v>#REF!</v>
      </c>
      <c r="N27" s="7"/>
      <c r="O27" s="20" t="e">
        <f>MIN(O16:O23)</f>
        <v>#REF!</v>
      </c>
      <c r="P27" s="14"/>
    </row>
    <row r="28" spans="2:16" x14ac:dyDescent="0.2">
      <c r="B28" s="13"/>
      <c r="C28" s="19">
        <v>11</v>
      </c>
      <c r="D28" s="7"/>
      <c r="E28" s="7" t="s">
        <v>466</v>
      </c>
      <c r="F28" s="7"/>
      <c r="G28" s="7"/>
      <c r="H28" s="20" t="e">
        <f>MAX(H16:H23)</f>
        <v>#REF!</v>
      </c>
      <c r="I28" s="7"/>
      <c r="J28" s="20" t="e">
        <f>MAX(J16:J23)</f>
        <v>#REF!</v>
      </c>
      <c r="K28" s="7"/>
      <c r="L28" s="7"/>
      <c r="M28" s="20" t="e">
        <f>MAX(M16:M23)</f>
        <v>#REF!</v>
      </c>
      <c r="N28" s="7"/>
      <c r="O28" s="20" t="e">
        <f>MAX(O16:O23)</f>
        <v>#REF!</v>
      </c>
      <c r="P28" s="14"/>
    </row>
    <row r="29" spans="2:16" x14ac:dyDescent="0.2">
      <c r="B29" s="13"/>
      <c r="C29" s="19">
        <v>12</v>
      </c>
      <c r="D29" s="7"/>
      <c r="E29" s="7" t="s">
        <v>467</v>
      </c>
      <c r="F29" s="7"/>
      <c r="G29" s="7"/>
      <c r="H29" s="20" t="e">
        <f>MEDIAN(H27:H28)</f>
        <v>#REF!</v>
      </c>
      <c r="I29" s="7"/>
      <c r="J29" s="20" t="e">
        <f>MEDIAN(J27:J28)</f>
        <v>#REF!</v>
      </c>
      <c r="K29" s="7"/>
      <c r="L29" s="7"/>
      <c r="M29" s="20" t="e">
        <f>MEDIAN(M27:M28)</f>
        <v>#REF!</v>
      </c>
      <c r="N29" s="7"/>
      <c r="O29" s="20" t="e">
        <f>MEDIAN(O27:O28)</f>
        <v>#REF!</v>
      </c>
      <c r="P29" s="14"/>
    </row>
    <row r="30" spans="2:16" x14ac:dyDescent="0.2">
      <c r="B30" s="13"/>
      <c r="C30" s="7"/>
      <c r="D30" s="7"/>
      <c r="E30" s="7"/>
      <c r="F30" s="7"/>
      <c r="G30" s="7"/>
      <c r="H30" s="7"/>
      <c r="I30" s="7"/>
      <c r="J30" s="7"/>
      <c r="K30" s="7"/>
      <c r="L30" s="7"/>
      <c r="M30" s="7"/>
      <c r="N30" s="7"/>
      <c r="O30" s="7"/>
      <c r="P30" s="14"/>
    </row>
    <row r="31" spans="2:16" x14ac:dyDescent="0.2">
      <c r="B31" s="13"/>
      <c r="C31" s="7"/>
      <c r="D31" s="7"/>
      <c r="E31" s="9"/>
      <c r="F31" s="9"/>
      <c r="G31" s="7"/>
      <c r="H31" s="7"/>
      <c r="I31" s="7"/>
      <c r="J31" s="7"/>
      <c r="K31" s="7"/>
      <c r="L31" s="7"/>
      <c r="M31" s="7"/>
      <c r="N31" s="7"/>
      <c r="O31" s="7"/>
      <c r="P31" s="14"/>
    </row>
    <row r="32" spans="2:16" x14ac:dyDescent="0.2">
      <c r="B32" s="13"/>
      <c r="C32" s="7"/>
      <c r="D32" s="7"/>
      <c r="E32" s="7" t="s">
        <v>468</v>
      </c>
      <c r="F32" s="7"/>
      <c r="G32" s="7"/>
      <c r="H32" s="7"/>
      <c r="I32" s="7"/>
      <c r="J32" s="7"/>
      <c r="K32" s="7"/>
      <c r="L32" s="7"/>
      <c r="M32" s="7"/>
      <c r="N32" s="7"/>
      <c r="O32" s="7"/>
      <c r="P32" s="14"/>
    </row>
    <row r="33" spans="2:16" x14ac:dyDescent="0.2">
      <c r="B33" s="13"/>
      <c r="C33" s="7"/>
      <c r="D33" s="7"/>
      <c r="E33" s="7" t="s">
        <v>546</v>
      </c>
      <c r="F33" s="7"/>
      <c r="G33" s="7"/>
      <c r="H33" s="7"/>
      <c r="I33" s="7"/>
      <c r="J33" s="7"/>
      <c r="K33" s="7"/>
      <c r="L33" s="7"/>
      <c r="M33" s="7"/>
      <c r="N33" s="7"/>
      <c r="O33" s="7"/>
      <c r="P33" s="14"/>
    </row>
    <row r="34" spans="2:16" x14ac:dyDescent="0.2">
      <c r="B34" s="13"/>
      <c r="C34" s="7"/>
      <c r="D34" s="7"/>
      <c r="E34" s="7" t="s">
        <v>545</v>
      </c>
      <c r="F34" s="7"/>
      <c r="G34" s="7"/>
      <c r="H34" s="7"/>
      <c r="I34" s="7"/>
      <c r="J34" s="7"/>
      <c r="K34" s="7"/>
      <c r="L34" s="7"/>
      <c r="M34" s="7"/>
      <c r="N34" s="7"/>
      <c r="O34" s="7"/>
      <c r="P34" s="14"/>
    </row>
    <row r="35" spans="2:16" x14ac:dyDescent="0.2">
      <c r="B35" s="13"/>
      <c r="C35" s="7"/>
      <c r="D35" s="7"/>
      <c r="E35" s="7" t="s">
        <v>478</v>
      </c>
      <c r="F35" s="7"/>
      <c r="G35" s="7"/>
      <c r="H35" s="7"/>
      <c r="I35" s="7"/>
      <c r="J35" s="7"/>
      <c r="K35" s="7"/>
      <c r="L35" s="7"/>
      <c r="M35" s="7"/>
      <c r="N35" s="7"/>
      <c r="O35" s="7"/>
      <c r="P35" s="14"/>
    </row>
    <row r="36" spans="2:16" hidden="1" x14ac:dyDescent="0.2">
      <c r="B36" s="13"/>
      <c r="C36" s="7"/>
      <c r="D36" s="7"/>
      <c r="E36" s="7"/>
      <c r="F36" s="7"/>
      <c r="G36" s="7"/>
      <c r="H36" s="7"/>
      <c r="I36" s="7"/>
      <c r="J36" s="7"/>
      <c r="K36" s="7"/>
      <c r="L36" s="7"/>
      <c r="M36" s="7"/>
      <c r="N36" s="7"/>
      <c r="O36" s="7"/>
      <c r="P36" s="14"/>
    </row>
    <row r="37" spans="2:16" ht="6" customHeight="1" thickBot="1" x14ac:dyDescent="0.25">
      <c r="B37" s="21"/>
      <c r="C37" s="22"/>
      <c r="D37" s="22"/>
      <c r="E37" s="22"/>
      <c r="F37" s="22"/>
      <c r="G37" s="22"/>
      <c r="H37" s="22"/>
      <c r="I37" s="22"/>
      <c r="J37" s="22"/>
      <c r="K37" s="22"/>
      <c r="L37" s="22"/>
      <c r="M37" s="22"/>
      <c r="N37" s="22"/>
      <c r="O37" s="22"/>
      <c r="P37" s="23"/>
    </row>
  </sheetData>
  <mergeCells count="5">
    <mergeCell ref="C6:O6"/>
    <mergeCell ref="C8:O8"/>
    <mergeCell ref="C9:O9"/>
    <mergeCell ref="H12:J12"/>
    <mergeCell ref="M12:O1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7"/>
  <sheetViews>
    <sheetView zoomScaleNormal="100" workbookViewId="0"/>
  </sheetViews>
  <sheetFormatPr defaultColWidth="9" defaultRowHeight="14.25" x14ac:dyDescent="0.2"/>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16384" width="9" style="26"/>
  </cols>
  <sheetData>
    <row r="1" spans="1:9" ht="20.25" x14ac:dyDescent="0.3">
      <c r="C1" s="163" t="s">
        <v>457</v>
      </c>
      <c r="D1" s="163"/>
      <c r="E1" s="163"/>
      <c r="F1" s="163"/>
      <c r="G1" s="163"/>
      <c r="H1" s="163"/>
    </row>
    <row r="2" spans="1:9" ht="10.5" customHeight="1" x14ac:dyDescent="0.2">
      <c r="A2" s="43"/>
      <c r="B2" s="43"/>
      <c r="C2" s="43"/>
      <c r="D2" s="43"/>
      <c r="E2" s="43"/>
      <c r="F2" s="43"/>
      <c r="G2" s="43"/>
      <c r="H2" s="43"/>
    </row>
    <row r="3" spans="1:9" ht="10.5" customHeight="1" x14ac:dyDescent="0.2">
      <c r="A3" s="43"/>
      <c r="B3" s="43"/>
      <c r="C3" s="43"/>
      <c r="D3" s="43"/>
      <c r="E3" s="43"/>
      <c r="F3" s="43"/>
      <c r="G3" s="43"/>
      <c r="H3" s="43"/>
    </row>
    <row r="4" spans="1:9" ht="15" x14ac:dyDescent="0.25">
      <c r="A4" s="39"/>
      <c r="C4" s="162" t="s">
        <v>560</v>
      </c>
      <c r="D4" s="162"/>
      <c r="E4" s="162"/>
      <c r="F4" s="162"/>
      <c r="G4" s="162"/>
      <c r="H4" s="162"/>
    </row>
    <row r="5" spans="1:9" ht="45" x14ac:dyDescent="0.25">
      <c r="C5" s="30" t="s">
        <v>462</v>
      </c>
      <c r="D5" s="30" t="s">
        <v>277</v>
      </c>
      <c r="E5" s="32" t="s">
        <v>481</v>
      </c>
      <c r="F5" s="30" t="s">
        <v>480</v>
      </c>
      <c r="G5" s="31" t="s">
        <v>482</v>
      </c>
      <c r="H5" s="31" t="s">
        <v>483</v>
      </c>
    </row>
    <row r="6" spans="1:9" x14ac:dyDescent="0.2">
      <c r="F6" s="29">
        <v>-1</v>
      </c>
      <c r="G6" s="29">
        <v>-2</v>
      </c>
      <c r="H6" s="29">
        <v>-3</v>
      </c>
    </row>
    <row r="7" spans="1:9" ht="15" x14ac:dyDescent="0.25">
      <c r="D7" s="32">
        <v>2016</v>
      </c>
    </row>
    <row r="8" spans="1:9" x14ac:dyDescent="0.2">
      <c r="A8" s="26">
        <f t="shared" ref="A8:A39" si="0">YEAR(G8)</f>
        <v>2016</v>
      </c>
      <c r="C8" s="27">
        <v>1</v>
      </c>
      <c r="D8" s="27"/>
      <c r="E8" s="3" t="s">
        <v>352</v>
      </c>
      <c r="F8" s="3" t="s">
        <v>244</v>
      </c>
      <c r="G8" s="25">
        <v>42703</v>
      </c>
      <c r="H8" s="28">
        <v>10.55</v>
      </c>
      <c r="I8" s="6"/>
    </row>
    <row r="9" spans="1:9" x14ac:dyDescent="0.2">
      <c r="A9" s="26">
        <f t="shared" si="0"/>
        <v>2016</v>
      </c>
      <c r="C9" s="27">
        <v>2</v>
      </c>
      <c r="D9" s="27"/>
      <c r="E9" s="3" t="s">
        <v>395</v>
      </c>
      <c r="F9" s="3" t="s">
        <v>256</v>
      </c>
      <c r="G9" s="25">
        <v>42711</v>
      </c>
      <c r="H9" s="28">
        <v>10.1</v>
      </c>
      <c r="I9" s="6"/>
    </row>
    <row r="10" spans="1:9" x14ac:dyDescent="0.2">
      <c r="A10" s="26">
        <f t="shared" si="0"/>
        <v>2016</v>
      </c>
      <c r="C10" s="27">
        <v>3</v>
      </c>
      <c r="D10" s="27"/>
      <c r="E10" s="3" t="s">
        <v>345</v>
      </c>
      <c r="F10" s="3" t="s">
        <v>241</v>
      </c>
      <c r="G10" s="25">
        <v>42621</v>
      </c>
      <c r="H10" s="28">
        <v>10</v>
      </c>
      <c r="I10" s="6"/>
    </row>
    <row r="11" spans="1:9" x14ac:dyDescent="0.2">
      <c r="A11" s="26">
        <f t="shared" si="0"/>
        <v>2016</v>
      </c>
      <c r="C11" s="27">
        <v>4</v>
      </c>
      <c r="D11" s="27"/>
      <c r="E11" s="3" t="s">
        <v>410</v>
      </c>
      <c r="F11" s="3" t="s">
        <v>243</v>
      </c>
      <c r="G11" s="25">
        <v>42692</v>
      </c>
      <c r="H11" s="28">
        <v>10</v>
      </c>
      <c r="I11" s="6"/>
    </row>
    <row r="12" spans="1:9" x14ac:dyDescent="0.2">
      <c r="A12" s="26">
        <f>YEAR(G12)</f>
        <v>2016</v>
      </c>
      <c r="C12" s="27">
        <v>5</v>
      </c>
      <c r="D12" s="27"/>
      <c r="E12" s="3" t="s">
        <v>279</v>
      </c>
      <c r="F12" s="3" t="s">
        <v>219</v>
      </c>
      <c r="G12" s="25">
        <v>42705</v>
      </c>
      <c r="H12" s="28">
        <v>10</v>
      </c>
      <c r="I12" s="6"/>
    </row>
    <row r="13" spans="1:9" x14ac:dyDescent="0.2">
      <c r="A13" s="26">
        <f t="shared" si="0"/>
        <v>2016</v>
      </c>
      <c r="C13" s="27">
        <v>6</v>
      </c>
      <c r="D13" s="27"/>
      <c r="E13" s="3" t="s">
        <v>315</v>
      </c>
      <c r="F13" s="3" t="s">
        <v>234</v>
      </c>
      <c r="G13" s="25">
        <v>42569</v>
      </c>
      <c r="H13" s="28">
        <v>9.98</v>
      </c>
      <c r="I13" s="6"/>
    </row>
    <row r="14" spans="1:9" x14ac:dyDescent="0.2">
      <c r="A14" s="26">
        <f t="shared" si="0"/>
        <v>2016</v>
      </c>
      <c r="C14" s="27">
        <v>7</v>
      </c>
      <c r="D14" s="27"/>
      <c r="E14" s="3" t="s">
        <v>441</v>
      </c>
      <c r="F14" s="3" t="s">
        <v>242</v>
      </c>
      <c r="G14" s="25">
        <v>42643</v>
      </c>
      <c r="H14" s="28">
        <v>9.9</v>
      </c>
      <c r="I14" s="6"/>
    </row>
    <row r="15" spans="1:9" x14ac:dyDescent="0.2">
      <c r="A15" s="26">
        <f t="shared" si="0"/>
        <v>2016</v>
      </c>
      <c r="C15" s="27">
        <v>8</v>
      </c>
      <c r="D15" s="27"/>
      <c r="E15" s="3" t="s">
        <v>337</v>
      </c>
      <c r="F15" s="3" t="s">
        <v>267</v>
      </c>
      <c r="G15" s="25">
        <v>42726</v>
      </c>
      <c r="H15" s="28">
        <v>9.9</v>
      </c>
      <c r="I15" s="6"/>
    </row>
    <row r="16" spans="1:9" x14ac:dyDescent="0.2">
      <c r="A16" s="26">
        <f t="shared" si="0"/>
        <v>2016</v>
      </c>
      <c r="C16" s="27">
        <v>9</v>
      </c>
      <c r="D16" s="27"/>
      <c r="E16" s="3" t="s">
        <v>319</v>
      </c>
      <c r="F16" s="3" t="s">
        <v>234</v>
      </c>
      <c r="G16" s="25">
        <v>42445</v>
      </c>
      <c r="H16" s="28">
        <v>9.85</v>
      </c>
      <c r="I16" s="6"/>
    </row>
    <row r="17" spans="1:9" x14ac:dyDescent="0.2">
      <c r="A17" s="26">
        <f t="shared" si="0"/>
        <v>2016</v>
      </c>
      <c r="C17" s="27">
        <v>10</v>
      </c>
      <c r="D17" s="27"/>
      <c r="E17" s="3" t="s">
        <v>381</v>
      </c>
      <c r="F17" s="3" t="s">
        <v>245</v>
      </c>
      <c r="G17" s="25">
        <v>42591</v>
      </c>
      <c r="H17" s="28">
        <v>9.85</v>
      </c>
      <c r="I17" s="6"/>
    </row>
    <row r="18" spans="1:9" x14ac:dyDescent="0.2">
      <c r="A18" s="26">
        <f t="shared" si="0"/>
        <v>2016</v>
      </c>
      <c r="C18" s="27">
        <v>11</v>
      </c>
      <c r="D18" s="27"/>
      <c r="E18" s="3" t="s">
        <v>438</v>
      </c>
      <c r="F18" s="3" t="s">
        <v>242</v>
      </c>
      <c r="G18" s="25">
        <v>42489</v>
      </c>
      <c r="H18" s="28">
        <v>9.8000000000000007</v>
      </c>
      <c r="I18" s="6"/>
    </row>
    <row r="19" spans="1:9" x14ac:dyDescent="0.2">
      <c r="A19" s="26">
        <f t="shared" si="0"/>
        <v>2016</v>
      </c>
      <c r="C19" s="19">
        <v>12</v>
      </c>
      <c r="D19" s="19"/>
      <c r="E19" s="7" t="s">
        <v>398</v>
      </c>
      <c r="F19" s="7" t="s">
        <v>243</v>
      </c>
      <c r="G19" s="34">
        <v>42683</v>
      </c>
      <c r="H19" s="35">
        <v>9.8000000000000007</v>
      </c>
      <c r="I19" s="6"/>
    </row>
    <row r="20" spans="1:9" x14ac:dyDescent="0.2">
      <c r="A20" s="26">
        <f t="shared" si="0"/>
        <v>2016</v>
      </c>
      <c r="C20" s="27">
        <v>13</v>
      </c>
      <c r="D20" s="27"/>
      <c r="E20" s="3" t="s">
        <v>360</v>
      </c>
      <c r="F20" s="3" t="s">
        <v>248</v>
      </c>
      <c r="G20" s="25">
        <v>42423</v>
      </c>
      <c r="H20" s="28">
        <v>9.75</v>
      </c>
      <c r="I20" s="6"/>
    </row>
    <row r="21" spans="1:9" x14ac:dyDescent="0.2">
      <c r="A21" s="26">
        <f t="shared" si="0"/>
        <v>2016</v>
      </c>
      <c r="C21" s="27">
        <v>14</v>
      </c>
      <c r="D21" s="27"/>
      <c r="E21" s="3" t="s">
        <v>311</v>
      </c>
      <c r="F21" s="3" t="s">
        <v>233</v>
      </c>
      <c r="G21" s="25">
        <v>42524</v>
      </c>
      <c r="H21" s="28">
        <v>9.75</v>
      </c>
      <c r="I21" s="6"/>
    </row>
    <row r="22" spans="1:9" x14ac:dyDescent="0.2">
      <c r="A22" s="26">
        <f t="shared" si="0"/>
        <v>2016</v>
      </c>
      <c r="C22" s="27">
        <v>15</v>
      </c>
      <c r="D22" s="27"/>
      <c r="E22" s="3" t="s">
        <v>424</v>
      </c>
      <c r="F22" s="3" t="s">
        <v>269</v>
      </c>
      <c r="G22" s="25">
        <v>42606</v>
      </c>
      <c r="H22" s="28">
        <v>9.75</v>
      </c>
      <c r="I22" s="6"/>
    </row>
    <row r="23" spans="1:9" x14ac:dyDescent="0.2">
      <c r="A23" s="26">
        <f t="shared" si="0"/>
        <v>2016</v>
      </c>
      <c r="C23" s="27">
        <v>16</v>
      </c>
      <c r="D23" s="27"/>
      <c r="E23" s="3" t="s">
        <v>426</v>
      </c>
      <c r="F23" s="3" t="s">
        <v>269</v>
      </c>
      <c r="G23" s="25">
        <v>42716</v>
      </c>
      <c r="H23" s="28">
        <v>9.6</v>
      </c>
      <c r="I23" s="6"/>
    </row>
    <row r="24" spans="1:9" x14ac:dyDescent="0.2">
      <c r="A24" s="26">
        <f t="shared" si="0"/>
        <v>2016</v>
      </c>
      <c r="C24" s="27">
        <v>17</v>
      </c>
      <c r="D24" s="27"/>
      <c r="E24" s="3" t="s">
        <v>365</v>
      </c>
      <c r="F24" s="3" t="s">
        <v>252</v>
      </c>
      <c r="G24" s="25">
        <v>42726</v>
      </c>
      <c r="H24" s="28">
        <v>9.6</v>
      </c>
      <c r="I24" s="6"/>
    </row>
    <row r="25" spans="1:9" x14ac:dyDescent="0.2">
      <c r="A25" s="26">
        <f t="shared" si="0"/>
        <v>2016</v>
      </c>
      <c r="C25" s="27">
        <v>18</v>
      </c>
      <c r="D25" s="27"/>
      <c r="E25" s="3" t="s">
        <v>291</v>
      </c>
      <c r="F25" s="3" t="s">
        <v>229</v>
      </c>
      <c r="G25" s="25">
        <v>42641</v>
      </c>
      <c r="H25" s="28">
        <v>9.58</v>
      </c>
      <c r="I25" s="6"/>
    </row>
    <row r="26" spans="1:9" x14ac:dyDescent="0.2">
      <c r="A26" s="26">
        <f t="shared" si="0"/>
        <v>2016</v>
      </c>
      <c r="B26" s="7"/>
      <c r="C26" s="27">
        <v>19</v>
      </c>
      <c r="D26" s="27"/>
      <c r="E26" s="3" t="s">
        <v>310</v>
      </c>
      <c r="F26" s="3" t="s">
        <v>233</v>
      </c>
      <c r="G26" s="25">
        <v>42689</v>
      </c>
      <c r="H26" s="28">
        <v>9.5500000000000007</v>
      </c>
      <c r="I26" s="6"/>
    </row>
    <row r="27" spans="1:9" x14ac:dyDescent="0.2">
      <c r="A27" s="26">
        <f t="shared" si="0"/>
        <v>2016</v>
      </c>
      <c r="B27" s="7"/>
      <c r="C27" s="27">
        <v>20</v>
      </c>
      <c r="D27" s="27"/>
      <c r="E27" s="3" t="s">
        <v>324</v>
      </c>
      <c r="F27" s="3" t="s">
        <v>275</v>
      </c>
      <c r="G27" s="34">
        <v>42375</v>
      </c>
      <c r="H27" s="35">
        <v>9.5</v>
      </c>
      <c r="I27" s="6"/>
    </row>
    <row r="28" spans="1:9" x14ac:dyDescent="0.2">
      <c r="A28" s="26">
        <f t="shared" si="0"/>
        <v>2016</v>
      </c>
      <c r="B28" s="7"/>
      <c r="C28" s="27">
        <v>21</v>
      </c>
      <c r="D28" s="27"/>
      <c r="E28" s="3" t="s">
        <v>422</v>
      </c>
      <c r="F28" s="3" t="s">
        <v>266</v>
      </c>
      <c r="G28" s="34">
        <v>42600</v>
      </c>
      <c r="H28" s="35">
        <v>9.5</v>
      </c>
      <c r="I28" s="6"/>
    </row>
    <row r="29" spans="1:9" x14ac:dyDescent="0.2">
      <c r="A29" s="26">
        <f t="shared" si="0"/>
        <v>2016</v>
      </c>
      <c r="B29" s="7"/>
      <c r="C29" s="27">
        <v>22</v>
      </c>
      <c r="D29" s="27"/>
      <c r="E29" s="3" t="s">
        <v>278</v>
      </c>
      <c r="F29" s="3" t="s">
        <v>275</v>
      </c>
      <c r="G29" s="34">
        <v>42614</v>
      </c>
      <c r="H29" s="35">
        <v>9.5</v>
      </c>
      <c r="I29" s="6"/>
    </row>
    <row r="30" spans="1:9" x14ac:dyDescent="0.2">
      <c r="A30" s="26">
        <f t="shared" si="0"/>
        <v>2016</v>
      </c>
      <c r="C30" s="27">
        <v>23</v>
      </c>
      <c r="D30" s="27"/>
      <c r="E30" s="3" t="s">
        <v>320</v>
      </c>
      <c r="F30" s="3" t="s">
        <v>235</v>
      </c>
      <c r="G30" s="25">
        <v>42684</v>
      </c>
      <c r="H30" s="28">
        <v>9.5</v>
      </c>
      <c r="I30" s="6"/>
    </row>
    <row r="31" spans="1:9" x14ac:dyDescent="0.2">
      <c r="A31" s="26">
        <f t="shared" si="0"/>
        <v>2016</v>
      </c>
      <c r="C31" s="27">
        <v>24</v>
      </c>
      <c r="D31" s="27"/>
      <c r="E31" s="3" t="s">
        <v>324</v>
      </c>
      <c r="F31" s="3" t="s">
        <v>236</v>
      </c>
      <c r="G31" s="25">
        <v>42732</v>
      </c>
      <c r="H31" s="28">
        <v>9.5</v>
      </c>
      <c r="I31" s="6"/>
    </row>
    <row r="32" spans="1:9" x14ac:dyDescent="0.2">
      <c r="A32" s="26">
        <f t="shared" si="0"/>
        <v>2016</v>
      </c>
      <c r="C32" s="27">
        <v>25</v>
      </c>
      <c r="D32" s="27"/>
      <c r="E32" s="3" t="s">
        <v>302</v>
      </c>
      <c r="F32" s="3" t="s">
        <v>229</v>
      </c>
      <c r="G32" s="25">
        <v>42529</v>
      </c>
      <c r="H32" s="28">
        <v>9.48</v>
      </c>
      <c r="I32" s="6"/>
    </row>
    <row r="33" spans="1:9" x14ac:dyDescent="0.2">
      <c r="A33" s="26">
        <f t="shared" si="0"/>
        <v>2016</v>
      </c>
      <c r="C33" s="27">
        <v>26</v>
      </c>
      <c r="D33" s="27"/>
      <c r="E33" s="3" t="s">
        <v>367</v>
      </c>
      <c r="F33" s="3" t="s">
        <v>253</v>
      </c>
      <c r="G33" s="25">
        <v>42723</v>
      </c>
      <c r="H33" s="28">
        <v>9.3699999999999992</v>
      </c>
      <c r="I33" s="6"/>
    </row>
    <row r="34" spans="1:9" x14ac:dyDescent="0.2">
      <c r="A34" s="26">
        <f t="shared" si="0"/>
        <v>2016</v>
      </c>
      <c r="C34" s="27">
        <v>27</v>
      </c>
      <c r="D34" s="27"/>
      <c r="E34" s="3" t="s">
        <v>375</v>
      </c>
      <c r="F34" s="3" t="s">
        <v>249</v>
      </c>
      <c r="G34" s="25">
        <v>42718</v>
      </c>
      <c r="H34" s="28">
        <v>9.1</v>
      </c>
      <c r="I34" s="6"/>
    </row>
    <row r="35" spans="1:9" x14ac:dyDescent="0.2">
      <c r="A35" s="26">
        <f t="shared" si="0"/>
        <v>2016</v>
      </c>
      <c r="C35" s="27">
        <v>28</v>
      </c>
      <c r="D35" s="27"/>
      <c r="E35" s="3" t="s">
        <v>289</v>
      </c>
      <c r="F35" s="3" t="s">
        <v>228</v>
      </c>
      <c r="G35" s="25">
        <v>42536</v>
      </c>
      <c r="H35" s="28">
        <v>9</v>
      </c>
      <c r="I35" s="6"/>
    </row>
    <row r="36" spans="1:9" x14ac:dyDescent="0.2">
      <c r="A36" s="26">
        <f t="shared" si="0"/>
        <v>2016</v>
      </c>
      <c r="C36" s="27">
        <v>29</v>
      </c>
      <c r="D36" s="27"/>
      <c r="E36" s="3" t="s">
        <v>290</v>
      </c>
      <c r="F36" s="3" t="s">
        <v>228</v>
      </c>
      <c r="G36" s="25">
        <v>42536</v>
      </c>
      <c r="H36" s="28">
        <v>9</v>
      </c>
      <c r="I36" s="6"/>
    </row>
    <row r="37" spans="1:9" x14ac:dyDescent="0.2">
      <c r="A37" s="26">
        <f t="shared" si="0"/>
        <v>2016</v>
      </c>
      <c r="C37" s="27">
        <v>30</v>
      </c>
      <c r="D37" s="27"/>
      <c r="E37" s="3" t="s">
        <v>392</v>
      </c>
      <c r="F37" s="3" t="s">
        <v>257</v>
      </c>
      <c r="G37" s="25">
        <v>42723</v>
      </c>
      <c r="H37" s="28">
        <v>9</v>
      </c>
      <c r="I37" s="6"/>
    </row>
    <row r="38" spans="1:9" x14ac:dyDescent="0.2">
      <c r="A38" s="26">
        <f t="shared" si="0"/>
        <v>2016</v>
      </c>
      <c r="C38" s="27">
        <v>31</v>
      </c>
      <c r="D38" s="27"/>
      <c r="E38" s="3" t="s">
        <v>364</v>
      </c>
      <c r="F38" s="3" t="s">
        <v>246</v>
      </c>
      <c r="G38" s="25">
        <v>42710</v>
      </c>
      <c r="H38" s="28">
        <v>8.64</v>
      </c>
      <c r="I38" s="6"/>
    </row>
    <row r="39" spans="1:9" x14ac:dyDescent="0.2">
      <c r="A39" s="26">
        <f t="shared" si="0"/>
        <v>2016</v>
      </c>
      <c r="C39" s="27">
        <v>32</v>
      </c>
      <c r="D39" s="27"/>
      <c r="E39" s="3" t="s">
        <v>357</v>
      </c>
      <c r="F39" s="3" t="s">
        <v>246</v>
      </c>
      <c r="G39" s="25">
        <v>42710</v>
      </c>
      <c r="H39" s="28">
        <v>8.64</v>
      </c>
      <c r="I39" s="6"/>
    </row>
    <row r="40" spans="1:9" x14ac:dyDescent="0.2">
      <c r="C40" s="27"/>
      <c r="D40" s="27"/>
      <c r="G40" s="25"/>
      <c r="H40" s="28"/>
    </row>
    <row r="41" spans="1:9" ht="15" x14ac:dyDescent="0.25">
      <c r="C41" s="27"/>
      <c r="D41" s="30">
        <v>2017</v>
      </c>
      <c r="G41" s="25"/>
      <c r="H41" s="28"/>
    </row>
    <row r="42" spans="1:9" x14ac:dyDescent="0.2">
      <c r="A42" s="26">
        <f t="shared" ref="A42:A84" si="1">YEAR(G42)</f>
        <v>2017</v>
      </c>
      <c r="C42" s="27">
        <v>33</v>
      </c>
      <c r="D42" s="27"/>
      <c r="E42" s="26" t="s">
        <v>455</v>
      </c>
      <c r="F42" s="26" t="s">
        <v>272</v>
      </c>
      <c r="G42" s="25">
        <v>43054</v>
      </c>
      <c r="H42" s="28">
        <v>11.95</v>
      </c>
    </row>
    <row r="43" spans="1:9" x14ac:dyDescent="0.2">
      <c r="A43" s="26">
        <f t="shared" si="1"/>
        <v>2017</v>
      </c>
      <c r="C43" s="27">
        <v>34</v>
      </c>
      <c r="D43" s="27"/>
      <c r="E43" s="26" t="s">
        <v>281</v>
      </c>
      <c r="F43" s="26" t="s">
        <v>219</v>
      </c>
      <c r="G43" s="25">
        <v>43034</v>
      </c>
      <c r="H43" s="28">
        <v>10.3</v>
      </c>
    </row>
    <row r="44" spans="1:9" x14ac:dyDescent="0.2">
      <c r="A44" s="26">
        <f t="shared" si="1"/>
        <v>2017</v>
      </c>
      <c r="C44" s="27">
        <v>35</v>
      </c>
      <c r="D44" s="27"/>
      <c r="E44" s="26" t="s">
        <v>371</v>
      </c>
      <c r="F44" s="26" t="s">
        <v>244</v>
      </c>
      <c r="G44" s="25">
        <v>42829</v>
      </c>
      <c r="H44" s="28">
        <v>10.25</v>
      </c>
    </row>
    <row r="45" spans="1:9" x14ac:dyDescent="0.2">
      <c r="A45" s="26">
        <f t="shared" si="1"/>
        <v>2017</v>
      </c>
      <c r="C45" s="27">
        <v>36</v>
      </c>
      <c r="D45" s="27"/>
      <c r="E45" s="26" t="s">
        <v>282</v>
      </c>
      <c r="F45" s="26" t="s">
        <v>219</v>
      </c>
      <c r="G45" s="25">
        <v>43034</v>
      </c>
      <c r="H45" s="28">
        <v>10.25</v>
      </c>
    </row>
    <row r="46" spans="1:9" x14ac:dyDescent="0.2">
      <c r="A46" s="26">
        <f t="shared" si="1"/>
        <v>2017</v>
      </c>
      <c r="C46" s="27">
        <v>37</v>
      </c>
      <c r="D46" s="27"/>
      <c r="E46" s="26" t="s">
        <v>374</v>
      </c>
      <c r="F46" s="26" t="s">
        <v>244</v>
      </c>
      <c r="G46" s="25">
        <v>43045</v>
      </c>
      <c r="H46" s="28">
        <v>10.25</v>
      </c>
    </row>
    <row r="47" spans="1:9" x14ac:dyDescent="0.2">
      <c r="A47" s="26">
        <f t="shared" si="1"/>
        <v>2017</v>
      </c>
      <c r="C47" s="27">
        <v>38</v>
      </c>
      <c r="D47" s="27"/>
      <c r="E47" s="26" t="s">
        <v>283</v>
      </c>
      <c r="F47" s="26" t="s">
        <v>219</v>
      </c>
      <c r="G47" s="25">
        <v>43034</v>
      </c>
      <c r="H47" s="28">
        <v>10.199999999999999</v>
      </c>
    </row>
    <row r="48" spans="1:9" x14ac:dyDescent="0.2">
      <c r="A48" s="26">
        <f t="shared" si="1"/>
        <v>2017</v>
      </c>
      <c r="C48" s="27">
        <v>39</v>
      </c>
      <c r="D48" s="27"/>
      <c r="E48" s="26" t="s">
        <v>341</v>
      </c>
      <c r="F48" s="26" t="s">
        <v>241</v>
      </c>
      <c r="G48" s="25">
        <v>42766</v>
      </c>
      <c r="H48" s="28">
        <v>10.1</v>
      </c>
    </row>
    <row r="49" spans="1:8" x14ac:dyDescent="0.2">
      <c r="A49" s="26">
        <f t="shared" si="1"/>
        <v>2017</v>
      </c>
      <c r="C49" s="27">
        <v>40</v>
      </c>
      <c r="D49" s="27"/>
      <c r="E49" s="26" t="s">
        <v>344</v>
      </c>
      <c r="F49" s="26" t="s">
        <v>241</v>
      </c>
      <c r="G49" s="25">
        <v>42794</v>
      </c>
      <c r="H49" s="28">
        <v>10.1</v>
      </c>
    </row>
    <row r="50" spans="1:8" x14ac:dyDescent="0.2">
      <c r="A50" s="26">
        <f t="shared" si="1"/>
        <v>2017</v>
      </c>
      <c r="C50" s="27">
        <v>41</v>
      </c>
      <c r="D50" s="27"/>
      <c r="E50" s="26" t="s">
        <v>418</v>
      </c>
      <c r="F50" s="26" t="s">
        <v>266</v>
      </c>
      <c r="G50" s="25">
        <v>42962</v>
      </c>
      <c r="H50" s="28">
        <v>10</v>
      </c>
    </row>
    <row r="51" spans="1:8" x14ac:dyDescent="0.2">
      <c r="A51" s="26">
        <f t="shared" si="1"/>
        <v>2017</v>
      </c>
      <c r="C51" s="27">
        <v>42</v>
      </c>
      <c r="D51" s="27"/>
      <c r="E51" s="26" t="s">
        <v>535</v>
      </c>
      <c r="F51" s="26" t="s">
        <v>242</v>
      </c>
      <c r="G51" s="25">
        <v>43069</v>
      </c>
      <c r="H51" s="28">
        <v>10</v>
      </c>
    </row>
    <row r="52" spans="1:8" x14ac:dyDescent="0.2">
      <c r="A52" s="26">
        <f t="shared" si="1"/>
        <v>2017</v>
      </c>
      <c r="C52" s="27">
        <v>43</v>
      </c>
      <c r="D52" s="27"/>
      <c r="E52" s="26" t="s">
        <v>437</v>
      </c>
      <c r="F52" s="26" t="s">
        <v>242</v>
      </c>
      <c r="G52" s="25">
        <v>43069</v>
      </c>
      <c r="H52" s="28">
        <v>10</v>
      </c>
    </row>
    <row r="53" spans="1:8" x14ac:dyDescent="0.2">
      <c r="A53" s="26">
        <f t="shared" si="1"/>
        <v>2017</v>
      </c>
      <c r="C53" s="27">
        <v>44</v>
      </c>
      <c r="D53" s="27"/>
      <c r="E53" s="26" t="s">
        <v>403</v>
      </c>
      <c r="F53" s="26" t="s">
        <v>260</v>
      </c>
      <c r="G53" s="25">
        <v>43006</v>
      </c>
      <c r="H53" s="28">
        <v>9.8000000000000007</v>
      </c>
    </row>
    <row r="54" spans="1:8" x14ac:dyDescent="0.2">
      <c r="A54" s="26">
        <f t="shared" si="1"/>
        <v>2017</v>
      </c>
      <c r="C54" s="19">
        <v>45</v>
      </c>
      <c r="D54" s="19"/>
      <c r="E54" s="7" t="s">
        <v>408</v>
      </c>
      <c r="F54" s="7" t="s">
        <v>243</v>
      </c>
      <c r="G54" s="34">
        <v>43076</v>
      </c>
      <c r="H54" s="35">
        <v>9.8000000000000007</v>
      </c>
    </row>
    <row r="55" spans="1:8" x14ac:dyDescent="0.2">
      <c r="A55" s="26">
        <f t="shared" si="1"/>
        <v>2017</v>
      </c>
      <c r="C55" s="27">
        <v>46</v>
      </c>
      <c r="D55" s="27"/>
      <c r="E55" s="26" t="s">
        <v>421</v>
      </c>
      <c r="F55" s="26" t="s">
        <v>266</v>
      </c>
      <c r="G55" s="25">
        <v>42790</v>
      </c>
      <c r="H55" s="28">
        <v>9.75</v>
      </c>
    </row>
    <row r="56" spans="1:8" x14ac:dyDescent="0.2">
      <c r="A56" s="26">
        <f t="shared" si="1"/>
        <v>2017</v>
      </c>
      <c r="C56" s="27">
        <v>47</v>
      </c>
      <c r="D56" s="27"/>
      <c r="E56" s="26" t="s">
        <v>312</v>
      </c>
      <c r="F56" s="26" t="s">
        <v>250</v>
      </c>
      <c r="G56" s="25">
        <v>42878</v>
      </c>
      <c r="H56" s="28">
        <v>9.6999999999999993</v>
      </c>
    </row>
    <row r="57" spans="1:8" x14ac:dyDescent="0.2">
      <c r="A57" s="26">
        <f t="shared" si="1"/>
        <v>2017</v>
      </c>
      <c r="C57" s="27">
        <v>48</v>
      </c>
      <c r="D57" s="27"/>
      <c r="E57" s="26" t="s">
        <v>306</v>
      </c>
      <c r="F57" s="26" t="s">
        <v>232</v>
      </c>
      <c r="G57" s="25">
        <v>42908</v>
      </c>
      <c r="H57" s="28">
        <v>9.6999999999999993</v>
      </c>
    </row>
    <row r="58" spans="1:8" x14ac:dyDescent="0.2">
      <c r="A58" s="26">
        <f t="shared" si="1"/>
        <v>2017</v>
      </c>
      <c r="C58" s="27">
        <v>49</v>
      </c>
      <c r="D58" s="27"/>
      <c r="E58" s="26" t="s">
        <v>307</v>
      </c>
      <c r="F58" s="26" t="s">
        <v>232</v>
      </c>
      <c r="G58" s="25">
        <v>42908</v>
      </c>
      <c r="H58" s="28">
        <v>9.6999999999999993</v>
      </c>
    </row>
    <row r="59" spans="1:8" x14ac:dyDescent="0.2">
      <c r="A59" s="26">
        <f t="shared" si="1"/>
        <v>2017</v>
      </c>
      <c r="C59" s="27">
        <v>50</v>
      </c>
      <c r="D59" s="27"/>
      <c r="E59" s="26" t="s">
        <v>335</v>
      </c>
      <c r="F59" s="26" t="s">
        <v>238</v>
      </c>
      <c r="G59" s="25">
        <v>42902</v>
      </c>
      <c r="H59" s="28">
        <v>9.65</v>
      </c>
    </row>
    <row r="60" spans="1:8" x14ac:dyDescent="0.2">
      <c r="A60" s="26">
        <f t="shared" si="1"/>
        <v>2017</v>
      </c>
      <c r="C60" s="27">
        <v>51</v>
      </c>
      <c r="D60" s="27"/>
      <c r="E60" s="26" t="s">
        <v>302</v>
      </c>
      <c r="F60" s="26" t="s">
        <v>260</v>
      </c>
      <c r="G60" s="25">
        <v>43083</v>
      </c>
      <c r="H60" s="28">
        <v>9.65</v>
      </c>
    </row>
    <row r="61" spans="1:8" x14ac:dyDescent="0.2">
      <c r="A61" s="26">
        <f t="shared" si="1"/>
        <v>2017</v>
      </c>
      <c r="C61" s="27">
        <v>52</v>
      </c>
      <c r="D61" s="27"/>
      <c r="E61" s="26" t="s">
        <v>409</v>
      </c>
      <c r="F61" s="26" t="s">
        <v>260</v>
      </c>
      <c r="G61" s="25">
        <v>42747</v>
      </c>
      <c r="H61" s="28">
        <v>9.6</v>
      </c>
    </row>
    <row r="62" spans="1:8" x14ac:dyDescent="0.2">
      <c r="A62" s="26">
        <f t="shared" si="1"/>
        <v>2017</v>
      </c>
      <c r="C62" s="27">
        <v>53</v>
      </c>
      <c r="E62" s="26" t="s">
        <v>312</v>
      </c>
      <c r="F62" s="26" t="s">
        <v>233</v>
      </c>
      <c r="G62" s="25">
        <v>42781</v>
      </c>
      <c r="H62" s="28">
        <v>9.6</v>
      </c>
    </row>
    <row r="63" spans="1:8" x14ac:dyDescent="0.2">
      <c r="A63" s="26">
        <f t="shared" si="1"/>
        <v>2017</v>
      </c>
      <c r="C63" s="27">
        <v>54</v>
      </c>
      <c r="E63" s="26" t="s">
        <v>425</v>
      </c>
      <c r="F63" s="26" t="s">
        <v>269</v>
      </c>
      <c r="G63" s="25">
        <v>42788</v>
      </c>
      <c r="H63" s="28">
        <v>9.6</v>
      </c>
    </row>
    <row r="64" spans="1:8" x14ac:dyDescent="0.2">
      <c r="A64" s="26">
        <f t="shared" si="1"/>
        <v>2017</v>
      </c>
      <c r="C64" s="27">
        <v>55</v>
      </c>
      <c r="E64" s="26" t="s">
        <v>424</v>
      </c>
      <c r="F64" s="26" t="s">
        <v>269</v>
      </c>
      <c r="G64" s="25">
        <v>43000</v>
      </c>
      <c r="H64" s="28">
        <v>9.6</v>
      </c>
    </row>
    <row r="65" spans="1:9" x14ac:dyDescent="0.2">
      <c r="A65" s="26">
        <f t="shared" si="1"/>
        <v>2017</v>
      </c>
      <c r="C65" s="27">
        <v>56</v>
      </c>
      <c r="E65" s="26" t="s">
        <v>399</v>
      </c>
      <c r="F65" s="26" t="s">
        <v>260</v>
      </c>
      <c r="G65" s="25">
        <v>43083</v>
      </c>
      <c r="H65" s="28">
        <v>9.6</v>
      </c>
    </row>
    <row r="66" spans="1:9" x14ac:dyDescent="0.2">
      <c r="A66" s="26">
        <f t="shared" si="1"/>
        <v>2017</v>
      </c>
      <c r="C66" s="27">
        <v>57</v>
      </c>
      <c r="E66" s="26" t="s">
        <v>291</v>
      </c>
      <c r="F66" s="26" t="s">
        <v>229</v>
      </c>
      <c r="G66" s="25">
        <v>43089</v>
      </c>
      <c r="H66" s="28">
        <v>9.58</v>
      </c>
    </row>
    <row r="67" spans="1:9" x14ac:dyDescent="0.2">
      <c r="A67" s="26">
        <f t="shared" si="1"/>
        <v>2017</v>
      </c>
      <c r="C67" s="27">
        <v>58</v>
      </c>
      <c r="E67" s="26" t="s">
        <v>321</v>
      </c>
      <c r="F67" s="26" t="s">
        <v>235</v>
      </c>
      <c r="G67" s="25">
        <v>42814</v>
      </c>
      <c r="H67" s="28">
        <v>9.5</v>
      </c>
    </row>
    <row r="68" spans="1:9" x14ac:dyDescent="0.2">
      <c r="A68" s="26">
        <f t="shared" si="1"/>
        <v>2017</v>
      </c>
      <c r="C68" s="27">
        <v>59</v>
      </c>
      <c r="E68" s="26" t="s">
        <v>413</v>
      </c>
      <c r="F68" s="26" t="s">
        <v>264</v>
      </c>
      <c r="G68" s="25">
        <v>42845</v>
      </c>
      <c r="H68" s="28">
        <v>9.5</v>
      </c>
    </row>
    <row r="69" spans="1:9" x14ac:dyDescent="0.2">
      <c r="A69" s="26">
        <f t="shared" si="1"/>
        <v>2017</v>
      </c>
      <c r="C69" s="27">
        <v>60</v>
      </c>
      <c r="E69" s="26" t="s">
        <v>327</v>
      </c>
      <c r="F69" s="26" t="s">
        <v>237</v>
      </c>
      <c r="G69" s="25">
        <v>42858</v>
      </c>
      <c r="H69" s="28">
        <v>9.5</v>
      </c>
      <c r="I69" s="20"/>
    </row>
    <row r="70" spans="1:9" x14ac:dyDescent="0.2">
      <c r="A70" s="26">
        <f t="shared" si="1"/>
        <v>2017</v>
      </c>
      <c r="C70" s="27">
        <v>61</v>
      </c>
      <c r="E70" s="26" t="s">
        <v>321</v>
      </c>
      <c r="F70" s="26" t="s">
        <v>248</v>
      </c>
      <c r="G70" s="25">
        <v>42873</v>
      </c>
      <c r="H70" s="28">
        <v>9.5</v>
      </c>
    </row>
    <row r="71" spans="1:9" x14ac:dyDescent="0.2">
      <c r="A71" s="26">
        <f t="shared" si="1"/>
        <v>2017</v>
      </c>
      <c r="C71" s="27">
        <v>62</v>
      </c>
      <c r="E71" s="26" t="s">
        <v>310</v>
      </c>
      <c r="F71" s="7" t="s">
        <v>276</v>
      </c>
      <c r="G71" s="25">
        <v>42940</v>
      </c>
      <c r="H71" s="28">
        <v>9.5</v>
      </c>
      <c r="I71" s="20"/>
    </row>
    <row r="72" spans="1:9" x14ac:dyDescent="0.2">
      <c r="A72" s="26">
        <f t="shared" si="1"/>
        <v>2017</v>
      </c>
      <c r="C72" s="27">
        <v>63</v>
      </c>
      <c r="E72" s="26" t="s">
        <v>310</v>
      </c>
      <c r="F72" s="7" t="s">
        <v>233</v>
      </c>
      <c r="G72" s="25">
        <v>43028</v>
      </c>
      <c r="H72" s="35">
        <v>9.5</v>
      </c>
      <c r="I72" s="20"/>
    </row>
    <row r="73" spans="1:9" x14ac:dyDescent="0.2">
      <c r="A73" s="26">
        <f t="shared" si="1"/>
        <v>2017</v>
      </c>
      <c r="C73" s="27">
        <v>64</v>
      </c>
      <c r="E73" s="26" t="s">
        <v>459</v>
      </c>
      <c r="F73" s="26" t="s">
        <v>275</v>
      </c>
      <c r="G73" s="25">
        <v>43074</v>
      </c>
      <c r="H73" s="35">
        <v>9.5</v>
      </c>
    </row>
    <row r="74" spans="1:9" x14ac:dyDescent="0.2">
      <c r="A74" s="26">
        <f t="shared" si="1"/>
        <v>2017</v>
      </c>
      <c r="C74" s="27">
        <v>65</v>
      </c>
      <c r="E74" s="26" t="s">
        <v>458</v>
      </c>
      <c r="F74" s="26" t="s">
        <v>274</v>
      </c>
      <c r="G74" s="25">
        <v>43087</v>
      </c>
      <c r="H74" s="28">
        <v>9.5</v>
      </c>
    </row>
    <row r="75" spans="1:9" x14ac:dyDescent="0.2">
      <c r="A75" s="26">
        <f t="shared" si="1"/>
        <v>2017</v>
      </c>
      <c r="C75" s="27">
        <v>66</v>
      </c>
      <c r="E75" s="26" t="s">
        <v>324</v>
      </c>
      <c r="F75" s="26" t="s">
        <v>236</v>
      </c>
      <c r="G75" s="25">
        <v>43097</v>
      </c>
      <c r="H75" s="28">
        <v>9.5</v>
      </c>
    </row>
    <row r="76" spans="1:9" x14ac:dyDescent="0.2">
      <c r="A76" s="26">
        <f t="shared" si="1"/>
        <v>2017</v>
      </c>
      <c r="C76" s="27">
        <v>67</v>
      </c>
      <c r="E76" s="26" t="s">
        <v>335</v>
      </c>
      <c r="F76" s="26" t="s">
        <v>254</v>
      </c>
      <c r="G76" s="25">
        <v>42753</v>
      </c>
      <c r="H76" s="28">
        <v>9.4499999999999993</v>
      </c>
    </row>
    <row r="77" spans="1:9" x14ac:dyDescent="0.2">
      <c r="A77" s="26">
        <f t="shared" si="1"/>
        <v>2017</v>
      </c>
      <c r="C77" s="27">
        <v>68</v>
      </c>
      <c r="E77" s="26" t="s">
        <v>420</v>
      </c>
      <c r="F77" s="26" t="s">
        <v>265</v>
      </c>
      <c r="G77" s="25">
        <v>42796</v>
      </c>
      <c r="H77" s="28">
        <v>9.41</v>
      </c>
    </row>
    <row r="78" spans="1:9" x14ac:dyDescent="0.2">
      <c r="A78" s="26">
        <f t="shared" si="1"/>
        <v>2017</v>
      </c>
      <c r="C78" s="27">
        <v>69</v>
      </c>
      <c r="E78" s="26" t="s">
        <v>415</v>
      </c>
      <c r="F78" s="26" t="s">
        <v>264</v>
      </c>
      <c r="G78" s="25">
        <v>42837</v>
      </c>
      <c r="H78" s="28">
        <v>9.4</v>
      </c>
    </row>
    <row r="79" spans="1:9" x14ac:dyDescent="0.2">
      <c r="A79" s="26">
        <f t="shared" si="1"/>
        <v>2017</v>
      </c>
      <c r="C79" s="27">
        <v>70</v>
      </c>
      <c r="E79" s="26" t="s">
        <v>372</v>
      </c>
      <c r="F79" s="26" t="s">
        <v>252</v>
      </c>
      <c r="G79" s="25">
        <v>43098</v>
      </c>
      <c r="H79" s="28">
        <v>9.4</v>
      </c>
    </row>
    <row r="80" spans="1:9" x14ac:dyDescent="0.2">
      <c r="A80" s="26">
        <f t="shared" si="1"/>
        <v>2017</v>
      </c>
      <c r="C80" s="27">
        <v>71</v>
      </c>
      <c r="E80" s="26" t="s">
        <v>336</v>
      </c>
      <c r="F80" s="26" t="s">
        <v>265</v>
      </c>
      <c r="G80" s="25">
        <v>42866</v>
      </c>
      <c r="H80" s="28">
        <v>9.1999999999999993</v>
      </c>
    </row>
    <row r="81" spans="1:8" x14ac:dyDescent="0.2">
      <c r="A81" s="26">
        <f t="shared" si="1"/>
        <v>2017</v>
      </c>
      <c r="C81" s="27">
        <v>72</v>
      </c>
      <c r="E81" s="26" t="s">
        <v>411</v>
      </c>
      <c r="F81" s="26" t="s">
        <v>262</v>
      </c>
      <c r="G81" s="25">
        <v>43090</v>
      </c>
      <c r="H81" s="28">
        <v>9.1</v>
      </c>
    </row>
    <row r="82" spans="1:8" x14ac:dyDescent="0.2">
      <c r="A82" s="26">
        <f t="shared" si="1"/>
        <v>2017</v>
      </c>
      <c r="C82" s="27">
        <v>73</v>
      </c>
      <c r="E82" s="26" t="s">
        <v>287</v>
      </c>
      <c r="F82" s="26" t="s">
        <v>228</v>
      </c>
      <c r="G82" s="25">
        <v>42759</v>
      </c>
      <c r="H82" s="28">
        <v>9</v>
      </c>
    </row>
    <row r="83" spans="1:8" x14ac:dyDescent="0.2">
      <c r="A83" s="26">
        <f t="shared" si="1"/>
        <v>2017</v>
      </c>
      <c r="C83" s="27">
        <v>74</v>
      </c>
      <c r="E83" s="26" t="s">
        <v>364</v>
      </c>
      <c r="F83" s="26" t="s">
        <v>246</v>
      </c>
      <c r="G83" s="25">
        <v>43075</v>
      </c>
      <c r="H83" s="28">
        <v>8.4</v>
      </c>
    </row>
    <row r="84" spans="1:8" x14ac:dyDescent="0.2">
      <c r="A84" s="26">
        <f t="shared" si="1"/>
        <v>2017</v>
      </c>
      <c r="C84" s="27">
        <v>75</v>
      </c>
      <c r="E84" s="26" t="s">
        <v>357</v>
      </c>
      <c r="F84" s="26" t="s">
        <v>246</v>
      </c>
      <c r="G84" s="25">
        <v>43075</v>
      </c>
      <c r="H84" s="28">
        <v>8.4</v>
      </c>
    </row>
    <row r="87" spans="1:8" x14ac:dyDescent="0.2">
      <c r="C87" s="27">
        <f>C84+1</f>
        <v>76</v>
      </c>
      <c r="D87" s="27"/>
      <c r="E87" s="26" t="s">
        <v>486</v>
      </c>
      <c r="H87" s="28">
        <f>AVERAGE(H8:H84)</f>
        <v>9.6404000000000014</v>
      </c>
    </row>
    <row r="88" spans="1:8" x14ac:dyDescent="0.2">
      <c r="C88" s="27">
        <f>C87+1</f>
        <v>77</v>
      </c>
      <c r="D88" s="27"/>
      <c r="E88" s="26" t="s">
        <v>487</v>
      </c>
      <c r="H88" s="28">
        <f>MEDIAN(H8:H84)</f>
        <v>9.6</v>
      </c>
    </row>
    <row r="89" spans="1:8" x14ac:dyDescent="0.2">
      <c r="H89" s="8"/>
    </row>
    <row r="90" spans="1:8" x14ac:dyDescent="0.2">
      <c r="C90" s="27">
        <f>MAX(C87:C89)+1</f>
        <v>78</v>
      </c>
      <c r="D90" s="27"/>
      <c r="E90" s="26" t="s">
        <v>484</v>
      </c>
      <c r="H90" s="28" t="e">
        <f t="array" ref="H90">AVERAGEIFS(#REF!,#REF!,"Electric",#REF!,2016,#REF!,TRUE,#REF!,TRUE)</f>
        <v>#REF!</v>
      </c>
    </row>
    <row r="91" spans="1:8" x14ac:dyDescent="0.2">
      <c r="C91" s="27">
        <f>MAX(C88:C90)+1</f>
        <v>79</v>
      </c>
      <c r="D91" s="27"/>
      <c r="E91" s="26" t="s">
        <v>485</v>
      </c>
      <c r="H91" s="28" t="e">
        <f t="array" ref="H91">MEDIAN(IF(#REF!="Electric",IF(#REF!=2016,IF(#REF!=TRUE,IF(#REF!=TRUE,#REF!)))))</f>
        <v>#REF!</v>
      </c>
    </row>
    <row r="92" spans="1:8" x14ac:dyDescent="0.2">
      <c r="E92" s="19"/>
      <c r="F92" s="7"/>
      <c r="H92" s="8"/>
    </row>
    <row r="93" spans="1:8" x14ac:dyDescent="0.2">
      <c r="C93" s="27">
        <f>MAX(C90:C92)+1</f>
        <v>80</v>
      </c>
      <c r="D93" s="27"/>
      <c r="E93" s="33" t="s">
        <v>556</v>
      </c>
      <c r="F93" s="7"/>
      <c r="G93" s="20"/>
      <c r="H93" s="28" t="e">
        <f t="array" ref="H93">AVERAGEIFS(#REF!,#REF!,"Electric",#REF!,2017,#REF!,TRUE,#REF!,TRUE)</f>
        <v>#REF!</v>
      </c>
    </row>
    <row r="94" spans="1:8" x14ac:dyDescent="0.2">
      <c r="C94" s="27">
        <f>MAX(C91:C93)+1</f>
        <v>81</v>
      </c>
      <c r="D94" s="27"/>
      <c r="E94" s="33" t="s">
        <v>557</v>
      </c>
      <c r="F94" s="7"/>
      <c r="H94" s="28" t="e">
        <f t="array" ref="H94">MEDIAN(IF(#REF!="Electric",IF(#REF!=2017,IF(#REF!=TRUE,IF(#REF!=TRUE,#REF!)))))</f>
        <v>#REF!</v>
      </c>
    </row>
    <row r="97" spans="8:8" x14ac:dyDescent="0.2">
      <c r="H97" s="38"/>
    </row>
  </sheetData>
  <mergeCells count="2">
    <mergeCell ref="C4:H4"/>
    <mergeCell ref="C1:H1"/>
  </mergeCells>
  <printOptions horizontalCentered="1"/>
  <pageMargins left="0.7" right="0.7" top="0.75" bottom="0.75" header="0.3" footer="0.3"/>
  <pageSetup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0"/>
  <sheetViews>
    <sheetView zoomScaleNormal="100" workbookViewId="0"/>
  </sheetViews>
  <sheetFormatPr defaultColWidth="9" defaultRowHeight="14.25" x14ac:dyDescent="0.2"/>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16384" width="9" style="26"/>
  </cols>
  <sheetData>
    <row r="1" spans="1:9" ht="20.25" x14ac:dyDescent="0.3">
      <c r="C1" s="163" t="s">
        <v>457</v>
      </c>
      <c r="D1" s="163"/>
      <c r="E1" s="163"/>
      <c r="F1" s="163"/>
      <c r="G1" s="163"/>
      <c r="H1" s="163"/>
    </row>
    <row r="2" spans="1:9" ht="10.5" customHeight="1" x14ac:dyDescent="0.3">
      <c r="C2" s="44"/>
      <c r="D2" s="44"/>
      <c r="E2" s="44"/>
      <c r="F2" s="44"/>
      <c r="G2" s="44"/>
      <c r="H2" s="44"/>
    </row>
    <row r="4" spans="1:9" ht="15" x14ac:dyDescent="0.25">
      <c r="A4" s="39"/>
      <c r="C4" s="162" t="s">
        <v>561</v>
      </c>
      <c r="D4" s="162"/>
      <c r="E4" s="162"/>
      <c r="F4" s="162"/>
      <c r="G4" s="162"/>
      <c r="H4" s="162"/>
    </row>
    <row r="5" spans="1:9" ht="45" x14ac:dyDescent="0.25">
      <c r="C5" s="30" t="s">
        <v>462</v>
      </c>
      <c r="D5" s="30" t="s">
        <v>277</v>
      </c>
      <c r="E5" s="32" t="s">
        <v>481</v>
      </c>
      <c r="F5" s="30" t="s">
        <v>480</v>
      </c>
      <c r="G5" s="31" t="s">
        <v>482</v>
      </c>
      <c r="H5" s="31" t="s">
        <v>483</v>
      </c>
    </row>
    <row r="6" spans="1:9" x14ac:dyDescent="0.2">
      <c r="F6" s="29">
        <v>-1</v>
      </c>
      <c r="G6" s="29">
        <v>-2</v>
      </c>
      <c r="H6" s="29">
        <v>-3</v>
      </c>
    </row>
    <row r="7" spans="1:9" ht="15" x14ac:dyDescent="0.25">
      <c r="D7" s="32">
        <v>2016</v>
      </c>
    </row>
    <row r="8" spans="1:9" x14ac:dyDescent="0.2">
      <c r="A8" s="26">
        <f t="shared" ref="A8:A27" si="0">YEAR(G8)</f>
        <v>2016</v>
      </c>
      <c r="C8" s="27">
        <v>1</v>
      </c>
      <c r="D8" s="27"/>
      <c r="E8" s="3" t="s">
        <v>352</v>
      </c>
      <c r="F8" s="3" t="s">
        <v>244</v>
      </c>
      <c r="G8" s="25">
        <v>42703</v>
      </c>
      <c r="H8" s="28">
        <v>10.55</v>
      </c>
      <c r="I8" s="6"/>
    </row>
    <row r="9" spans="1:9" x14ac:dyDescent="0.2">
      <c r="A9" s="26">
        <f t="shared" si="0"/>
        <v>2016</v>
      </c>
      <c r="C9" s="27">
        <v>2</v>
      </c>
      <c r="D9" s="27"/>
      <c r="E9" s="3" t="s">
        <v>395</v>
      </c>
      <c r="F9" s="3" t="s">
        <v>256</v>
      </c>
      <c r="G9" s="25">
        <v>42711</v>
      </c>
      <c r="H9" s="28">
        <v>10.1</v>
      </c>
      <c r="I9" s="6"/>
    </row>
    <row r="10" spans="1:9" x14ac:dyDescent="0.2">
      <c r="A10" s="26">
        <f t="shared" si="0"/>
        <v>2016</v>
      </c>
      <c r="C10" s="27">
        <v>3</v>
      </c>
      <c r="D10" s="27"/>
      <c r="E10" s="3" t="s">
        <v>345</v>
      </c>
      <c r="F10" s="3" t="s">
        <v>241</v>
      </c>
      <c r="G10" s="25">
        <v>42621</v>
      </c>
      <c r="H10" s="28">
        <v>10</v>
      </c>
      <c r="I10" s="6"/>
    </row>
    <row r="11" spans="1:9" x14ac:dyDescent="0.2">
      <c r="A11" s="26">
        <f t="shared" si="0"/>
        <v>2016</v>
      </c>
      <c r="C11" s="27">
        <v>4</v>
      </c>
      <c r="D11" s="27"/>
      <c r="E11" s="3" t="s">
        <v>410</v>
      </c>
      <c r="F11" s="3" t="s">
        <v>243</v>
      </c>
      <c r="G11" s="25">
        <v>42692</v>
      </c>
      <c r="H11" s="28">
        <v>10</v>
      </c>
      <c r="I11" s="6"/>
    </row>
    <row r="12" spans="1:9" x14ac:dyDescent="0.2">
      <c r="A12" s="26">
        <f>YEAR(G12)</f>
        <v>2016</v>
      </c>
      <c r="C12" s="27">
        <v>5</v>
      </c>
      <c r="D12" s="27"/>
      <c r="E12" s="3" t="s">
        <v>279</v>
      </c>
      <c r="F12" s="3" t="s">
        <v>219</v>
      </c>
      <c r="G12" s="25">
        <v>42705</v>
      </c>
      <c r="H12" s="28">
        <v>10</v>
      </c>
      <c r="I12" s="6"/>
    </row>
    <row r="13" spans="1:9" x14ac:dyDescent="0.2">
      <c r="A13" s="26">
        <f t="shared" si="0"/>
        <v>2016</v>
      </c>
      <c r="C13" s="27">
        <v>6</v>
      </c>
      <c r="D13" s="27"/>
      <c r="E13" s="3" t="s">
        <v>315</v>
      </c>
      <c r="F13" s="3" t="s">
        <v>234</v>
      </c>
      <c r="G13" s="25">
        <v>42569</v>
      </c>
      <c r="H13" s="28">
        <v>9.98</v>
      </c>
      <c r="I13" s="6"/>
    </row>
    <row r="14" spans="1:9" x14ac:dyDescent="0.2">
      <c r="A14" s="26">
        <f t="shared" si="0"/>
        <v>2016</v>
      </c>
      <c r="C14" s="27">
        <v>7</v>
      </c>
      <c r="D14" s="27"/>
      <c r="E14" s="3" t="s">
        <v>337</v>
      </c>
      <c r="F14" s="3" t="s">
        <v>267</v>
      </c>
      <c r="G14" s="25">
        <v>42726</v>
      </c>
      <c r="H14" s="28">
        <v>9.9</v>
      </c>
      <c r="I14" s="6"/>
    </row>
    <row r="15" spans="1:9" x14ac:dyDescent="0.2">
      <c r="A15" s="26">
        <f t="shared" si="0"/>
        <v>2016</v>
      </c>
      <c r="C15" s="27">
        <v>8</v>
      </c>
      <c r="D15" s="27"/>
      <c r="E15" s="3" t="s">
        <v>319</v>
      </c>
      <c r="F15" s="3" t="s">
        <v>234</v>
      </c>
      <c r="G15" s="25">
        <v>42445</v>
      </c>
      <c r="H15" s="28">
        <v>9.85</v>
      </c>
      <c r="I15" s="6"/>
    </row>
    <row r="16" spans="1:9" x14ac:dyDescent="0.2">
      <c r="A16" s="26">
        <f t="shared" si="0"/>
        <v>2016</v>
      </c>
      <c r="C16" s="27">
        <v>9</v>
      </c>
      <c r="D16" s="27"/>
      <c r="E16" s="3" t="s">
        <v>381</v>
      </c>
      <c r="F16" s="3" t="s">
        <v>245</v>
      </c>
      <c r="G16" s="25">
        <v>42591</v>
      </c>
      <c r="H16" s="28">
        <v>9.85</v>
      </c>
      <c r="I16" s="6"/>
    </row>
    <row r="17" spans="1:9" x14ac:dyDescent="0.2">
      <c r="A17" s="26">
        <f t="shared" si="0"/>
        <v>2016</v>
      </c>
      <c r="C17" s="19">
        <v>10</v>
      </c>
      <c r="D17" s="19"/>
      <c r="E17" s="7" t="s">
        <v>398</v>
      </c>
      <c r="F17" s="7" t="s">
        <v>243</v>
      </c>
      <c r="G17" s="34">
        <v>42683</v>
      </c>
      <c r="H17" s="35">
        <v>9.8000000000000007</v>
      </c>
      <c r="I17" s="6"/>
    </row>
    <row r="18" spans="1:9" x14ac:dyDescent="0.2">
      <c r="A18" s="26">
        <f t="shared" si="0"/>
        <v>2016</v>
      </c>
      <c r="C18" s="27">
        <v>11</v>
      </c>
      <c r="D18" s="27"/>
      <c r="E18" s="3" t="s">
        <v>360</v>
      </c>
      <c r="F18" s="3" t="s">
        <v>248</v>
      </c>
      <c r="G18" s="25">
        <v>42423</v>
      </c>
      <c r="H18" s="28">
        <v>9.75</v>
      </c>
      <c r="I18" s="6"/>
    </row>
    <row r="19" spans="1:9" x14ac:dyDescent="0.2">
      <c r="A19" s="26">
        <f t="shared" si="0"/>
        <v>2016</v>
      </c>
      <c r="C19" s="27">
        <v>12</v>
      </c>
      <c r="D19" s="27"/>
      <c r="E19" s="3" t="s">
        <v>365</v>
      </c>
      <c r="F19" s="3" t="s">
        <v>252</v>
      </c>
      <c r="G19" s="25">
        <v>42726</v>
      </c>
      <c r="H19" s="28">
        <v>9.6</v>
      </c>
      <c r="I19" s="6"/>
    </row>
    <row r="20" spans="1:9" x14ac:dyDescent="0.2">
      <c r="A20" s="26">
        <f t="shared" si="0"/>
        <v>2016</v>
      </c>
      <c r="C20" s="27">
        <v>13</v>
      </c>
      <c r="D20" s="27"/>
      <c r="E20" s="3" t="s">
        <v>291</v>
      </c>
      <c r="F20" s="3" t="s">
        <v>229</v>
      </c>
      <c r="G20" s="25">
        <v>42641</v>
      </c>
      <c r="H20" s="28">
        <v>9.58</v>
      </c>
      <c r="I20" s="6"/>
    </row>
    <row r="21" spans="1:9" x14ac:dyDescent="0.2">
      <c r="A21" s="26">
        <f t="shared" si="0"/>
        <v>2016</v>
      </c>
      <c r="C21" s="27">
        <v>14</v>
      </c>
      <c r="D21" s="27"/>
      <c r="E21" s="3" t="s">
        <v>324</v>
      </c>
      <c r="F21" s="3" t="s">
        <v>275</v>
      </c>
      <c r="G21" s="25">
        <v>42375</v>
      </c>
      <c r="H21" s="28">
        <v>9.5</v>
      </c>
      <c r="I21" s="6"/>
    </row>
    <row r="22" spans="1:9" x14ac:dyDescent="0.2">
      <c r="A22" s="26">
        <f t="shared" si="0"/>
        <v>2016</v>
      </c>
      <c r="C22" s="27">
        <v>15</v>
      </c>
      <c r="D22" s="27"/>
      <c r="E22" s="3" t="s">
        <v>422</v>
      </c>
      <c r="F22" s="3" t="s">
        <v>266</v>
      </c>
      <c r="G22" s="25">
        <v>42600</v>
      </c>
      <c r="H22" s="28">
        <v>9.5</v>
      </c>
      <c r="I22" s="6"/>
    </row>
    <row r="23" spans="1:9" x14ac:dyDescent="0.2">
      <c r="A23" s="26">
        <f t="shared" si="0"/>
        <v>2016</v>
      </c>
      <c r="C23" s="27">
        <v>16</v>
      </c>
      <c r="D23" s="27"/>
      <c r="E23" s="3" t="s">
        <v>278</v>
      </c>
      <c r="F23" s="3" t="s">
        <v>275</v>
      </c>
      <c r="G23" s="25">
        <v>42614</v>
      </c>
      <c r="H23" s="28">
        <v>9.5</v>
      </c>
      <c r="I23" s="6"/>
    </row>
    <row r="24" spans="1:9" x14ac:dyDescent="0.2">
      <c r="A24" s="26">
        <f t="shared" si="0"/>
        <v>2016</v>
      </c>
      <c r="C24" s="27">
        <v>17</v>
      </c>
      <c r="D24" s="27"/>
      <c r="E24" s="3" t="s">
        <v>320</v>
      </c>
      <c r="F24" s="3" t="s">
        <v>235</v>
      </c>
      <c r="G24" s="25">
        <v>42684</v>
      </c>
      <c r="H24" s="28">
        <v>9.5</v>
      </c>
      <c r="I24" s="6"/>
    </row>
    <row r="25" spans="1:9" x14ac:dyDescent="0.2">
      <c r="A25" s="26">
        <f t="shared" si="0"/>
        <v>2016</v>
      </c>
      <c r="C25" s="27">
        <v>18</v>
      </c>
      <c r="D25" s="27"/>
      <c r="E25" s="3" t="s">
        <v>324</v>
      </c>
      <c r="F25" s="3" t="s">
        <v>236</v>
      </c>
      <c r="G25" s="25">
        <v>42732</v>
      </c>
      <c r="H25" s="28">
        <v>9.5</v>
      </c>
      <c r="I25" s="6"/>
    </row>
    <row r="26" spans="1:9" x14ac:dyDescent="0.2">
      <c r="A26" s="26">
        <f t="shared" si="0"/>
        <v>2016</v>
      </c>
      <c r="B26" s="7"/>
      <c r="C26" s="27">
        <v>19</v>
      </c>
      <c r="D26" s="27"/>
      <c r="E26" s="3" t="s">
        <v>302</v>
      </c>
      <c r="F26" s="3" t="s">
        <v>229</v>
      </c>
      <c r="G26" s="25">
        <v>42529</v>
      </c>
      <c r="H26" s="28">
        <v>9.48</v>
      </c>
      <c r="I26" s="6"/>
    </row>
    <row r="27" spans="1:9" x14ac:dyDescent="0.2">
      <c r="A27" s="26">
        <f t="shared" si="0"/>
        <v>2016</v>
      </c>
      <c r="B27" s="7"/>
      <c r="C27" s="27">
        <v>20</v>
      </c>
      <c r="D27" s="27"/>
      <c r="E27" s="3" t="s">
        <v>367</v>
      </c>
      <c r="F27" s="3" t="s">
        <v>253</v>
      </c>
      <c r="G27" s="34">
        <v>42723</v>
      </c>
      <c r="H27" s="35">
        <v>9.3699999999999992</v>
      </c>
      <c r="I27" s="6"/>
    </row>
    <row r="28" spans="1:9" x14ac:dyDescent="0.2">
      <c r="C28" s="27"/>
      <c r="D28" s="27"/>
      <c r="G28" s="25"/>
      <c r="H28" s="28"/>
    </row>
    <row r="29" spans="1:9" ht="15" x14ac:dyDescent="0.25">
      <c r="C29" s="27"/>
      <c r="D29" s="30">
        <v>2017</v>
      </c>
      <c r="G29" s="25"/>
      <c r="H29" s="28"/>
    </row>
    <row r="30" spans="1:9" x14ac:dyDescent="0.2">
      <c r="A30" s="26">
        <f t="shared" ref="A30:A57" si="1">YEAR(G30)</f>
        <v>2017</v>
      </c>
      <c r="C30" s="27">
        <v>21</v>
      </c>
      <c r="D30" s="27"/>
      <c r="E30" s="26" t="s">
        <v>455</v>
      </c>
      <c r="F30" s="26" t="s">
        <v>272</v>
      </c>
      <c r="G30" s="25">
        <v>43054</v>
      </c>
      <c r="H30" s="28">
        <v>11.95</v>
      </c>
    </row>
    <row r="31" spans="1:9" x14ac:dyDescent="0.2">
      <c r="A31" s="26">
        <f t="shared" si="1"/>
        <v>2017</v>
      </c>
      <c r="C31" s="27">
        <v>22</v>
      </c>
      <c r="D31" s="27"/>
      <c r="E31" s="26" t="s">
        <v>281</v>
      </c>
      <c r="F31" s="26" t="s">
        <v>219</v>
      </c>
      <c r="G31" s="25">
        <v>43034</v>
      </c>
      <c r="H31" s="28">
        <v>10.3</v>
      </c>
    </row>
    <row r="32" spans="1:9" x14ac:dyDescent="0.2">
      <c r="A32" s="26">
        <f t="shared" si="1"/>
        <v>2017</v>
      </c>
      <c r="C32" s="27">
        <v>23</v>
      </c>
      <c r="D32" s="27"/>
      <c r="E32" s="26" t="s">
        <v>371</v>
      </c>
      <c r="F32" s="26" t="s">
        <v>244</v>
      </c>
      <c r="G32" s="25">
        <v>42829</v>
      </c>
      <c r="H32" s="28">
        <v>10.25</v>
      </c>
    </row>
    <row r="33" spans="1:8" x14ac:dyDescent="0.2">
      <c r="A33" s="26">
        <f t="shared" si="1"/>
        <v>2017</v>
      </c>
      <c r="C33" s="27">
        <v>24</v>
      </c>
      <c r="D33" s="27"/>
      <c r="E33" s="26" t="s">
        <v>282</v>
      </c>
      <c r="F33" s="26" t="s">
        <v>219</v>
      </c>
      <c r="G33" s="25">
        <v>43034</v>
      </c>
      <c r="H33" s="28">
        <v>10.25</v>
      </c>
    </row>
    <row r="34" spans="1:8" x14ac:dyDescent="0.2">
      <c r="A34" s="26">
        <f t="shared" si="1"/>
        <v>2017</v>
      </c>
      <c r="C34" s="27">
        <v>25</v>
      </c>
      <c r="D34" s="27"/>
      <c r="E34" s="26" t="s">
        <v>374</v>
      </c>
      <c r="F34" s="26" t="s">
        <v>244</v>
      </c>
      <c r="G34" s="25">
        <v>43045</v>
      </c>
      <c r="H34" s="28">
        <v>10.25</v>
      </c>
    </row>
    <row r="35" spans="1:8" x14ac:dyDescent="0.2">
      <c r="A35" s="26">
        <f t="shared" si="1"/>
        <v>2017</v>
      </c>
      <c r="C35" s="27">
        <v>26</v>
      </c>
      <c r="D35" s="27"/>
      <c r="E35" s="26" t="s">
        <v>283</v>
      </c>
      <c r="F35" s="26" t="s">
        <v>219</v>
      </c>
      <c r="G35" s="25">
        <v>43034</v>
      </c>
      <c r="H35" s="28">
        <v>10.199999999999999</v>
      </c>
    </row>
    <row r="36" spans="1:8" x14ac:dyDescent="0.2">
      <c r="A36" s="26">
        <f t="shared" si="1"/>
        <v>2017</v>
      </c>
      <c r="C36" s="27">
        <v>27</v>
      </c>
      <c r="D36" s="27"/>
      <c r="E36" s="26" t="s">
        <v>341</v>
      </c>
      <c r="F36" s="26" t="s">
        <v>241</v>
      </c>
      <c r="G36" s="25">
        <v>42766</v>
      </c>
      <c r="H36" s="28">
        <v>10.1</v>
      </c>
    </row>
    <row r="37" spans="1:8" x14ac:dyDescent="0.2">
      <c r="A37" s="26">
        <f t="shared" si="1"/>
        <v>2017</v>
      </c>
      <c r="C37" s="27">
        <v>28</v>
      </c>
      <c r="D37" s="27"/>
      <c r="E37" s="26" t="s">
        <v>344</v>
      </c>
      <c r="F37" s="26" t="s">
        <v>241</v>
      </c>
      <c r="G37" s="25">
        <v>42794</v>
      </c>
      <c r="H37" s="28">
        <v>10.1</v>
      </c>
    </row>
    <row r="38" spans="1:8" x14ac:dyDescent="0.2">
      <c r="A38" s="26">
        <f t="shared" si="1"/>
        <v>2017</v>
      </c>
      <c r="C38" s="27">
        <v>29</v>
      </c>
      <c r="D38" s="27"/>
      <c r="E38" s="26" t="s">
        <v>418</v>
      </c>
      <c r="F38" s="26" t="s">
        <v>266</v>
      </c>
      <c r="G38" s="25">
        <v>42962</v>
      </c>
      <c r="H38" s="28">
        <v>10</v>
      </c>
    </row>
    <row r="39" spans="1:8" x14ac:dyDescent="0.2">
      <c r="A39" s="26">
        <f t="shared" si="1"/>
        <v>2017</v>
      </c>
      <c r="C39" s="27">
        <v>30</v>
      </c>
      <c r="D39" s="19"/>
      <c r="E39" s="7" t="s">
        <v>408</v>
      </c>
      <c r="F39" s="7" t="s">
        <v>243</v>
      </c>
      <c r="G39" s="34">
        <v>43076</v>
      </c>
      <c r="H39" s="35">
        <v>9.8000000000000007</v>
      </c>
    </row>
    <row r="40" spans="1:8" x14ac:dyDescent="0.2">
      <c r="A40" s="26">
        <f t="shared" si="1"/>
        <v>2017</v>
      </c>
      <c r="C40" s="27">
        <v>31</v>
      </c>
      <c r="D40" s="27"/>
      <c r="E40" s="26" t="s">
        <v>421</v>
      </c>
      <c r="F40" s="26" t="s">
        <v>266</v>
      </c>
      <c r="G40" s="25">
        <v>42790</v>
      </c>
      <c r="H40" s="28">
        <v>9.75</v>
      </c>
    </row>
    <row r="41" spans="1:8" x14ac:dyDescent="0.2">
      <c r="A41" s="26">
        <f t="shared" si="1"/>
        <v>2017</v>
      </c>
      <c r="C41" s="27">
        <v>32</v>
      </c>
      <c r="D41" s="27"/>
      <c r="E41" s="26" t="s">
        <v>306</v>
      </c>
      <c r="F41" s="26" t="s">
        <v>232</v>
      </c>
      <c r="G41" s="25">
        <v>42908</v>
      </c>
      <c r="H41" s="28">
        <v>9.6999999999999993</v>
      </c>
    </row>
    <row r="42" spans="1:8" x14ac:dyDescent="0.2">
      <c r="A42" s="26">
        <f t="shared" si="1"/>
        <v>2017</v>
      </c>
      <c r="C42" s="27">
        <v>33</v>
      </c>
      <c r="D42" s="27"/>
      <c r="E42" s="26" t="s">
        <v>307</v>
      </c>
      <c r="F42" s="26" t="s">
        <v>232</v>
      </c>
      <c r="G42" s="25">
        <v>42908</v>
      </c>
      <c r="H42" s="28">
        <v>9.6999999999999993</v>
      </c>
    </row>
    <row r="43" spans="1:8" x14ac:dyDescent="0.2">
      <c r="A43" s="26">
        <f t="shared" si="1"/>
        <v>2017</v>
      </c>
      <c r="C43" s="27">
        <v>34</v>
      </c>
      <c r="D43" s="27"/>
      <c r="E43" s="26" t="s">
        <v>335</v>
      </c>
      <c r="F43" s="26" t="s">
        <v>238</v>
      </c>
      <c r="G43" s="25">
        <v>42902</v>
      </c>
      <c r="H43" s="28">
        <v>9.65</v>
      </c>
    </row>
    <row r="44" spans="1:8" x14ac:dyDescent="0.2">
      <c r="A44" s="26">
        <f t="shared" si="1"/>
        <v>2017</v>
      </c>
      <c r="C44" s="27">
        <v>35</v>
      </c>
      <c r="D44" s="27"/>
      <c r="E44" s="26" t="s">
        <v>302</v>
      </c>
      <c r="F44" s="26" t="s">
        <v>260</v>
      </c>
      <c r="G44" s="25">
        <v>43083</v>
      </c>
      <c r="H44" s="28">
        <v>9.65</v>
      </c>
    </row>
    <row r="45" spans="1:8" x14ac:dyDescent="0.2">
      <c r="A45" s="26">
        <f t="shared" si="1"/>
        <v>2017</v>
      </c>
      <c r="C45" s="27">
        <v>36</v>
      </c>
      <c r="D45" s="27"/>
      <c r="E45" s="26" t="s">
        <v>399</v>
      </c>
      <c r="F45" s="26" t="s">
        <v>260</v>
      </c>
      <c r="G45" s="25">
        <v>43083</v>
      </c>
      <c r="H45" s="28">
        <v>9.6</v>
      </c>
    </row>
    <row r="46" spans="1:8" x14ac:dyDescent="0.2">
      <c r="A46" s="26">
        <f t="shared" si="1"/>
        <v>2017</v>
      </c>
      <c r="C46" s="27">
        <v>37</v>
      </c>
      <c r="D46" s="27"/>
      <c r="E46" s="26" t="s">
        <v>291</v>
      </c>
      <c r="F46" s="26" t="s">
        <v>229</v>
      </c>
      <c r="G46" s="25">
        <v>43089</v>
      </c>
      <c r="H46" s="28">
        <v>9.58</v>
      </c>
    </row>
    <row r="47" spans="1:8" x14ac:dyDescent="0.2">
      <c r="A47" s="26">
        <f t="shared" si="1"/>
        <v>2017</v>
      </c>
      <c r="C47" s="27">
        <v>38</v>
      </c>
      <c r="D47" s="27"/>
      <c r="E47" s="26" t="s">
        <v>321</v>
      </c>
      <c r="F47" s="26" t="s">
        <v>235</v>
      </c>
      <c r="G47" s="25">
        <v>42814</v>
      </c>
      <c r="H47" s="28">
        <v>9.5</v>
      </c>
    </row>
    <row r="48" spans="1:8" x14ac:dyDescent="0.2">
      <c r="A48" s="26">
        <f t="shared" si="1"/>
        <v>2017</v>
      </c>
      <c r="C48" s="27">
        <v>39</v>
      </c>
      <c r="D48" s="27"/>
      <c r="E48" s="26" t="s">
        <v>327</v>
      </c>
      <c r="F48" s="26" t="s">
        <v>237</v>
      </c>
      <c r="G48" s="25">
        <v>42858</v>
      </c>
      <c r="H48" s="28">
        <v>9.5</v>
      </c>
    </row>
    <row r="49" spans="1:9" x14ac:dyDescent="0.2">
      <c r="A49" s="26">
        <f t="shared" si="1"/>
        <v>2017</v>
      </c>
      <c r="C49" s="27">
        <v>40</v>
      </c>
      <c r="D49" s="27"/>
      <c r="E49" s="26" t="s">
        <v>321</v>
      </c>
      <c r="F49" s="26" t="s">
        <v>248</v>
      </c>
      <c r="G49" s="25">
        <v>42873</v>
      </c>
      <c r="H49" s="28">
        <v>9.5</v>
      </c>
    </row>
    <row r="50" spans="1:9" x14ac:dyDescent="0.2">
      <c r="A50" s="26">
        <f t="shared" si="1"/>
        <v>2017</v>
      </c>
      <c r="C50" s="27">
        <v>41</v>
      </c>
      <c r="E50" s="26" t="s">
        <v>459</v>
      </c>
      <c r="F50" s="26" t="s">
        <v>275</v>
      </c>
      <c r="G50" s="25">
        <v>43074</v>
      </c>
      <c r="H50" s="28">
        <v>9.5</v>
      </c>
    </row>
    <row r="51" spans="1:9" x14ac:dyDescent="0.2">
      <c r="A51" s="26">
        <f t="shared" si="1"/>
        <v>2017</v>
      </c>
      <c r="C51" s="27">
        <v>42</v>
      </c>
      <c r="E51" s="26" t="s">
        <v>458</v>
      </c>
      <c r="F51" s="26" t="s">
        <v>274</v>
      </c>
      <c r="G51" s="25">
        <v>43087</v>
      </c>
      <c r="H51" s="28">
        <v>9.5</v>
      </c>
    </row>
    <row r="52" spans="1:9" x14ac:dyDescent="0.2">
      <c r="A52" s="26">
        <f t="shared" si="1"/>
        <v>2017</v>
      </c>
      <c r="C52" s="27">
        <v>43</v>
      </c>
      <c r="E52" s="26" t="s">
        <v>324</v>
      </c>
      <c r="F52" s="26" t="s">
        <v>236</v>
      </c>
      <c r="G52" s="25">
        <v>43097</v>
      </c>
      <c r="H52" s="28">
        <v>9.5</v>
      </c>
    </row>
    <row r="53" spans="1:9" x14ac:dyDescent="0.2">
      <c r="A53" s="26">
        <f t="shared" si="1"/>
        <v>2017</v>
      </c>
      <c r="C53" s="27">
        <v>44</v>
      </c>
      <c r="E53" s="26" t="s">
        <v>335</v>
      </c>
      <c r="F53" s="26" t="s">
        <v>254</v>
      </c>
      <c r="G53" s="25">
        <v>42753</v>
      </c>
      <c r="H53" s="28">
        <v>9.4499999999999993</v>
      </c>
    </row>
    <row r="54" spans="1:9" x14ac:dyDescent="0.2">
      <c r="A54" s="26">
        <f t="shared" si="1"/>
        <v>2017</v>
      </c>
      <c r="C54" s="27">
        <v>45</v>
      </c>
      <c r="E54" s="26" t="s">
        <v>420</v>
      </c>
      <c r="F54" s="26" t="s">
        <v>265</v>
      </c>
      <c r="G54" s="25">
        <v>42796</v>
      </c>
      <c r="H54" s="28">
        <v>9.41</v>
      </c>
    </row>
    <row r="55" spans="1:9" x14ac:dyDescent="0.2">
      <c r="A55" s="26">
        <f t="shared" si="1"/>
        <v>2017</v>
      </c>
      <c r="C55" s="27">
        <v>46</v>
      </c>
      <c r="E55" s="26" t="s">
        <v>372</v>
      </c>
      <c r="F55" s="26" t="s">
        <v>252</v>
      </c>
      <c r="G55" s="25">
        <v>43098</v>
      </c>
      <c r="H55" s="28">
        <v>9.4</v>
      </c>
    </row>
    <row r="56" spans="1:9" x14ac:dyDescent="0.2">
      <c r="A56" s="26">
        <f t="shared" si="1"/>
        <v>2017</v>
      </c>
      <c r="C56" s="27">
        <v>47</v>
      </c>
      <c r="E56" s="26" t="s">
        <v>336</v>
      </c>
      <c r="F56" s="26" t="s">
        <v>265</v>
      </c>
      <c r="G56" s="25">
        <v>42866</v>
      </c>
      <c r="H56" s="28">
        <v>9.1999999999999993</v>
      </c>
    </row>
    <row r="57" spans="1:9" x14ac:dyDescent="0.2">
      <c r="A57" s="26">
        <f t="shared" si="1"/>
        <v>2017</v>
      </c>
      <c r="C57" s="27">
        <v>48</v>
      </c>
      <c r="E57" s="26" t="s">
        <v>411</v>
      </c>
      <c r="F57" s="26" t="s">
        <v>262</v>
      </c>
      <c r="G57" s="25">
        <v>43090</v>
      </c>
      <c r="H57" s="28">
        <v>9.1</v>
      </c>
      <c r="I57" s="20"/>
    </row>
    <row r="60" spans="1:9" x14ac:dyDescent="0.2">
      <c r="C60" s="27">
        <f>MAX(C8:C57)+1</f>
        <v>49</v>
      </c>
      <c r="D60" s="27"/>
      <c r="E60" s="26" t="s">
        <v>486</v>
      </c>
      <c r="H60" s="28">
        <f>AVERAGE(H8:H57)</f>
        <v>9.7854166666666664</v>
      </c>
    </row>
    <row r="61" spans="1:9" x14ac:dyDescent="0.2">
      <c r="C61" s="27">
        <f>MAXA(C59:C60)+1</f>
        <v>50</v>
      </c>
      <c r="D61" s="27"/>
      <c r="E61" s="26" t="s">
        <v>487</v>
      </c>
      <c r="H61" s="28">
        <f>MEDIAN(H8:H57)</f>
        <v>9.6750000000000007</v>
      </c>
    </row>
    <row r="62" spans="1:9" x14ac:dyDescent="0.2">
      <c r="H62" s="8"/>
      <c r="I62" s="40" t="s">
        <v>559</v>
      </c>
    </row>
    <row r="63" spans="1:9" x14ac:dyDescent="0.2">
      <c r="C63" s="27">
        <f>MAXA(C61:C62)+1</f>
        <v>51</v>
      </c>
      <c r="D63" s="27"/>
      <c r="E63" s="26" t="s">
        <v>484</v>
      </c>
      <c r="H63" s="28" t="e">
        <f>AVERAGEIFS(#REF!,#REF!,"Electric",#REF!,"Vertically Integrated",#REF!,2016,#REF!,TRUE,#REF!,TRUE)</f>
        <v>#REF!</v>
      </c>
      <c r="I63" s="41">
        <f>AVERAGE(H8:H27)</f>
        <v>9.7654999999999994</v>
      </c>
    </row>
    <row r="64" spans="1:9" x14ac:dyDescent="0.2">
      <c r="C64" s="27">
        <f>MAXA(C62:C63)+1</f>
        <v>52</v>
      </c>
      <c r="D64" s="27"/>
      <c r="E64" s="26" t="s">
        <v>485</v>
      </c>
      <c r="H64" s="28" t="e">
        <f t="array" ref="H64">MEDIAN(IF(#REF!="Electric",IF(#REF!=2016,IF(#REF!="Vertically Integrated",IF(#REF!=TRUE,IF(#REF!=TRUE,#REF!))))))</f>
        <v>#REF!</v>
      </c>
      <c r="I64" s="41">
        <f>MEDIAN(H8:H27)</f>
        <v>9.7750000000000004</v>
      </c>
    </row>
    <row r="65" spans="3:9" x14ac:dyDescent="0.2">
      <c r="E65" s="19"/>
      <c r="F65" s="7"/>
      <c r="H65" s="8"/>
      <c r="I65" s="42"/>
    </row>
    <row r="66" spans="3:9" x14ac:dyDescent="0.2">
      <c r="C66" s="27">
        <f>MAXA(C64:C65)+1</f>
        <v>53</v>
      </c>
      <c r="D66" s="27"/>
      <c r="E66" s="33" t="s">
        <v>556</v>
      </c>
      <c r="F66" s="7"/>
      <c r="G66" s="20"/>
      <c r="H66" s="28" t="e">
        <f>AVERAGEIFS(#REF!,#REF!,"Electric",#REF!,"Vertically Integrated",#REF!,2017,#REF!,TRUE,#REF!,TRUE)</f>
        <v>#REF!</v>
      </c>
      <c r="I66" s="41">
        <f>AVERAGE(H30:H57)</f>
        <v>9.7996428571428567</v>
      </c>
    </row>
    <row r="67" spans="3:9" x14ac:dyDescent="0.2">
      <c r="C67" s="27">
        <f>MAXA(C65:C66)+1</f>
        <v>54</v>
      </c>
      <c r="D67" s="27"/>
      <c r="E67" s="33" t="s">
        <v>557</v>
      </c>
      <c r="F67" s="7"/>
      <c r="H67" s="28" t="e">
        <f t="array" ref="H67">MEDIAN(IF(#REF!="Electric",IF(#REF!=2017,IF(#REF!="Vertically Integrated",IF(#REF!=TRUE,IF(#REF!=TRUE,#REF!))))))</f>
        <v>#REF!</v>
      </c>
      <c r="I67" s="41">
        <f>MEDIAN(H30:H57)</f>
        <v>9.65</v>
      </c>
    </row>
    <row r="70" spans="3:9" x14ac:dyDescent="0.2">
      <c r="H70" s="38"/>
    </row>
  </sheetData>
  <mergeCells count="2">
    <mergeCell ref="C4:H4"/>
    <mergeCell ref="C1:H1"/>
  </mergeCells>
  <printOptions horizontalCentered="1"/>
  <pageMargins left="0.7" right="0.7" top="0.75" bottom="0.75" header="0.3" footer="0.3"/>
  <pageSetup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
  <sheetViews>
    <sheetView workbookViewId="0"/>
  </sheetViews>
  <sheetFormatPr defaultRowHeight="14.25" x14ac:dyDescent="0.2"/>
  <sheetData>
    <row r="1" spans="1:7" x14ac:dyDescent="0.2">
      <c r="A1" t="s">
        <v>471</v>
      </c>
      <c r="B1" t="s">
        <v>472</v>
      </c>
      <c r="C1" t="s">
        <v>473</v>
      </c>
      <c r="D1" t="s">
        <v>474</v>
      </c>
      <c r="E1" t="s">
        <v>475</v>
      </c>
      <c r="F1" t="s">
        <v>476</v>
      </c>
      <c r="G1" t="s">
        <v>477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27"/>
  <sheetViews>
    <sheetView topLeftCell="C97" zoomScaleNormal="100" workbookViewId="0">
      <selection activeCell="C1" sqref="C1:H1"/>
    </sheetView>
  </sheetViews>
  <sheetFormatPr defaultColWidth="9" defaultRowHeight="14.25" x14ac:dyDescent="0.2"/>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9" width="9.875" style="26" hidden="1" customWidth="1"/>
    <col min="10" max="16384" width="9" style="26"/>
  </cols>
  <sheetData>
    <row r="1" spans="1:13" ht="27.75" x14ac:dyDescent="0.4">
      <c r="C1" s="164"/>
      <c r="D1" s="164"/>
      <c r="E1" s="164"/>
      <c r="F1" s="164"/>
      <c r="G1" s="164"/>
      <c r="H1" s="164"/>
    </row>
    <row r="2" spans="1:13" ht="10.5" customHeight="1" x14ac:dyDescent="0.2">
      <c r="A2" s="43"/>
      <c r="B2" s="43"/>
      <c r="C2" s="43"/>
      <c r="D2" s="43"/>
      <c r="E2" s="43"/>
      <c r="F2" s="43"/>
      <c r="G2" s="43"/>
      <c r="H2" s="43"/>
    </row>
    <row r="3" spans="1:13" ht="10.5" customHeight="1" x14ac:dyDescent="0.2">
      <c r="A3" s="43"/>
      <c r="B3" s="43"/>
      <c r="C3" s="43"/>
      <c r="D3" s="43"/>
      <c r="E3" s="43"/>
      <c r="F3" s="43"/>
      <c r="G3" s="43"/>
      <c r="H3" s="43"/>
    </row>
    <row r="4" spans="1:13" ht="15" x14ac:dyDescent="0.25">
      <c r="A4" s="39"/>
      <c r="C4" s="162" t="s">
        <v>570</v>
      </c>
      <c r="D4" s="162"/>
      <c r="E4" s="162"/>
      <c r="F4" s="162"/>
      <c r="G4" s="162"/>
      <c r="H4" s="162"/>
    </row>
    <row r="5" spans="1:13" ht="45" x14ac:dyDescent="0.25">
      <c r="C5" s="45" t="s">
        <v>462</v>
      </c>
      <c r="D5" s="45" t="s">
        <v>277</v>
      </c>
      <c r="E5" s="32" t="s">
        <v>481</v>
      </c>
      <c r="F5" s="45" t="s">
        <v>480</v>
      </c>
      <c r="G5" s="31" t="s">
        <v>482</v>
      </c>
      <c r="H5" s="31" t="s">
        <v>483</v>
      </c>
    </row>
    <row r="6" spans="1:13" x14ac:dyDescent="0.2">
      <c r="F6" s="29">
        <v>-1</v>
      </c>
      <c r="G6" s="29">
        <v>-2</v>
      </c>
      <c r="H6" s="29">
        <v>-3</v>
      </c>
    </row>
    <row r="7" spans="1:13" ht="15" x14ac:dyDescent="0.25">
      <c r="D7" s="32">
        <v>2016</v>
      </c>
    </row>
    <row r="8" spans="1:13" x14ac:dyDescent="0.2">
      <c r="A8" s="26">
        <f t="shared" ref="A8:A39" si="0">YEAR(G8)</f>
        <v>2016</v>
      </c>
      <c r="C8" s="27">
        <v>1</v>
      </c>
      <c r="D8" s="27"/>
      <c r="E8" s="3" t="s">
        <v>352</v>
      </c>
      <c r="F8" s="3" t="s">
        <v>244</v>
      </c>
      <c r="G8" s="25">
        <v>42703</v>
      </c>
      <c r="H8" s="28">
        <v>10.55</v>
      </c>
      <c r="I8" s="49"/>
      <c r="J8" s="51">
        <f>PERCENTRANK($H$8:$H$39,H8)</f>
        <v>1</v>
      </c>
      <c r="L8" s="62"/>
      <c r="M8" s="58"/>
    </row>
    <row r="9" spans="1:13" x14ac:dyDescent="0.2">
      <c r="A9" s="26">
        <f t="shared" si="0"/>
        <v>2016</v>
      </c>
      <c r="C9" s="27">
        <v>2</v>
      </c>
      <c r="D9" s="27"/>
      <c r="E9" s="3" t="s">
        <v>395</v>
      </c>
      <c r="F9" s="3" t="s">
        <v>256</v>
      </c>
      <c r="G9" s="25">
        <v>42711</v>
      </c>
      <c r="H9" s="28">
        <v>10.1</v>
      </c>
      <c r="I9" s="49"/>
      <c r="J9" s="51">
        <f t="shared" ref="J9:J39" si="1">PERCENTRANK($H$8:$H$39,H9)</f>
        <v>0.96699999999999997</v>
      </c>
      <c r="L9" s="62"/>
      <c r="M9" s="58"/>
    </row>
    <row r="10" spans="1:13" x14ac:dyDescent="0.2">
      <c r="A10" s="26">
        <f t="shared" si="0"/>
        <v>2016</v>
      </c>
      <c r="C10" s="27">
        <v>3</v>
      </c>
      <c r="D10" s="27"/>
      <c r="E10" s="3" t="s">
        <v>345</v>
      </c>
      <c r="F10" s="3" t="s">
        <v>241</v>
      </c>
      <c r="G10" s="25">
        <v>42621</v>
      </c>
      <c r="H10" s="28">
        <v>10</v>
      </c>
      <c r="I10" s="60"/>
      <c r="J10" s="51">
        <f t="shared" si="1"/>
        <v>0.87</v>
      </c>
      <c r="L10" s="62"/>
      <c r="M10" s="58"/>
    </row>
    <row r="11" spans="1:13" x14ac:dyDescent="0.2">
      <c r="A11" s="26">
        <f t="shared" si="0"/>
        <v>2016</v>
      </c>
      <c r="C11" s="27">
        <v>4</v>
      </c>
      <c r="D11" s="27"/>
      <c r="E11" s="3" t="s">
        <v>410</v>
      </c>
      <c r="F11" s="3" t="s">
        <v>243</v>
      </c>
      <c r="G11" s="25">
        <v>42692</v>
      </c>
      <c r="H11" s="28">
        <v>10</v>
      </c>
      <c r="I11" s="60"/>
      <c r="J11" s="51">
        <f t="shared" si="1"/>
        <v>0.87</v>
      </c>
      <c r="L11" s="62"/>
      <c r="M11" s="58"/>
    </row>
    <row r="12" spans="1:13" x14ac:dyDescent="0.2">
      <c r="A12" s="26">
        <f>YEAR(G12)</f>
        <v>2016</v>
      </c>
      <c r="C12" s="27">
        <v>5</v>
      </c>
      <c r="D12" s="27"/>
      <c r="E12" s="3" t="s">
        <v>279</v>
      </c>
      <c r="F12" s="3" t="s">
        <v>219</v>
      </c>
      <c r="G12" s="25">
        <v>42705</v>
      </c>
      <c r="H12" s="28">
        <v>10</v>
      </c>
      <c r="I12" s="60"/>
      <c r="J12" s="51">
        <f t="shared" si="1"/>
        <v>0.87</v>
      </c>
      <c r="L12" s="62"/>
      <c r="M12" s="58"/>
    </row>
    <row r="13" spans="1:13" x14ac:dyDescent="0.2">
      <c r="A13" s="26">
        <f t="shared" si="0"/>
        <v>2016</v>
      </c>
      <c r="C13" s="27">
        <v>6</v>
      </c>
      <c r="D13" s="27"/>
      <c r="E13" s="3" t="s">
        <v>315</v>
      </c>
      <c r="F13" s="3" t="s">
        <v>234</v>
      </c>
      <c r="G13" s="25">
        <v>42569</v>
      </c>
      <c r="H13" s="28">
        <v>9.98</v>
      </c>
      <c r="I13" s="60"/>
      <c r="J13" s="51">
        <f t="shared" si="1"/>
        <v>0.83799999999999997</v>
      </c>
      <c r="L13" s="62"/>
      <c r="M13" s="58"/>
    </row>
    <row r="14" spans="1:13" x14ac:dyDescent="0.2">
      <c r="A14" s="26">
        <f t="shared" si="0"/>
        <v>2016</v>
      </c>
      <c r="C14" s="27">
        <v>7</v>
      </c>
      <c r="D14" s="27"/>
      <c r="E14" s="3" t="s">
        <v>441</v>
      </c>
      <c r="F14" s="3" t="s">
        <v>242</v>
      </c>
      <c r="G14" s="25">
        <v>42643</v>
      </c>
      <c r="H14" s="28">
        <v>9.9</v>
      </c>
      <c r="I14" s="60"/>
      <c r="J14" s="51">
        <f t="shared" si="1"/>
        <v>0.77400000000000002</v>
      </c>
      <c r="L14" s="62"/>
      <c r="M14" s="58"/>
    </row>
    <row r="15" spans="1:13" x14ac:dyDescent="0.2">
      <c r="A15" s="26">
        <f t="shared" si="0"/>
        <v>2016</v>
      </c>
      <c r="C15" s="27">
        <v>8</v>
      </c>
      <c r="D15" s="27"/>
      <c r="E15" s="3" t="s">
        <v>337</v>
      </c>
      <c r="F15" s="3" t="s">
        <v>267</v>
      </c>
      <c r="G15" s="25">
        <v>42726</v>
      </c>
      <c r="H15" s="28">
        <v>9.9</v>
      </c>
      <c r="I15" s="60"/>
      <c r="J15" s="51">
        <f t="shared" si="1"/>
        <v>0.77400000000000002</v>
      </c>
      <c r="L15" s="62"/>
      <c r="M15" s="58"/>
    </row>
    <row r="16" spans="1:13" x14ac:dyDescent="0.2">
      <c r="A16" s="26">
        <f t="shared" si="0"/>
        <v>2016</v>
      </c>
      <c r="C16" s="27">
        <v>9</v>
      </c>
      <c r="D16" s="27"/>
      <c r="E16" s="3" t="s">
        <v>319</v>
      </c>
      <c r="F16" s="3" t="s">
        <v>234</v>
      </c>
      <c r="G16" s="25">
        <v>42445</v>
      </c>
      <c r="H16" s="28">
        <v>9.85</v>
      </c>
      <c r="I16" s="50"/>
      <c r="J16" s="51">
        <f t="shared" si="1"/>
        <v>0.70899999999999996</v>
      </c>
      <c r="L16" s="62"/>
      <c r="M16" s="58"/>
    </row>
    <row r="17" spans="1:13" x14ac:dyDescent="0.2">
      <c r="A17" s="26">
        <f t="shared" si="0"/>
        <v>2016</v>
      </c>
      <c r="C17" s="27">
        <v>10</v>
      </c>
      <c r="D17" s="27"/>
      <c r="E17" s="3" t="s">
        <v>381</v>
      </c>
      <c r="F17" s="3" t="s">
        <v>245</v>
      </c>
      <c r="G17" s="25">
        <v>42591</v>
      </c>
      <c r="H17" s="28">
        <v>9.85</v>
      </c>
      <c r="I17" s="50"/>
      <c r="J17" s="51">
        <f t="shared" si="1"/>
        <v>0.70899999999999996</v>
      </c>
      <c r="L17" s="62"/>
      <c r="M17" s="58"/>
    </row>
    <row r="18" spans="1:13" x14ac:dyDescent="0.2">
      <c r="A18" s="26">
        <f t="shared" si="0"/>
        <v>2016</v>
      </c>
      <c r="C18" s="27">
        <v>11</v>
      </c>
      <c r="D18" s="27"/>
      <c r="E18" s="3" t="s">
        <v>438</v>
      </c>
      <c r="F18" s="3" t="s">
        <v>242</v>
      </c>
      <c r="G18" s="25">
        <v>42489</v>
      </c>
      <c r="H18" s="28">
        <v>9.8000000000000007</v>
      </c>
      <c r="I18" s="50"/>
      <c r="J18" s="51">
        <f t="shared" si="1"/>
        <v>0.64500000000000002</v>
      </c>
      <c r="L18" s="58"/>
      <c r="M18" s="58"/>
    </row>
    <row r="19" spans="1:13" x14ac:dyDescent="0.2">
      <c r="A19" s="26">
        <f t="shared" si="0"/>
        <v>2016</v>
      </c>
      <c r="C19" s="64">
        <v>12</v>
      </c>
      <c r="D19" s="64"/>
      <c r="E19" s="65" t="s">
        <v>398</v>
      </c>
      <c r="F19" s="65" t="s">
        <v>243</v>
      </c>
      <c r="G19" s="34">
        <v>42683</v>
      </c>
      <c r="H19" s="35">
        <v>9.8000000000000007</v>
      </c>
      <c r="I19" s="50"/>
      <c r="J19" s="51">
        <f t="shared" si="1"/>
        <v>0.64500000000000002</v>
      </c>
      <c r="L19" s="58"/>
      <c r="M19" s="58"/>
    </row>
    <row r="20" spans="1:13" x14ac:dyDescent="0.2">
      <c r="A20" s="26">
        <f t="shared" si="0"/>
        <v>2016</v>
      </c>
      <c r="C20" s="64">
        <v>13</v>
      </c>
      <c r="D20" s="64"/>
      <c r="E20" s="65" t="s">
        <v>360</v>
      </c>
      <c r="F20" s="65" t="s">
        <v>248</v>
      </c>
      <c r="G20" s="34">
        <v>42423</v>
      </c>
      <c r="H20" s="35">
        <v>9.75</v>
      </c>
      <c r="I20" s="50"/>
      <c r="J20" s="51">
        <f t="shared" si="1"/>
        <v>0.54800000000000004</v>
      </c>
      <c r="L20" s="58"/>
      <c r="M20" s="58"/>
    </row>
    <row r="21" spans="1:13" x14ac:dyDescent="0.2">
      <c r="A21" s="26">
        <f t="shared" si="0"/>
        <v>2016</v>
      </c>
      <c r="C21" s="27">
        <v>14</v>
      </c>
      <c r="D21" s="27"/>
      <c r="E21" s="3" t="s">
        <v>311</v>
      </c>
      <c r="F21" s="3" t="s">
        <v>233</v>
      </c>
      <c r="G21" s="25">
        <v>42524</v>
      </c>
      <c r="H21" s="28">
        <v>9.75</v>
      </c>
      <c r="I21" s="50"/>
      <c r="J21" s="51">
        <f t="shared" si="1"/>
        <v>0.54800000000000004</v>
      </c>
      <c r="L21" s="58"/>
      <c r="M21" s="58"/>
    </row>
    <row r="22" spans="1:13" ht="15" thickBot="1" x14ac:dyDescent="0.25">
      <c r="A22" s="26">
        <f t="shared" si="0"/>
        <v>2016</v>
      </c>
      <c r="C22" s="27">
        <v>15</v>
      </c>
      <c r="D22" s="27"/>
      <c r="E22" s="3" t="s">
        <v>424</v>
      </c>
      <c r="F22" s="3" t="s">
        <v>269</v>
      </c>
      <c r="G22" s="25">
        <v>42606</v>
      </c>
      <c r="H22" s="28">
        <v>9.75</v>
      </c>
      <c r="I22" s="50"/>
      <c r="J22" s="51">
        <f t="shared" si="1"/>
        <v>0.54800000000000004</v>
      </c>
      <c r="L22" s="58"/>
      <c r="M22" s="58"/>
    </row>
    <row r="23" spans="1:13" x14ac:dyDescent="0.2">
      <c r="A23" s="26">
        <f t="shared" si="0"/>
        <v>2016</v>
      </c>
      <c r="C23" s="66">
        <v>16</v>
      </c>
      <c r="D23" s="66"/>
      <c r="E23" s="67" t="s">
        <v>426</v>
      </c>
      <c r="F23" s="67" t="s">
        <v>269</v>
      </c>
      <c r="G23" s="68">
        <v>42716</v>
      </c>
      <c r="H23" s="69">
        <v>9.6</v>
      </c>
      <c r="I23" s="50"/>
      <c r="J23" s="51">
        <f t="shared" si="1"/>
        <v>0.48299999999999998</v>
      </c>
      <c r="L23" s="58"/>
      <c r="M23" s="58"/>
    </row>
    <row r="24" spans="1:13" x14ac:dyDescent="0.2">
      <c r="A24" s="26">
        <f t="shared" si="0"/>
        <v>2016</v>
      </c>
      <c r="C24" s="27">
        <v>17</v>
      </c>
      <c r="D24" s="27"/>
      <c r="E24" s="3" t="s">
        <v>365</v>
      </c>
      <c r="F24" s="3" t="s">
        <v>252</v>
      </c>
      <c r="G24" s="25">
        <v>42726</v>
      </c>
      <c r="H24" s="28">
        <v>9.6</v>
      </c>
      <c r="I24" s="50"/>
      <c r="J24" s="51">
        <f t="shared" si="1"/>
        <v>0.48299999999999998</v>
      </c>
      <c r="L24" s="58"/>
      <c r="M24" s="58"/>
    </row>
    <row r="25" spans="1:13" x14ac:dyDescent="0.2">
      <c r="A25" s="26">
        <f t="shared" si="0"/>
        <v>2016</v>
      </c>
      <c r="C25" s="27">
        <v>18</v>
      </c>
      <c r="D25" s="27"/>
      <c r="E25" s="3" t="s">
        <v>291</v>
      </c>
      <c r="F25" s="3" t="s">
        <v>229</v>
      </c>
      <c r="G25" s="25">
        <v>42641</v>
      </c>
      <c r="H25" s="28">
        <v>9.58</v>
      </c>
      <c r="I25" s="50"/>
      <c r="J25" s="51">
        <f t="shared" si="1"/>
        <v>0.45100000000000001</v>
      </c>
      <c r="L25" s="58"/>
      <c r="M25" s="58"/>
    </row>
    <row r="26" spans="1:13" x14ac:dyDescent="0.2">
      <c r="A26" s="26">
        <f t="shared" si="0"/>
        <v>2016</v>
      </c>
      <c r="B26" s="7"/>
      <c r="C26" s="27">
        <v>19</v>
      </c>
      <c r="D26" s="27"/>
      <c r="E26" s="3" t="s">
        <v>310</v>
      </c>
      <c r="F26" s="3" t="s">
        <v>233</v>
      </c>
      <c r="G26" s="25">
        <v>42689</v>
      </c>
      <c r="H26" s="28">
        <v>9.5500000000000007</v>
      </c>
      <c r="I26" s="50"/>
      <c r="J26" s="51">
        <f t="shared" si="1"/>
        <v>0.41899999999999998</v>
      </c>
      <c r="L26" s="58"/>
      <c r="M26" s="58"/>
    </row>
    <row r="27" spans="1:13" x14ac:dyDescent="0.2">
      <c r="A27" s="26">
        <f t="shared" si="0"/>
        <v>2016</v>
      </c>
      <c r="B27" s="7"/>
      <c r="C27" s="27">
        <v>20</v>
      </c>
      <c r="D27" s="27"/>
      <c r="E27" s="3" t="s">
        <v>324</v>
      </c>
      <c r="F27" s="3" t="s">
        <v>275</v>
      </c>
      <c r="G27" s="34">
        <v>42375</v>
      </c>
      <c r="H27" s="35">
        <v>9.5</v>
      </c>
      <c r="I27" s="50"/>
      <c r="J27" s="51">
        <f t="shared" si="1"/>
        <v>0.25800000000000001</v>
      </c>
      <c r="L27" s="58"/>
      <c r="M27" s="58"/>
    </row>
    <row r="28" spans="1:13" x14ac:dyDescent="0.2">
      <c r="A28" s="26">
        <f t="shared" si="0"/>
        <v>2016</v>
      </c>
      <c r="B28" s="7"/>
      <c r="C28" s="27">
        <v>21</v>
      </c>
      <c r="D28" s="27"/>
      <c r="E28" s="3" t="s">
        <v>422</v>
      </c>
      <c r="F28" s="3" t="s">
        <v>266</v>
      </c>
      <c r="G28" s="34">
        <v>42600</v>
      </c>
      <c r="H28" s="35">
        <v>9.5</v>
      </c>
      <c r="I28" s="50"/>
      <c r="J28" s="51">
        <f t="shared" si="1"/>
        <v>0.25800000000000001</v>
      </c>
      <c r="L28" s="58"/>
      <c r="M28" s="58"/>
    </row>
    <row r="29" spans="1:13" x14ac:dyDescent="0.2">
      <c r="A29" s="26">
        <f t="shared" si="0"/>
        <v>2016</v>
      </c>
      <c r="B29" s="7"/>
      <c r="C29" s="27">
        <v>22</v>
      </c>
      <c r="D29" s="27"/>
      <c r="E29" s="3" t="s">
        <v>278</v>
      </c>
      <c r="F29" s="3" t="s">
        <v>275</v>
      </c>
      <c r="G29" s="34">
        <v>42614</v>
      </c>
      <c r="H29" s="35">
        <v>9.5</v>
      </c>
      <c r="I29" s="50"/>
      <c r="J29" s="51">
        <f t="shared" si="1"/>
        <v>0.25800000000000001</v>
      </c>
      <c r="L29" s="58"/>
      <c r="M29" s="58"/>
    </row>
    <row r="30" spans="1:13" x14ac:dyDescent="0.2">
      <c r="A30" s="26">
        <f t="shared" si="0"/>
        <v>2016</v>
      </c>
      <c r="C30" s="27">
        <v>23</v>
      </c>
      <c r="D30" s="27"/>
      <c r="E30" s="3" t="s">
        <v>320</v>
      </c>
      <c r="F30" s="3" t="s">
        <v>235</v>
      </c>
      <c r="G30" s="25">
        <v>42684</v>
      </c>
      <c r="H30" s="28">
        <v>9.5</v>
      </c>
      <c r="I30" s="50"/>
      <c r="J30" s="51">
        <f t="shared" si="1"/>
        <v>0.25800000000000001</v>
      </c>
      <c r="L30" s="58"/>
      <c r="M30" s="58"/>
    </row>
    <row r="31" spans="1:13" x14ac:dyDescent="0.2">
      <c r="A31" s="26">
        <f t="shared" si="0"/>
        <v>2016</v>
      </c>
      <c r="C31" s="27">
        <v>24</v>
      </c>
      <c r="D31" s="27"/>
      <c r="E31" s="3" t="s">
        <v>324</v>
      </c>
      <c r="F31" s="3" t="s">
        <v>236</v>
      </c>
      <c r="G31" s="25">
        <v>42732</v>
      </c>
      <c r="H31" s="28">
        <v>9.5</v>
      </c>
      <c r="I31" s="50"/>
      <c r="J31" s="51">
        <f t="shared" si="1"/>
        <v>0.25800000000000001</v>
      </c>
      <c r="L31" s="58"/>
      <c r="M31" s="58"/>
    </row>
    <row r="32" spans="1:13" x14ac:dyDescent="0.2">
      <c r="A32" s="26">
        <f t="shared" si="0"/>
        <v>2016</v>
      </c>
      <c r="C32" s="27">
        <v>25</v>
      </c>
      <c r="D32" s="27"/>
      <c r="E32" s="3" t="s">
        <v>302</v>
      </c>
      <c r="F32" s="3" t="s">
        <v>229</v>
      </c>
      <c r="G32" s="25">
        <v>42529</v>
      </c>
      <c r="H32" s="28">
        <v>9.48</v>
      </c>
      <c r="I32" s="50"/>
      <c r="J32" s="51">
        <f t="shared" si="1"/>
        <v>0.22500000000000001</v>
      </c>
      <c r="L32" s="58"/>
      <c r="M32" s="58"/>
    </row>
    <row r="33" spans="1:13" x14ac:dyDescent="0.2">
      <c r="A33" s="26">
        <f t="shared" si="0"/>
        <v>2016</v>
      </c>
      <c r="C33" s="27">
        <v>26</v>
      </c>
      <c r="D33" s="27"/>
      <c r="E33" s="3" t="s">
        <v>367</v>
      </c>
      <c r="F33" s="3" t="s">
        <v>253</v>
      </c>
      <c r="G33" s="25">
        <v>42723</v>
      </c>
      <c r="H33" s="28">
        <v>9.3699999999999992</v>
      </c>
      <c r="I33" s="50"/>
      <c r="J33" s="51">
        <f t="shared" si="1"/>
        <v>0.193</v>
      </c>
      <c r="L33" s="58"/>
      <c r="M33" s="58"/>
    </row>
    <row r="34" spans="1:13" x14ac:dyDescent="0.2">
      <c r="A34" s="26">
        <f t="shared" si="0"/>
        <v>2016</v>
      </c>
      <c r="C34" s="27">
        <v>27</v>
      </c>
      <c r="D34" s="27"/>
      <c r="E34" s="3" t="s">
        <v>375</v>
      </c>
      <c r="F34" s="3" t="s">
        <v>249</v>
      </c>
      <c r="G34" s="25">
        <v>42718</v>
      </c>
      <c r="H34" s="28">
        <v>9.1</v>
      </c>
      <c r="I34" s="50"/>
      <c r="J34" s="51">
        <f t="shared" si="1"/>
        <v>0.161</v>
      </c>
      <c r="L34" s="58"/>
      <c r="M34" s="58"/>
    </row>
    <row r="35" spans="1:13" x14ac:dyDescent="0.2">
      <c r="A35" s="26">
        <f t="shared" si="0"/>
        <v>2016</v>
      </c>
      <c r="C35" s="27">
        <v>28</v>
      </c>
      <c r="D35" s="27"/>
      <c r="E35" s="3" t="s">
        <v>289</v>
      </c>
      <c r="F35" s="3" t="s">
        <v>228</v>
      </c>
      <c r="G35" s="25">
        <v>42536</v>
      </c>
      <c r="H35" s="28">
        <v>9</v>
      </c>
      <c r="I35" s="50"/>
      <c r="J35" s="51">
        <f t="shared" si="1"/>
        <v>6.4000000000000001E-2</v>
      </c>
      <c r="L35" s="58"/>
      <c r="M35" s="58"/>
    </row>
    <row r="36" spans="1:13" x14ac:dyDescent="0.2">
      <c r="A36" s="26">
        <f t="shared" si="0"/>
        <v>2016</v>
      </c>
      <c r="C36" s="27">
        <v>29</v>
      </c>
      <c r="D36" s="27"/>
      <c r="E36" s="3" t="s">
        <v>290</v>
      </c>
      <c r="F36" s="3" t="s">
        <v>228</v>
      </c>
      <c r="G36" s="25">
        <v>42536</v>
      </c>
      <c r="H36" s="28">
        <v>9</v>
      </c>
      <c r="I36" s="50"/>
      <c r="J36" s="51">
        <f t="shared" si="1"/>
        <v>6.4000000000000001E-2</v>
      </c>
      <c r="L36" s="58"/>
      <c r="M36" s="58"/>
    </row>
    <row r="37" spans="1:13" x14ac:dyDescent="0.2">
      <c r="A37" s="26">
        <f t="shared" si="0"/>
        <v>2016</v>
      </c>
      <c r="C37" s="27">
        <v>30</v>
      </c>
      <c r="D37" s="27"/>
      <c r="E37" s="3" t="s">
        <v>392</v>
      </c>
      <c r="F37" s="3" t="s">
        <v>257</v>
      </c>
      <c r="G37" s="25">
        <v>42723</v>
      </c>
      <c r="H37" s="28">
        <v>9</v>
      </c>
      <c r="I37" s="50"/>
      <c r="J37" s="51">
        <f t="shared" si="1"/>
        <v>6.4000000000000001E-2</v>
      </c>
      <c r="L37" s="58"/>
      <c r="M37" s="58"/>
    </row>
    <row r="38" spans="1:13" x14ac:dyDescent="0.2">
      <c r="A38" s="26">
        <f t="shared" si="0"/>
        <v>2016</v>
      </c>
      <c r="C38" s="27">
        <v>31</v>
      </c>
      <c r="D38" s="27"/>
      <c r="E38" s="3" t="s">
        <v>364</v>
      </c>
      <c r="F38" s="3" t="s">
        <v>246</v>
      </c>
      <c r="G38" s="25">
        <v>42710</v>
      </c>
      <c r="H38" s="28">
        <v>8.64</v>
      </c>
      <c r="I38" s="50"/>
      <c r="J38" s="51">
        <f t="shared" si="1"/>
        <v>0</v>
      </c>
      <c r="L38" s="58"/>
      <c r="M38" s="58"/>
    </row>
    <row r="39" spans="1:13" x14ac:dyDescent="0.2">
      <c r="A39" s="26">
        <f t="shared" si="0"/>
        <v>2016</v>
      </c>
      <c r="C39" s="27">
        <v>32</v>
      </c>
      <c r="D39" s="27"/>
      <c r="E39" s="3" t="s">
        <v>357</v>
      </c>
      <c r="F39" s="3" t="s">
        <v>246</v>
      </c>
      <c r="G39" s="25">
        <v>42710</v>
      </c>
      <c r="H39" s="28">
        <v>8.64</v>
      </c>
      <c r="I39" s="50"/>
      <c r="J39" s="51">
        <f t="shared" si="1"/>
        <v>0</v>
      </c>
      <c r="L39" s="58"/>
      <c r="M39" s="58"/>
    </row>
    <row r="40" spans="1:13" x14ac:dyDescent="0.2">
      <c r="C40" s="27"/>
      <c r="D40" s="27"/>
      <c r="E40" s="3"/>
      <c r="F40" s="3"/>
      <c r="G40" s="25"/>
      <c r="H40" s="28"/>
      <c r="I40" s="6"/>
      <c r="L40" s="58"/>
      <c r="M40" s="58"/>
    </row>
    <row r="41" spans="1:13" x14ac:dyDescent="0.2">
      <c r="C41" s="27">
        <v>33</v>
      </c>
      <c r="D41" s="27"/>
      <c r="E41" s="3" t="s">
        <v>699</v>
      </c>
      <c r="F41" s="3"/>
      <c r="G41" s="25"/>
      <c r="H41" s="70">
        <f>COUNTIF(H8:H39,"&gt;9.70")</f>
        <v>15</v>
      </c>
      <c r="I41" s="28"/>
      <c r="L41" s="58"/>
      <c r="M41" s="58"/>
    </row>
    <row r="42" spans="1:13" x14ac:dyDescent="0.2">
      <c r="C42" s="27">
        <v>34</v>
      </c>
      <c r="D42" s="27"/>
      <c r="E42" s="3" t="s">
        <v>700</v>
      </c>
      <c r="F42" s="3"/>
      <c r="G42" s="25"/>
      <c r="H42" s="70">
        <f>COUNTIF(H8:H39,"&lt;=9.70")</f>
        <v>17</v>
      </c>
      <c r="I42" s="28"/>
      <c r="L42" s="58"/>
      <c r="M42" s="58"/>
    </row>
    <row r="43" spans="1:13" x14ac:dyDescent="0.2">
      <c r="C43" s="27">
        <v>35</v>
      </c>
      <c r="D43" s="27"/>
      <c r="E43" s="3" t="s">
        <v>701</v>
      </c>
      <c r="F43" s="3"/>
      <c r="G43" s="25"/>
      <c r="H43" s="35" t="s">
        <v>705</v>
      </c>
      <c r="I43" s="28"/>
      <c r="L43" s="58"/>
      <c r="M43" s="58"/>
    </row>
    <row r="44" spans="1:13" x14ac:dyDescent="0.2">
      <c r="C44" s="27"/>
      <c r="D44" s="27"/>
      <c r="G44" s="25"/>
      <c r="H44" s="28"/>
      <c r="L44" s="58"/>
      <c r="M44" s="58"/>
    </row>
    <row r="45" spans="1:13" ht="15" x14ac:dyDescent="0.25">
      <c r="C45" s="27"/>
      <c r="D45" s="45">
        <v>2017</v>
      </c>
      <c r="G45" s="25"/>
      <c r="H45" s="28"/>
      <c r="L45" s="58"/>
      <c r="M45" s="58"/>
    </row>
    <row r="46" spans="1:13" x14ac:dyDescent="0.2">
      <c r="A46" s="26">
        <f t="shared" ref="A46:A88" si="2">YEAR(G46)</f>
        <v>2017</v>
      </c>
      <c r="C46" s="27">
        <v>36</v>
      </c>
      <c r="D46" s="27"/>
      <c r="E46" s="26" t="s">
        <v>455</v>
      </c>
      <c r="F46" s="26" t="s">
        <v>272</v>
      </c>
      <c r="G46" s="25">
        <v>43054</v>
      </c>
      <c r="H46" s="28">
        <v>11.95</v>
      </c>
      <c r="I46" s="54"/>
      <c r="J46" s="53">
        <f>PERCENTRANK($H$46:$H$88,H46)</f>
        <v>1</v>
      </c>
      <c r="L46" s="62"/>
      <c r="M46" s="58"/>
    </row>
    <row r="47" spans="1:13" x14ac:dyDescent="0.2">
      <c r="A47" s="26">
        <f t="shared" si="2"/>
        <v>2017</v>
      </c>
      <c r="C47" s="27">
        <v>37</v>
      </c>
      <c r="D47" s="27"/>
      <c r="E47" s="26" t="s">
        <v>281</v>
      </c>
      <c r="F47" s="26" t="s">
        <v>219</v>
      </c>
      <c r="G47" s="25">
        <v>43034</v>
      </c>
      <c r="H47" s="28">
        <v>10.3</v>
      </c>
      <c r="I47" s="54"/>
      <c r="J47" s="53">
        <f t="shared" ref="J47:J88" si="3">PERCENTRANK($H$46:$H$88,H47)</f>
        <v>0.97599999999999998</v>
      </c>
      <c r="L47" s="62"/>
      <c r="M47" s="58"/>
    </row>
    <row r="48" spans="1:13" x14ac:dyDescent="0.2">
      <c r="A48" s="26">
        <f t="shared" si="2"/>
        <v>2017</v>
      </c>
      <c r="C48" s="27">
        <v>38</v>
      </c>
      <c r="D48" s="27"/>
      <c r="E48" s="26" t="s">
        <v>371</v>
      </c>
      <c r="F48" s="26" t="s">
        <v>244</v>
      </c>
      <c r="G48" s="25">
        <v>42829</v>
      </c>
      <c r="H48" s="28">
        <v>10.25</v>
      </c>
      <c r="I48" s="54"/>
      <c r="J48" s="53">
        <f t="shared" si="3"/>
        <v>0.90400000000000003</v>
      </c>
      <c r="L48" s="62"/>
      <c r="M48" s="58"/>
    </row>
    <row r="49" spans="1:13" x14ac:dyDescent="0.2">
      <c r="A49" s="26">
        <f t="shared" si="2"/>
        <v>2017</v>
      </c>
      <c r="C49" s="27">
        <v>39</v>
      </c>
      <c r="D49" s="27"/>
      <c r="E49" s="26" t="s">
        <v>282</v>
      </c>
      <c r="F49" s="26" t="s">
        <v>219</v>
      </c>
      <c r="G49" s="25">
        <v>43034</v>
      </c>
      <c r="H49" s="28">
        <v>10.25</v>
      </c>
      <c r="I49" s="54"/>
      <c r="J49" s="53">
        <f t="shared" si="3"/>
        <v>0.90400000000000003</v>
      </c>
      <c r="L49" s="62"/>
      <c r="M49" s="58"/>
    </row>
    <row r="50" spans="1:13" x14ac:dyDescent="0.2">
      <c r="A50" s="26">
        <f t="shared" si="2"/>
        <v>2017</v>
      </c>
      <c r="C50" s="27">
        <v>40</v>
      </c>
      <c r="D50" s="27"/>
      <c r="E50" s="26" t="s">
        <v>374</v>
      </c>
      <c r="F50" s="26" t="s">
        <v>244</v>
      </c>
      <c r="G50" s="25">
        <v>43045</v>
      </c>
      <c r="H50" s="28">
        <v>10.25</v>
      </c>
      <c r="I50" s="36"/>
      <c r="J50" s="53">
        <f t="shared" si="3"/>
        <v>0.90400000000000003</v>
      </c>
      <c r="L50" s="62"/>
      <c r="M50" s="58"/>
    </row>
    <row r="51" spans="1:13" x14ac:dyDescent="0.2">
      <c r="A51" s="26">
        <f t="shared" si="2"/>
        <v>2017</v>
      </c>
      <c r="C51" s="27">
        <v>41</v>
      </c>
      <c r="D51" s="27"/>
      <c r="E51" s="26" t="s">
        <v>283</v>
      </c>
      <c r="F51" s="26" t="s">
        <v>219</v>
      </c>
      <c r="G51" s="25">
        <v>43034</v>
      </c>
      <c r="H51" s="28">
        <v>10.199999999999999</v>
      </c>
      <c r="I51" s="36"/>
      <c r="J51" s="53">
        <f t="shared" si="3"/>
        <v>0.88</v>
      </c>
      <c r="L51" s="62"/>
      <c r="M51" s="58"/>
    </row>
    <row r="52" spans="1:13" x14ac:dyDescent="0.2">
      <c r="A52" s="26">
        <f t="shared" si="2"/>
        <v>2017</v>
      </c>
      <c r="C52" s="27">
        <v>42</v>
      </c>
      <c r="D52" s="27"/>
      <c r="E52" s="26" t="s">
        <v>341</v>
      </c>
      <c r="F52" s="26" t="s">
        <v>241</v>
      </c>
      <c r="G52" s="25">
        <v>42766</v>
      </c>
      <c r="H52" s="28">
        <v>10.1</v>
      </c>
      <c r="I52" s="36"/>
      <c r="J52" s="53">
        <f t="shared" si="3"/>
        <v>0.83299999999999996</v>
      </c>
      <c r="L52" s="62"/>
      <c r="M52" s="63"/>
    </row>
    <row r="53" spans="1:13" x14ac:dyDescent="0.2">
      <c r="A53" s="26">
        <f t="shared" si="2"/>
        <v>2017</v>
      </c>
      <c r="C53" s="27">
        <v>43</v>
      </c>
      <c r="D53" s="27"/>
      <c r="E53" s="26" t="s">
        <v>344</v>
      </c>
      <c r="F53" s="26" t="s">
        <v>241</v>
      </c>
      <c r="G53" s="25">
        <v>42794</v>
      </c>
      <c r="H53" s="28">
        <v>10.1</v>
      </c>
      <c r="I53" s="36"/>
      <c r="J53" s="53">
        <f t="shared" si="3"/>
        <v>0.83299999999999996</v>
      </c>
      <c r="L53" s="62"/>
      <c r="M53" s="58"/>
    </row>
    <row r="54" spans="1:13" x14ac:dyDescent="0.2">
      <c r="A54" s="26">
        <f t="shared" si="2"/>
        <v>2017</v>
      </c>
      <c r="C54" s="27">
        <v>44</v>
      </c>
      <c r="D54" s="27"/>
      <c r="E54" s="26" t="s">
        <v>418</v>
      </c>
      <c r="F54" s="26" t="s">
        <v>266</v>
      </c>
      <c r="G54" s="25">
        <v>42962</v>
      </c>
      <c r="H54" s="28">
        <v>10</v>
      </c>
      <c r="I54" s="36"/>
      <c r="J54" s="53">
        <f t="shared" si="3"/>
        <v>0.76100000000000001</v>
      </c>
      <c r="L54" s="62"/>
      <c r="M54" s="58"/>
    </row>
    <row r="55" spans="1:13" x14ac:dyDescent="0.2">
      <c r="A55" s="26">
        <f t="shared" si="2"/>
        <v>2017</v>
      </c>
      <c r="C55" s="27">
        <v>45</v>
      </c>
      <c r="D55" s="27"/>
      <c r="E55" s="26" t="s">
        <v>535</v>
      </c>
      <c r="F55" s="26" t="s">
        <v>242</v>
      </c>
      <c r="G55" s="25">
        <v>43069</v>
      </c>
      <c r="H55" s="28">
        <v>10</v>
      </c>
      <c r="I55" s="36"/>
      <c r="J55" s="53">
        <f t="shared" si="3"/>
        <v>0.76100000000000001</v>
      </c>
      <c r="L55" s="62"/>
      <c r="M55" s="58"/>
    </row>
    <row r="56" spans="1:13" x14ac:dyDescent="0.2">
      <c r="A56" s="26">
        <f t="shared" si="2"/>
        <v>2017</v>
      </c>
      <c r="C56" s="27">
        <v>46</v>
      </c>
      <c r="D56" s="27"/>
      <c r="E56" s="26" t="s">
        <v>437</v>
      </c>
      <c r="F56" s="26" t="s">
        <v>242</v>
      </c>
      <c r="G56" s="25">
        <v>43069</v>
      </c>
      <c r="H56" s="28">
        <v>10</v>
      </c>
      <c r="I56" s="36"/>
      <c r="J56" s="53">
        <f t="shared" si="3"/>
        <v>0.76100000000000001</v>
      </c>
      <c r="L56" s="58"/>
      <c r="M56" s="58"/>
    </row>
    <row r="57" spans="1:13" x14ac:dyDescent="0.2">
      <c r="A57" s="26">
        <f t="shared" si="2"/>
        <v>2017</v>
      </c>
      <c r="C57" s="27">
        <v>47</v>
      </c>
      <c r="D57" s="27"/>
      <c r="E57" s="26" t="s">
        <v>403</v>
      </c>
      <c r="F57" s="26" t="s">
        <v>260</v>
      </c>
      <c r="G57" s="25">
        <v>43006</v>
      </c>
      <c r="H57" s="28">
        <v>9.8000000000000007</v>
      </c>
      <c r="I57" s="55"/>
      <c r="J57" s="53">
        <f t="shared" si="3"/>
        <v>0.71399999999999997</v>
      </c>
      <c r="L57" s="58"/>
      <c r="M57" s="58"/>
    </row>
    <row r="58" spans="1:13" x14ac:dyDescent="0.2">
      <c r="A58" s="26">
        <f t="shared" si="2"/>
        <v>2017</v>
      </c>
      <c r="C58" s="64">
        <v>48</v>
      </c>
      <c r="D58" s="64"/>
      <c r="E58" s="7" t="s">
        <v>408</v>
      </c>
      <c r="F58" s="7" t="s">
        <v>243</v>
      </c>
      <c r="G58" s="34">
        <v>43076</v>
      </c>
      <c r="H58" s="35">
        <v>9.8000000000000007</v>
      </c>
      <c r="I58" s="55"/>
      <c r="J58" s="53">
        <f t="shared" si="3"/>
        <v>0.71399999999999997</v>
      </c>
      <c r="L58" s="58"/>
      <c r="M58" s="58"/>
    </row>
    <row r="59" spans="1:13" ht="15" thickBot="1" x14ac:dyDescent="0.25">
      <c r="A59" s="26">
        <f t="shared" si="2"/>
        <v>2017</v>
      </c>
      <c r="C59" s="64">
        <v>49</v>
      </c>
      <c r="D59" s="64"/>
      <c r="E59" s="7" t="s">
        <v>421</v>
      </c>
      <c r="F59" s="7" t="s">
        <v>266</v>
      </c>
      <c r="G59" s="34">
        <v>42790</v>
      </c>
      <c r="H59" s="35">
        <v>9.75</v>
      </c>
      <c r="I59" s="55"/>
      <c r="J59" s="53">
        <f t="shared" si="3"/>
        <v>0.69</v>
      </c>
      <c r="L59" s="58"/>
      <c r="M59" s="58"/>
    </row>
    <row r="60" spans="1:13" x14ac:dyDescent="0.2">
      <c r="A60" s="26">
        <f t="shared" si="2"/>
        <v>2017</v>
      </c>
      <c r="C60" s="66">
        <v>50</v>
      </c>
      <c r="D60" s="66"/>
      <c r="E60" s="11" t="s">
        <v>312</v>
      </c>
      <c r="F60" s="11" t="s">
        <v>250</v>
      </c>
      <c r="G60" s="68">
        <v>42878</v>
      </c>
      <c r="H60" s="69">
        <v>9.6999999999999993</v>
      </c>
      <c r="I60" s="55"/>
      <c r="J60" s="53">
        <f t="shared" si="3"/>
        <v>0.61899999999999999</v>
      </c>
      <c r="L60" s="58"/>
      <c r="M60" s="58"/>
    </row>
    <row r="61" spans="1:13" x14ac:dyDescent="0.2">
      <c r="A61" s="26">
        <f t="shared" si="2"/>
        <v>2017</v>
      </c>
      <c r="C61" s="27">
        <v>51</v>
      </c>
      <c r="D61" s="27"/>
      <c r="E61" s="26" t="s">
        <v>306</v>
      </c>
      <c r="F61" s="26" t="s">
        <v>232</v>
      </c>
      <c r="G61" s="25">
        <v>42908</v>
      </c>
      <c r="H61" s="28">
        <v>9.6999999999999993</v>
      </c>
      <c r="I61" s="55"/>
      <c r="J61" s="53">
        <f t="shared" si="3"/>
        <v>0.61899999999999999</v>
      </c>
      <c r="L61" s="58"/>
      <c r="M61" s="58"/>
    </row>
    <row r="62" spans="1:13" x14ac:dyDescent="0.2">
      <c r="A62" s="26">
        <f t="shared" si="2"/>
        <v>2017</v>
      </c>
      <c r="C62" s="27">
        <v>52</v>
      </c>
      <c r="D62" s="27"/>
      <c r="E62" s="26" t="s">
        <v>307</v>
      </c>
      <c r="F62" s="26" t="s">
        <v>232</v>
      </c>
      <c r="G62" s="25">
        <v>42908</v>
      </c>
      <c r="H62" s="28">
        <v>9.6999999999999993</v>
      </c>
      <c r="I62" s="55"/>
      <c r="J62" s="53">
        <f t="shared" si="3"/>
        <v>0.61899999999999999</v>
      </c>
      <c r="L62" s="58"/>
      <c r="M62" s="58"/>
    </row>
    <row r="63" spans="1:13" x14ac:dyDescent="0.2">
      <c r="A63" s="26">
        <f t="shared" si="2"/>
        <v>2017</v>
      </c>
      <c r="C63" s="27">
        <v>53</v>
      </c>
      <c r="D63" s="27"/>
      <c r="E63" s="26" t="s">
        <v>335</v>
      </c>
      <c r="F63" s="26" t="s">
        <v>238</v>
      </c>
      <c r="G63" s="25">
        <v>42902</v>
      </c>
      <c r="H63" s="28">
        <v>9.65</v>
      </c>
      <c r="I63" s="55"/>
      <c r="J63" s="53">
        <f t="shared" si="3"/>
        <v>0.57099999999999995</v>
      </c>
      <c r="L63" s="58"/>
      <c r="M63" s="58"/>
    </row>
    <row r="64" spans="1:13" x14ac:dyDescent="0.2">
      <c r="A64" s="26">
        <f t="shared" si="2"/>
        <v>2017</v>
      </c>
      <c r="C64" s="27">
        <v>54</v>
      </c>
      <c r="D64" s="27"/>
      <c r="E64" s="26" t="s">
        <v>302</v>
      </c>
      <c r="F64" s="26" t="s">
        <v>260</v>
      </c>
      <c r="G64" s="25">
        <v>43083</v>
      </c>
      <c r="H64" s="28">
        <v>9.65</v>
      </c>
      <c r="I64" s="55"/>
      <c r="J64" s="53">
        <f t="shared" si="3"/>
        <v>0.57099999999999995</v>
      </c>
      <c r="L64" s="58"/>
      <c r="M64" s="58"/>
    </row>
    <row r="65" spans="1:13" x14ac:dyDescent="0.2">
      <c r="A65" s="26">
        <f t="shared" si="2"/>
        <v>2017</v>
      </c>
      <c r="C65" s="27">
        <v>55</v>
      </c>
      <c r="D65" s="27"/>
      <c r="E65" s="26" t="s">
        <v>409</v>
      </c>
      <c r="F65" s="26" t="s">
        <v>260</v>
      </c>
      <c r="G65" s="25">
        <v>42747</v>
      </c>
      <c r="H65" s="28">
        <v>9.6</v>
      </c>
      <c r="I65" s="55"/>
      <c r="J65" s="53">
        <f t="shared" si="3"/>
        <v>0.45200000000000001</v>
      </c>
      <c r="L65" s="58"/>
      <c r="M65" s="58"/>
    </row>
    <row r="66" spans="1:13" x14ac:dyDescent="0.2">
      <c r="A66" s="26">
        <f t="shared" si="2"/>
        <v>2017</v>
      </c>
      <c r="C66" s="27">
        <v>56</v>
      </c>
      <c r="E66" s="26" t="s">
        <v>312</v>
      </c>
      <c r="F66" s="26" t="s">
        <v>233</v>
      </c>
      <c r="G66" s="25">
        <v>42781</v>
      </c>
      <c r="H66" s="28">
        <v>9.6</v>
      </c>
      <c r="I66" s="55"/>
      <c r="J66" s="53">
        <f t="shared" si="3"/>
        <v>0.45200000000000001</v>
      </c>
      <c r="L66" s="58"/>
      <c r="M66" s="58"/>
    </row>
    <row r="67" spans="1:13" x14ac:dyDescent="0.2">
      <c r="A67" s="26">
        <f t="shared" si="2"/>
        <v>2017</v>
      </c>
      <c r="C67" s="27">
        <v>57</v>
      </c>
      <c r="E67" s="26" t="s">
        <v>425</v>
      </c>
      <c r="F67" s="26" t="s">
        <v>269</v>
      </c>
      <c r="G67" s="25">
        <v>42788</v>
      </c>
      <c r="H67" s="28">
        <v>9.6</v>
      </c>
      <c r="I67" s="55"/>
      <c r="J67" s="53">
        <f t="shared" si="3"/>
        <v>0.45200000000000001</v>
      </c>
      <c r="L67" s="58"/>
      <c r="M67" s="58"/>
    </row>
    <row r="68" spans="1:13" x14ac:dyDescent="0.2">
      <c r="A68" s="26">
        <f t="shared" si="2"/>
        <v>2017</v>
      </c>
      <c r="C68" s="27">
        <v>58</v>
      </c>
      <c r="E68" s="26" t="s">
        <v>424</v>
      </c>
      <c r="F68" s="26" t="s">
        <v>269</v>
      </c>
      <c r="G68" s="25">
        <v>43000</v>
      </c>
      <c r="H68" s="28">
        <v>9.6</v>
      </c>
      <c r="I68" s="55"/>
      <c r="J68" s="53">
        <f t="shared" si="3"/>
        <v>0.45200000000000001</v>
      </c>
      <c r="L68" s="58"/>
      <c r="M68" s="58"/>
    </row>
    <row r="69" spans="1:13" x14ac:dyDescent="0.2">
      <c r="A69" s="26">
        <f t="shared" si="2"/>
        <v>2017</v>
      </c>
      <c r="C69" s="27">
        <v>59</v>
      </c>
      <c r="E69" s="26" t="s">
        <v>399</v>
      </c>
      <c r="F69" s="26" t="s">
        <v>260</v>
      </c>
      <c r="G69" s="25">
        <v>43083</v>
      </c>
      <c r="H69" s="28">
        <v>9.6</v>
      </c>
      <c r="I69" s="55"/>
      <c r="J69" s="53">
        <f t="shared" si="3"/>
        <v>0.45200000000000001</v>
      </c>
      <c r="L69" s="58"/>
      <c r="M69" s="58"/>
    </row>
    <row r="70" spans="1:13" x14ac:dyDescent="0.2">
      <c r="A70" s="26">
        <f t="shared" si="2"/>
        <v>2017</v>
      </c>
      <c r="C70" s="27">
        <v>60</v>
      </c>
      <c r="E70" s="26" t="s">
        <v>291</v>
      </c>
      <c r="F70" s="26" t="s">
        <v>229</v>
      </c>
      <c r="G70" s="25">
        <v>43089</v>
      </c>
      <c r="H70" s="28">
        <v>9.58</v>
      </c>
      <c r="I70" s="55"/>
      <c r="J70" s="53">
        <f t="shared" si="3"/>
        <v>0.42799999999999999</v>
      </c>
      <c r="L70" s="58"/>
      <c r="M70" s="58"/>
    </row>
    <row r="71" spans="1:13" x14ac:dyDescent="0.2">
      <c r="A71" s="26">
        <f t="shared" si="2"/>
        <v>2017</v>
      </c>
      <c r="C71" s="27">
        <v>61</v>
      </c>
      <c r="E71" s="26" t="s">
        <v>321</v>
      </c>
      <c r="F71" s="26" t="s">
        <v>235</v>
      </c>
      <c r="G71" s="25">
        <v>42814</v>
      </c>
      <c r="H71" s="28">
        <v>9.5</v>
      </c>
      <c r="I71" s="55"/>
      <c r="J71" s="53">
        <f t="shared" si="3"/>
        <v>0.214</v>
      </c>
      <c r="L71" s="58"/>
      <c r="M71" s="58"/>
    </row>
    <row r="72" spans="1:13" x14ac:dyDescent="0.2">
      <c r="A72" s="26">
        <f t="shared" si="2"/>
        <v>2017</v>
      </c>
      <c r="C72" s="27">
        <v>62</v>
      </c>
      <c r="E72" s="26" t="s">
        <v>413</v>
      </c>
      <c r="F72" s="26" t="s">
        <v>264</v>
      </c>
      <c r="G72" s="25">
        <v>42845</v>
      </c>
      <c r="H72" s="28">
        <v>9.5</v>
      </c>
      <c r="I72" s="55"/>
      <c r="J72" s="53">
        <f t="shared" si="3"/>
        <v>0.214</v>
      </c>
      <c r="L72" s="58"/>
      <c r="M72" s="58"/>
    </row>
    <row r="73" spans="1:13" x14ac:dyDescent="0.2">
      <c r="A73" s="26">
        <f t="shared" si="2"/>
        <v>2017</v>
      </c>
      <c r="C73" s="27">
        <v>63</v>
      </c>
      <c r="E73" s="26" t="s">
        <v>327</v>
      </c>
      <c r="F73" s="26" t="s">
        <v>237</v>
      </c>
      <c r="G73" s="25">
        <v>42858</v>
      </c>
      <c r="H73" s="28">
        <v>9.5</v>
      </c>
      <c r="I73" s="56"/>
      <c r="J73" s="53">
        <f t="shared" si="3"/>
        <v>0.214</v>
      </c>
      <c r="L73" s="58"/>
      <c r="M73" s="58"/>
    </row>
    <row r="74" spans="1:13" x14ac:dyDescent="0.2">
      <c r="A74" s="26">
        <f t="shared" si="2"/>
        <v>2017</v>
      </c>
      <c r="C74" s="27">
        <v>64</v>
      </c>
      <c r="E74" s="26" t="s">
        <v>321</v>
      </c>
      <c r="F74" s="26" t="s">
        <v>248</v>
      </c>
      <c r="G74" s="25">
        <v>42873</v>
      </c>
      <c r="H74" s="28">
        <v>9.5</v>
      </c>
      <c r="I74" s="55"/>
      <c r="J74" s="53">
        <f t="shared" si="3"/>
        <v>0.214</v>
      </c>
      <c r="L74" s="58"/>
      <c r="M74" s="58"/>
    </row>
    <row r="75" spans="1:13" x14ac:dyDescent="0.2">
      <c r="A75" s="26">
        <f t="shared" si="2"/>
        <v>2017</v>
      </c>
      <c r="C75" s="27">
        <v>65</v>
      </c>
      <c r="E75" s="26" t="s">
        <v>310</v>
      </c>
      <c r="F75" s="7" t="s">
        <v>276</v>
      </c>
      <c r="G75" s="25">
        <v>42940</v>
      </c>
      <c r="H75" s="28">
        <v>9.5</v>
      </c>
      <c r="I75" s="56"/>
      <c r="J75" s="53">
        <f t="shared" si="3"/>
        <v>0.214</v>
      </c>
      <c r="L75" s="58"/>
      <c r="M75" s="58"/>
    </row>
    <row r="76" spans="1:13" x14ac:dyDescent="0.2">
      <c r="A76" s="26">
        <f t="shared" si="2"/>
        <v>2017</v>
      </c>
      <c r="C76" s="27">
        <v>66</v>
      </c>
      <c r="E76" s="26" t="s">
        <v>310</v>
      </c>
      <c r="F76" s="7" t="s">
        <v>233</v>
      </c>
      <c r="G76" s="25">
        <v>43028</v>
      </c>
      <c r="H76" s="35">
        <v>9.5</v>
      </c>
      <c r="I76" s="56"/>
      <c r="J76" s="53">
        <f t="shared" si="3"/>
        <v>0.214</v>
      </c>
      <c r="L76" s="58"/>
      <c r="M76" s="58"/>
    </row>
    <row r="77" spans="1:13" x14ac:dyDescent="0.2">
      <c r="A77" s="26">
        <f t="shared" si="2"/>
        <v>2017</v>
      </c>
      <c r="C77" s="27">
        <v>67</v>
      </c>
      <c r="E77" s="26" t="s">
        <v>459</v>
      </c>
      <c r="F77" s="26" t="s">
        <v>275</v>
      </c>
      <c r="G77" s="25">
        <v>43074</v>
      </c>
      <c r="H77" s="35">
        <v>9.5</v>
      </c>
      <c r="I77" s="55"/>
      <c r="J77" s="53">
        <f t="shared" si="3"/>
        <v>0.214</v>
      </c>
      <c r="L77" s="58"/>
      <c r="M77" s="58"/>
    </row>
    <row r="78" spans="1:13" x14ac:dyDescent="0.2">
      <c r="A78" s="26">
        <f t="shared" si="2"/>
        <v>2017</v>
      </c>
      <c r="C78" s="27">
        <v>68</v>
      </c>
      <c r="E78" s="26" t="s">
        <v>458</v>
      </c>
      <c r="F78" s="26" t="s">
        <v>274</v>
      </c>
      <c r="G78" s="25">
        <v>43087</v>
      </c>
      <c r="H78" s="28">
        <v>9.5</v>
      </c>
      <c r="I78" s="55"/>
      <c r="J78" s="53">
        <f t="shared" si="3"/>
        <v>0.214</v>
      </c>
      <c r="L78" s="58"/>
      <c r="M78" s="58"/>
    </row>
    <row r="79" spans="1:13" x14ac:dyDescent="0.2">
      <c r="A79" s="26">
        <f t="shared" si="2"/>
        <v>2017</v>
      </c>
      <c r="C79" s="27">
        <v>69</v>
      </c>
      <c r="E79" s="26" t="s">
        <v>324</v>
      </c>
      <c r="F79" s="26" t="s">
        <v>236</v>
      </c>
      <c r="G79" s="25">
        <v>43097</v>
      </c>
      <c r="H79" s="28">
        <v>9.5</v>
      </c>
      <c r="I79" s="55"/>
      <c r="J79" s="53">
        <f t="shared" si="3"/>
        <v>0.214</v>
      </c>
      <c r="L79" s="58"/>
      <c r="M79" s="58"/>
    </row>
    <row r="80" spans="1:13" x14ac:dyDescent="0.2">
      <c r="A80" s="26">
        <f t="shared" si="2"/>
        <v>2017</v>
      </c>
      <c r="C80" s="27">
        <v>70</v>
      </c>
      <c r="E80" s="26" t="s">
        <v>335</v>
      </c>
      <c r="F80" s="26" t="s">
        <v>254</v>
      </c>
      <c r="G80" s="25">
        <v>42753</v>
      </c>
      <c r="H80" s="28">
        <v>9.4499999999999993</v>
      </c>
      <c r="I80" s="55"/>
      <c r="J80" s="53">
        <f t="shared" si="3"/>
        <v>0.19</v>
      </c>
      <c r="L80" s="58"/>
      <c r="M80" s="58"/>
    </row>
    <row r="81" spans="1:13" x14ac:dyDescent="0.2">
      <c r="A81" s="26">
        <f t="shared" si="2"/>
        <v>2017</v>
      </c>
      <c r="C81" s="27">
        <v>71</v>
      </c>
      <c r="E81" s="26" t="s">
        <v>420</v>
      </c>
      <c r="F81" s="26" t="s">
        <v>265</v>
      </c>
      <c r="G81" s="25">
        <v>42796</v>
      </c>
      <c r="H81" s="28">
        <v>9.41</v>
      </c>
      <c r="I81" s="55"/>
      <c r="J81" s="53">
        <f t="shared" si="3"/>
        <v>0.16600000000000001</v>
      </c>
      <c r="L81" s="58"/>
      <c r="M81" s="58"/>
    </row>
    <row r="82" spans="1:13" x14ac:dyDescent="0.2">
      <c r="A82" s="26">
        <f t="shared" si="2"/>
        <v>2017</v>
      </c>
      <c r="C82" s="27">
        <v>72</v>
      </c>
      <c r="E82" s="26" t="s">
        <v>415</v>
      </c>
      <c r="F82" s="26" t="s">
        <v>264</v>
      </c>
      <c r="G82" s="25">
        <v>42837</v>
      </c>
      <c r="H82" s="28">
        <v>9.4</v>
      </c>
      <c r="I82" s="55"/>
      <c r="J82" s="53">
        <f t="shared" si="3"/>
        <v>0.11899999999999999</v>
      </c>
      <c r="L82" s="58"/>
      <c r="M82" s="58"/>
    </row>
    <row r="83" spans="1:13" x14ac:dyDescent="0.2">
      <c r="A83" s="26">
        <f t="shared" si="2"/>
        <v>2017</v>
      </c>
      <c r="C83" s="27">
        <v>73</v>
      </c>
      <c r="E83" s="26" t="s">
        <v>372</v>
      </c>
      <c r="F83" s="26" t="s">
        <v>252</v>
      </c>
      <c r="G83" s="25">
        <v>43098</v>
      </c>
      <c r="H83" s="28">
        <v>9.4</v>
      </c>
      <c r="I83" s="55"/>
      <c r="J83" s="53">
        <f t="shared" si="3"/>
        <v>0.11899999999999999</v>
      </c>
      <c r="L83" s="58"/>
      <c r="M83" s="58"/>
    </row>
    <row r="84" spans="1:13" x14ac:dyDescent="0.2">
      <c r="A84" s="26">
        <f t="shared" si="2"/>
        <v>2017</v>
      </c>
      <c r="C84" s="27">
        <v>74</v>
      </c>
      <c r="E84" s="26" t="s">
        <v>336</v>
      </c>
      <c r="F84" s="26" t="s">
        <v>265</v>
      </c>
      <c r="G84" s="25">
        <v>42866</v>
      </c>
      <c r="H84" s="28">
        <v>9.1999999999999993</v>
      </c>
      <c r="I84" s="55"/>
      <c r="J84" s="53">
        <f t="shared" si="3"/>
        <v>9.5000000000000001E-2</v>
      </c>
      <c r="L84" s="58"/>
      <c r="M84" s="58"/>
    </row>
    <row r="85" spans="1:13" x14ac:dyDescent="0.2">
      <c r="A85" s="26">
        <f t="shared" si="2"/>
        <v>2017</v>
      </c>
      <c r="C85" s="27">
        <v>75</v>
      </c>
      <c r="E85" s="26" t="s">
        <v>411</v>
      </c>
      <c r="F85" s="26" t="s">
        <v>262</v>
      </c>
      <c r="G85" s="25">
        <v>43090</v>
      </c>
      <c r="H85" s="28">
        <v>9.1</v>
      </c>
      <c r="I85" s="55"/>
      <c r="J85" s="53">
        <f t="shared" si="3"/>
        <v>7.0999999999999994E-2</v>
      </c>
      <c r="L85" s="58"/>
      <c r="M85" s="58"/>
    </row>
    <row r="86" spans="1:13" x14ac:dyDescent="0.2">
      <c r="A86" s="26">
        <f t="shared" si="2"/>
        <v>2017</v>
      </c>
      <c r="C86" s="27">
        <v>76</v>
      </c>
      <c r="E86" s="26" t="s">
        <v>287</v>
      </c>
      <c r="F86" s="26" t="s">
        <v>228</v>
      </c>
      <c r="G86" s="25">
        <v>42759</v>
      </c>
      <c r="H86" s="28">
        <v>9</v>
      </c>
      <c r="I86" s="55"/>
      <c r="J86" s="53">
        <f t="shared" si="3"/>
        <v>4.7E-2</v>
      </c>
      <c r="L86" s="58"/>
      <c r="M86" s="58"/>
    </row>
    <row r="87" spans="1:13" x14ac:dyDescent="0.2">
      <c r="A87" s="26">
        <f t="shared" si="2"/>
        <v>2017</v>
      </c>
      <c r="C87" s="27">
        <v>77</v>
      </c>
      <c r="E87" s="26" t="s">
        <v>364</v>
      </c>
      <c r="F87" s="26" t="s">
        <v>246</v>
      </c>
      <c r="G87" s="25">
        <v>43075</v>
      </c>
      <c r="H87" s="28">
        <v>8.4</v>
      </c>
      <c r="I87" s="55"/>
      <c r="J87" s="53">
        <f t="shared" si="3"/>
        <v>0</v>
      </c>
      <c r="L87" s="58"/>
      <c r="M87" s="58"/>
    </row>
    <row r="88" spans="1:13" x14ac:dyDescent="0.2">
      <c r="A88" s="26">
        <f t="shared" si="2"/>
        <v>2017</v>
      </c>
      <c r="C88" s="27">
        <v>78</v>
      </c>
      <c r="E88" s="26" t="s">
        <v>357</v>
      </c>
      <c r="F88" s="26" t="s">
        <v>246</v>
      </c>
      <c r="G88" s="25">
        <v>43075</v>
      </c>
      <c r="H88" s="28">
        <v>8.4</v>
      </c>
      <c r="I88" s="55"/>
      <c r="J88" s="53">
        <f t="shared" si="3"/>
        <v>0</v>
      </c>
      <c r="L88" s="58"/>
      <c r="M88" s="58"/>
    </row>
    <row r="89" spans="1:13" x14ac:dyDescent="0.2">
      <c r="C89" s="27"/>
      <c r="G89" s="25"/>
      <c r="H89" s="28"/>
      <c r="L89" s="58"/>
      <c r="M89" s="58"/>
    </row>
    <row r="90" spans="1:13" x14ac:dyDescent="0.2">
      <c r="C90" s="27">
        <v>79</v>
      </c>
      <c r="E90" s="3" t="s">
        <v>699</v>
      </c>
      <c r="F90" s="3"/>
      <c r="G90" s="25"/>
      <c r="H90" s="70">
        <f>COUNTIF(H46:H88,"&gt;9.70")</f>
        <v>14</v>
      </c>
      <c r="L90" s="58"/>
      <c r="M90" s="58"/>
    </row>
    <row r="91" spans="1:13" x14ac:dyDescent="0.2">
      <c r="C91" s="27">
        <v>80</v>
      </c>
      <c r="E91" s="3" t="s">
        <v>700</v>
      </c>
      <c r="F91" s="3"/>
      <c r="G91" s="25"/>
      <c r="H91" s="70">
        <f>COUNTIF(H46:H88,"&lt;=9.70")</f>
        <v>29</v>
      </c>
      <c r="L91" s="58"/>
      <c r="M91" s="58"/>
    </row>
    <row r="92" spans="1:13" x14ac:dyDescent="0.2">
      <c r="C92" s="27">
        <v>81</v>
      </c>
      <c r="E92" s="3" t="s">
        <v>701</v>
      </c>
      <c r="F92" s="3"/>
      <c r="G92" s="25"/>
      <c r="H92" s="35" t="s">
        <v>723</v>
      </c>
      <c r="L92" s="58"/>
      <c r="M92" s="58"/>
    </row>
    <row r="93" spans="1:13" x14ac:dyDescent="0.2">
      <c r="C93" s="27"/>
      <c r="G93" s="25"/>
      <c r="H93" s="28"/>
      <c r="L93" s="58"/>
      <c r="M93" s="58"/>
    </row>
    <row r="94" spans="1:13" ht="15" x14ac:dyDescent="0.25">
      <c r="C94" s="27"/>
      <c r="D94" s="45">
        <v>2018</v>
      </c>
      <c r="G94" s="25"/>
      <c r="H94" s="28"/>
      <c r="L94" s="58"/>
      <c r="M94" s="58"/>
    </row>
    <row r="95" spans="1:13" x14ac:dyDescent="0.2">
      <c r="C95" s="71">
        <v>82</v>
      </c>
      <c r="D95" s="7"/>
      <c r="E95" s="65" t="s">
        <v>341</v>
      </c>
      <c r="F95" s="65" t="s">
        <v>241</v>
      </c>
      <c r="G95" s="34">
        <v>43208</v>
      </c>
      <c r="H95" s="35">
        <v>10</v>
      </c>
      <c r="I95" s="36"/>
      <c r="J95" s="53">
        <f>PERCENTRANK($H$95:$H$106,H95)</f>
        <v>0.90900000000000003</v>
      </c>
      <c r="L95" s="58"/>
      <c r="M95" s="58"/>
    </row>
    <row r="96" spans="1:13" x14ac:dyDescent="0.2">
      <c r="C96" s="72">
        <v>83</v>
      </c>
      <c r="D96" s="7"/>
      <c r="E96" s="65" t="s">
        <v>344</v>
      </c>
      <c r="F96" s="65" t="s">
        <v>241</v>
      </c>
      <c r="G96" s="34">
        <v>43188</v>
      </c>
      <c r="H96" s="35">
        <v>10</v>
      </c>
      <c r="I96" s="55"/>
      <c r="J96" s="53">
        <f t="shared" ref="J96:J106" si="4">PERCENTRANK($H$95:$H$106,H96)</f>
        <v>0.90900000000000003</v>
      </c>
      <c r="L96" s="58"/>
      <c r="M96" s="58"/>
    </row>
    <row r="97" spans="3:13" x14ac:dyDescent="0.2">
      <c r="C97" s="72">
        <v>84</v>
      </c>
      <c r="D97" s="7"/>
      <c r="E97" s="7" t="s">
        <v>317</v>
      </c>
      <c r="F97" s="7" t="s">
        <v>241</v>
      </c>
      <c r="G97" s="34">
        <v>43202</v>
      </c>
      <c r="H97" s="35">
        <v>9.9</v>
      </c>
      <c r="I97" s="36"/>
      <c r="J97" s="53">
        <f t="shared" si="4"/>
        <v>0.72699999999999998</v>
      </c>
      <c r="L97" s="58"/>
      <c r="M97" s="58"/>
    </row>
    <row r="98" spans="3:13" x14ac:dyDescent="0.2">
      <c r="C98" s="72">
        <v>85</v>
      </c>
      <c r="D98" s="7"/>
      <c r="E98" s="65" t="s">
        <v>395</v>
      </c>
      <c r="F98" s="65" t="s">
        <v>267</v>
      </c>
      <c r="G98" s="34">
        <v>43154</v>
      </c>
      <c r="H98" s="35">
        <v>9.9</v>
      </c>
      <c r="I98" s="55"/>
      <c r="J98" s="53">
        <f t="shared" si="4"/>
        <v>0.72699999999999998</v>
      </c>
      <c r="L98" s="58"/>
      <c r="M98" s="58"/>
    </row>
    <row r="99" spans="3:13" ht="15" thickBot="1" x14ac:dyDescent="0.25">
      <c r="C99" s="72">
        <v>86</v>
      </c>
      <c r="D99" s="7"/>
      <c r="E99" s="7" t="s">
        <v>598</v>
      </c>
      <c r="F99" s="7" t="s">
        <v>232</v>
      </c>
      <c r="G99" s="34">
        <v>43203</v>
      </c>
      <c r="H99" s="35">
        <v>9.73</v>
      </c>
      <c r="I99" s="55"/>
      <c r="J99" s="53">
        <f t="shared" si="4"/>
        <v>0.63600000000000001</v>
      </c>
      <c r="L99" s="58"/>
      <c r="M99" s="58"/>
    </row>
    <row r="100" spans="3:13" x14ac:dyDescent="0.2">
      <c r="C100" s="72">
        <v>87</v>
      </c>
      <c r="D100" s="7"/>
      <c r="E100" s="11" t="s">
        <v>305</v>
      </c>
      <c r="F100" s="11" t="s">
        <v>232</v>
      </c>
      <c r="G100" s="68">
        <v>43118</v>
      </c>
      <c r="H100" s="69">
        <v>9.6999999999999993</v>
      </c>
      <c r="I100" s="55"/>
      <c r="J100" s="53">
        <f t="shared" si="4"/>
        <v>0.54500000000000004</v>
      </c>
      <c r="L100" s="58"/>
      <c r="M100" s="58"/>
    </row>
    <row r="101" spans="3:13" x14ac:dyDescent="0.2">
      <c r="C101" s="72">
        <v>88</v>
      </c>
      <c r="D101" s="7"/>
      <c r="E101" s="7" t="s">
        <v>417</v>
      </c>
      <c r="F101" s="7" t="s">
        <v>271</v>
      </c>
      <c r="G101" s="34">
        <v>43133</v>
      </c>
      <c r="H101" s="35">
        <v>9.6</v>
      </c>
      <c r="I101" s="36"/>
      <c r="J101" s="53">
        <f t="shared" si="4"/>
        <v>0.45400000000000001</v>
      </c>
      <c r="L101" s="58"/>
      <c r="M101" s="58"/>
    </row>
    <row r="102" spans="3:13" x14ac:dyDescent="0.2">
      <c r="C102" s="72">
        <v>89</v>
      </c>
      <c r="D102" s="7"/>
      <c r="E102" s="65" t="s">
        <v>324</v>
      </c>
      <c r="F102" s="65" t="s">
        <v>275</v>
      </c>
      <c r="G102" s="34">
        <v>43216</v>
      </c>
      <c r="H102" s="35">
        <v>9.5</v>
      </c>
      <c r="I102" s="36"/>
      <c r="J102" s="53">
        <f t="shared" si="4"/>
        <v>0.36299999999999999</v>
      </c>
      <c r="L102" s="58"/>
      <c r="M102" s="58"/>
    </row>
    <row r="103" spans="3:13" x14ac:dyDescent="0.2">
      <c r="C103" s="72">
        <v>90</v>
      </c>
      <c r="D103" s="7"/>
      <c r="E103" s="26" t="s">
        <v>320</v>
      </c>
      <c r="F103" s="26" t="s">
        <v>235</v>
      </c>
      <c r="G103" s="25">
        <v>43131</v>
      </c>
      <c r="H103" s="28">
        <v>9.3000000000000007</v>
      </c>
      <c r="I103" s="55"/>
      <c r="J103" s="53">
        <f t="shared" si="4"/>
        <v>0.27200000000000002</v>
      </c>
      <c r="L103" s="58"/>
      <c r="M103" s="58"/>
    </row>
    <row r="104" spans="3:13" x14ac:dyDescent="0.2">
      <c r="C104" s="72">
        <v>91</v>
      </c>
      <c r="D104" s="7"/>
      <c r="E104" s="7" t="s">
        <v>361</v>
      </c>
      <c r="F104" s="7" t="s">
        <v>249</v>
      </c>
      <c r="G104" s="34">
        <v>43208</v>
      </c>
      <c r="H104" s="35">
        <v>9.25</v>
      </c>
      <c r="I104" s="36"/>
      <c r="J104" s="53">
        <f t="shared" si="4"/>
        <v>0.09</v>
      </c>
      <c r="L104" s="58"/>
      <c r="M104" s="58"/>
    </row>
    <row r="105" spans="3:13" x14ac:dyDescent="0.2">
      <c r="C105" s="72">
        <v>92</v>
      </c>
      <c r="E105" s="65" t="s">
        <v>419</v>
      </c>
      <c r="F105" s="65" t="s">
        <v>265</v>
      </c>
      <c r="G105" s="34">
        <v>43171</v>
      </c>
      <c r="H105" s="35">
        <v>9.25</v>
      </c>
      <c r="I105" s="55"/>
      <c r="J105" s="53">
        <f t="shared" si="4"/>
        <v>0.09</v>
      </c>
      <c r="L105" s="58"/>
      <c r="M105" s="58"/>
    </row>
    <row r="106" spans="3:13" x14ac:dyDescent="0.2">
      <c r="C106" s="72">
        <v>93</v>
      </c>
      <c r="E106" s="65" t="s">
        <v>294</v>
      </c>
      <c r="F106" s="65" t="s">
        <v>228</v>
      </c>
      <c r="G106" s="34">
        <v>43174</v>
      </c>
      <c r="H106" s="35">
        <v>9</v>
      </c>
      <c r="I106" s="55"/>
      <c r="J106" s="53">
        <f t="shared" si="4"/>
        <v>0</v>
      </c>
      <c r="L106" s="58"/>
      <c r="M106" s="58"/>
    </row>
    <row r="107" spans="3:13" x14ac:dyDescent="0.2">
      <c r="C107" s="27"/>
      <c r="G107" s="25"/>
      <c r="H107" s="28"/>
      <c r="I107" s="52"/>
    </row>
    <row r="108" spans="3:13" x14ac:dyDescent="0.2">
      <c r="C108" s="27">
        <v>94</v>
      </c>
      <c r="E108" s="3" t="s">
        <v>699</v>
      </c>
      <c r="G108" s="25"/>
      <c r="H108" s="70">
        <f>COUNTIF(H95:H106,"&gt;9.70")</f>
        <v>5</v>
      </c>
      <c r="I108" s="52"/>
      <c r="J108" s="53"/>
    </row>
    <row r="109" spans="3:13" x14ac:dyDescent="0.2">
      <c r="C109" s="27">
        <v>95</v>
      </c>
      <c r="E109" s="3" t="s">
        <v>700</v>
      </c>
      <c r="G109" s="25"/>
      <c r="H109" s="70">
        <f>COUNTIF(H95:H106,"&lt;=9.70")</f>
        <v>7</v>
      </c>
      <c r="I109" s="52"/>
    </row>
    <row r="110" spans="3:13" x14ac:dyDescent="0.2">
      <c r="C110" s="27">
        <v>96</v>
      </c>
      <c r="E110" s="3" t="s">
        <v>701</v>
      </c>
      <c r="G110" s="25"/>
      <c r="H110" s="35" t="s">
        <v>721</v>
      </c>
    </row>
    <row r="111" spans="3:13" hidden="1" x14ac:dyDescent="0.2">
      <c r="C111" s="27"/>
      <c r="G111" s="25"/>
      <c r="H111" s="28"/>
    </row>
    <row r="112" spans="3:13" hidden="1" x14ac:dyDescent="0.2"/>
    <row r="113" spans="3:8" hidden="1" x14ac:dyDescent="0.2">
      <c r="C113" s="27"/>
      <c r="D113" s="27"/>
      <c r="E113" s="26" t="s">
        <v>566</v>
      </c>
      <c r="H113" s="28">
        <f>AVERAGE(H8:H96)</f>
        <v>10.099135802469137</v>
      </c>
    </row>
    <row r="114" spans="3:8" hidden="1" x14ac:dyDescent="0.2">
      <c r="C114" s="27"/>
      <c r="D114" s="27"/>
      <c r="E114" s="26" t="s">
        <v>567</v>
      </c>
      <c r="H114" s="28">
        <f>MEDIAN(H8:H96)</f>
        <v>9.6</v>
      </c>
    </row>
    <row r="115" spans="3:8" hidden="1" x14ac:dyDescent="0.2">
      <c r="H115" s="8"/>
    </row>
    <row r="116" spans="3:8" hidden="1" x14ac:dyDescent="0.2">
      <c r="C116" s="27"/>
      <c r="D116" s="27"/>
      <c r="E116" s="26" t="s">
        <v>484</v>
      </c>
      <c r="H116" s="28">
        <f>AVERAGE(H8:H39)</f>
        <v>9.5949999999999989</v>
      </c>
    </row>
    <row r="117" spans="3:8" hidden="1" x14ac:dyDescent="0.2">
      <c r="C117" s="27"/>
      <c r="D117" s="27"/>
      <c r="E117" s="26" t="s">
        <v>485</v>
      </c>
      <c r="H117" s="28">
        <f>MEDIAN(H8:H39)</f>
        <v>9.6</v>
      </c>
    </row>
    <row r="118" spans="3:8" hidden="1" x14ac:dyDescent="0.2">
      <c r="E118" s="19"/>
      <c r="F118" s="7"/>
      <c r="H118" s="8"/>
    </row>
    <row r="119" spans="3:8" hidden="1" x14ac:dyDescent="0.2">
      <c r="C119" s="27"/>
      <c r="D119" s="27"/>
      <c r="E119" s="33" t="s">
        <v>556</v>
      </c>
      <c r="F119" s="7"/>
      <c r="G119" s="20"/>
      <c r="H119" s="28">
        <f>AVERAGE(H46:H88)</f>
        <v>9.6741860465116254</v>
      </c>
    </row>
    <row r="120" spans="3:8" hidden="1" x14ac:dyDescent="0.2">
      <c r="C120" s="27"/>
      <c r="D120" s="27"/>
      <c r="E120" s="33" t="s">
        <v>557</v>
      </c>
      <c r="F120" s="7"/>
      <c r="H120" s="28">
        <f>MEDIAN(H46:H88)</f>
        <v>9.6</v>
      </c>
    </row>
    <row r="121" spans="3:8" hidden="1" x14ac:dyDescent="0.2"/>
    <row r="122" spans="3:8" hidden="1" x14ac:dyDescent="0.2">
      <c r="C122" s="27"/>
      <c r="E122" s="33" t="s">
        <v>568</v>
      </c>
      <c r="H122" s="28">
        <f>AVERAGE(H95:H96)</f>
        <v>10</v>
      </c>
    </row>
    <row r="123" spans="3:8" hidden="1" x14ac:dyDescent="0.2">
      <c r="C123" s="27"/>
      <c r="E123" s="33" t="s">
        <v>569</v>
      </c>
      <c r="H123" s="28">
        <f>MEDIAN(H95:H96)</f>
        <v>10</v>
      </c>
    </row>
    <row r="125" spans="3:8" x14ac:dyDescent="0.2">
      <c r="D125" s="48" t="s">
        <v>572</v>
      </c>
    </row>
    <row r="126" spans="3:8" x14ac:dyDescent="0.2">
      <c r="D126" s="26" t="s">
        <v>573</v>
      </c>
    </row>
    <row r="127" spans="3:8" x14ac:dyDescent="0.2">
      <c r="D127" s="47" t="s">
        <v>722</v>
      </c>
    </row>
  </sheetData>
  <sortState ref="E87:H89">
    <sortCondition descending="1" ref="H87:H89"/>
  </sortState>
  <mergeCells count="2">
    <mergeCell ref="C1:H1"/>
    <mergeCell ref="C4:H4"/>
  </mergeCells>
  <printOptions horizontalCentered="1"/>
  <pageMargins left="1" right="1" top="1" bottom="0.75" header="0.5" footer="0.3"/>
  <pageSetup scale="41" orientation="portrait" r:id="rId1"/>
  <headerFooter>
    <oddHeader>&amp;R&amp;16Exhibit MPG-5
Page 1 of 2</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97"/>
  <sheetViews>
    <sheetView zoomScaleNormal="100" workbookViewId="0">
      <selection activeCell="C1" sqref="C1:H1"/>
    </sheetView>
  </sheetViews>
  <sheetFormatPr defaultColWidth="9" defaultRowHeight="14.25" x14ac:dyDescent="0.2"/>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16384" width="9" style="26"/>
  </cols>
  <sheetData>
    <row r="1" spans="1:13" ht="27.75" x14ac:dyDescent="0.4">
      <c r="C1" s="164"/>
      <c r="D1" s="164"/>
      <c r="E1" s="164"/>
      <c r="F1" s="164"/>
      <c r="G1" s="164"/>
      <c r="H1" s="164"/>
    </row>
    <row r="2" spans="1:13" ht="10.5" customHeight="1" x14ac:dyDescent="0.3">
      <c r="C2" s="46"/>
      <c r="D2" s="46"/>
      <c r="E2" s="46"/>
      <c r="F2" s="46"/>
      <c r="G2" s="46"/>
      <c r="H2" s="46"/>
    </row>
    <row r="4" spans="1:13" ht="15" x14ac:dyDescent="0.25">
      <c r="A4" s="39"/>
      <c r="C4" s="162" t="s">
        <v>571</v>
      </c>
      <c r="D4" s="162"/>
      <c r="E4" s="162"/>
      <c r="F4" s="162"/>
      <c r="G4" s="162"/>
      <c r="H4" s="162"/>
    </row>
    <row r="5" spans="1:13" ht="45" x14ac:dyDescent="0.25">
      <c r="C5" s="45" t="s">
        <v>462</v>
      </c>
      <c r="D5" s="45" t="s">
        <v>277</v>
      </c>
      <c r="E5" s="32" t="s">
        <v>481</v>
      </c>
      <c r="F5" s="45" t="s">
        <v>480</v>
      </c>
      <c r="G5" s="31" t="s">
        <v>482</v>
      </c>
      <c r="H5" s="31" t="s">
        <v>483</v>
      </c>
    </row>
    <row r="6" spans="1:13" x14ac:dyDescent="0.2">
      <c r="F6" s="29">
        <v>-1</v>
      </c>
      <c r="G6" s="29">
        <v>-2</v>
      </c>
      <c r="H6" s="29">
        <v>-3</v>
      </c>
    </row>
    <row r="7" spans="1:13" ht="15" x14ac:dyDescent="0.25">
      <c r="D7" s="32">
        <v>2016</v>
      </c>
    </row>
    <row r="8" spans="1:13" x14ac:dyDescent="0.2">
      <c r="A8" s="26">
        <f t="shared" ref="A8:A27" si="0">YEAR(G8)</f>
        <v>2016</v>
      </c>
      <c r="C8" s="27">
        <v>1</v>
      </c>
      <c r="D8" s="27"/>
      <c r="E8" s="3" t="s">
        <v>352</v>
      </c>
      <c r="F8" s="3" t="s">
        <v>244</v>
      </c>
      <c r="G8" s="25">
        <v>42703</v>
      </c>
      <c r="H8" s="28">
        <v>10.55</v>
      </c>
      <c r="I8" s="57">
        <f>PERCENTRANK($H$8:$H$27,H8)</f>
        <v>1</v>
      </c>
      <c r="K8" s="62"/>
      <c r="L8" s="63"/>
      <c r="M8" s="52"/>
    </row>
    <row r="9" spans="1:13" x14ac:dyDescent="0.2">
      <c r="A9" s="26">
        <f t="shared" si="0"/>
        <v>2016</v>
      </c>
      <c r="C9" s="27">
        <v>2</v>
      </c>
      <c r="D9" s="27"/>
      <c r="E9" s="3" t="s">
        <v>395</v>
      </c>
      <c r="F9" s="3" t="s">
        <v>256</v>
      </c>
      <c r="G9" s="25">
        <v>42711</v>
      </c>
      <c r="H9" s="28">
        <v>10.1</v>
      </c>
      <c r="I9" s="57">
        <f t="shared" ref="I9:I27" si="1">PERCENTRANK($H$8:$H$27,H9)</f>
        <v>0.94699999999999995</v>
      </c>
      <c r="K9" s="58"/>
      <c r="L9" s="62"/>
      <c r="M9" s="52"/>
    </row>
    <row r="10" spans="1:13" x14ac:dyDescent="0.2">
      <c r="A10" s="26">
        <f t="shared" si="0"/>
        <v>2016</v>
      </c>
      <c r="C10" s="27">
        <v>3</v>
      </c>
      <c r="D10" s="27"/>
      <c r="E10" s="3" t="s">
        <v>345</v>
      </c>
      <c r="F10" s="3" t="s">
        <v>241</v>
      </c>
      <c r="G10" s="25">
        <v>42621</v>
      </c>
      <c r="H10" s="28">
        <v>10</v>
      </c>
      <c r="I10" s="59">
        <f t="shared" si="1"/>
        <v>0.78900000000000003</v>
      </c>
      <c r="J10" s="58"/>
      <c r="K10" s="58"/>
      <c r="L10" s="58"/>
    </row>
    <row r="11" spans="1:13" x14ac:dyDescent="0.2">
      <c r="A11" s="26">
        <f t="shared" si="0"/>
        <v>2016</v>
      </c>
      <c r="C11" s="27">
        <v>4</v>
      </c>
      <c r="D11" s="27"/>
      <c r="E11" s="3" t="s">
        <v>410</v>
      </c>
      <c r="F11" s="3" t="s">
        <v>243</v>
      </c>
      <c r="G11" s="25">
        <v>42692</v>
      </c>
      <c r="H11" s="28">
        <v>10</v>
      </c>
      <c r="I11" s="59">
        <f t="shared" si="1"/>
        <v>0.78900000000000003</v>
      </c>
      <c r="J11" s="58"/>
      <c r="K11" s="58"/>
      <c r="L11" s="58"/>
    </row>
    <row r="12" spans="1:13" x14ac:dyDescent="0.2">
      <c r="A12" s="26">
        <f>YEAR(G12)</f>
        <v>2016</v>
      </c>
      <c r="C12" s="27">
        <v>5</v>
      </c>
      <c r="D12" s="27"/>
      <c r="E12" s="3" t="s">
        <v>279</v>
      </c>
      <c r="F12" s="3" t="s">
        <v>219</v>
      </c>
      <c r="G12" s="25">
        <v>42705</v>
      </c>
      <c r="H12" s="28">
        <v>10</v>
      </c>
      <c r="I12" s="59">
        <f t="shared" si="1"/>
        <v>0.78900000000000003</v>
      </c>
      <c r="J12" s="58"/>
      <c r="K12" s="58"/>
      <c r="L12" s="58"/>
    </row>
    <row r="13" spans="1:13" x14ac:dyDescent="0.2">
      <c r="A13" s="26">
        <f t="shared" si="0"/>
        <v>2016</v>
      </c>
      <c r="C13" s="27">
        <v>6</v>
      </c>
      <c r="D13" s="27"/>
      <c r="E13" s="3" t="s">
        <v>315</v>
      </c>
      <c r="F13" s="3" t="s">
        <v>234</v>
      </c>
      <c r="G13" s="25">
        <v>42569</v>
      </c>
      <c r="H13" s="28">
        <v>9.98</v>
      </c>
      <c r="I13" s="59">
        <f t="shared" si="1"/>
        <v>0.73599999999999999</v>
      </c>
      <c r="J13" s="58"/>
      <c r="K13" s="58"/>
      <c r="L13" s="58"/>
    </row>
    <row r="14" spans="1:13" x14ac:dyDescent="0.2">
      <c r="A14" s="26">
        <f t="shared" si="0"/>
        <v>2016</v>
      </c>
      <c r="C14" s="27">
        <v>7</v>
      </c>
      <c r="D14" s="27"/>
      <c r="E14" s="3" t="s">
        <v>337</v>
      </c>
      <c r="F14" s="3" t="s">
        <v>267</v>
      </c>
      <c r="G14" s="25">
        <v>42726</v>
      </c>
      <c r="H14" s="28">
        <v>9.9</v>
      </c>
      <c r="I14" s="59">
        <f t="shared" si="1"/>
        <v>0.68400000000000005</v>
      </c>
      <c r="J14" s="58"/>
      <c r="K14" s="58"/>
      <c r="L14" s="58"/>
    </row>
    <row r="15" spans="1:13" x14ac:dyDescent="0.2">
      <c r="A15" s="26">
        <f t="shared" si="0"/>
        <v>2016</v>
      </c>
      <c r="C15" s="27">
        <v>8</v>
      </c>
      <c r="D15" s="27"/>
      <c r="E15" s="3" t="s">
        <v>319</v>
      </c>
      <c r="F15" s="3" t="s">
        <v>234</v>
      </c>
      <c r="G15" s="25">
        <v>42445</v>
      </c>
      <c r="H15" s="28">
        <v>9.85</v>
      </c>
      <c r="I15" s="59">
        <f t="shared" si="1"/>
        <v>0.57799999999999996</v>
      </c>
      <c r="J15" s="58"/>
      <c r="K15" s="58"/>
      <c r="L15" s="58"/>
    </row>
    <row r="16" spans="1:13" x14ac:dyDescent="0.2">
      <c r="A16" s="26">
        <f t="shared" si="0"/>
        <v>2016</v>
      </c>
      <c r="C16" s="27">
        <v>9</v>
      </c>
      <c r="D16" s="27"/>
      <c r="E16" s="3" t="s">
        <v>381</v>
      </c>
      <c r="F16" s="3" t="s">
        <v>245</v>
      </c>
      <c r="G16" s="25">
        <v>42591</v>
      </c>
      <c r="H16" s="28">
        <v>9.85</v>
      </c>
      <c r="I16" s="59">
        <f t="shared" si="1"/>
        <v>0.57799999999999996</v>
      </c>
      <c r="J16" s="58"/>
      <c r="K16" s="58"/>
      <c r="L16" s="58"/>
    </row>
    <row r="17" spans="1:12" x14ac:dyDescent="0.2">
      <c r="A17" s="26">
        <f t="shared" si="0"/>
        <v>2016</v>
      </c>
      <c r="C17" s="64">
        <v>10</v>
      </c>
      <c r="D17" s="64"/>
      <c r="E17" s="7" t="s">
        <v>398</v>
      </c>
      <c r="F17" s="7" t="s">
        <v>243</v>
      </c>
      <c r="G17" s="34">
        <v>42683</v>
      </c>
      <c r="H17" s="35">
        <v>9.8000000000000007</v>
      </c>
      <c r="I17" s="59">
        <f t="shared" si="1"/>
        <v>0.52600000000000002</v>
      </c>
      <c r="J17" s="58"/>
      <c r="K17" s="58"/>
      <c r="L17" s="58"/>
    </row>
    <row r="18" spans="1:12" ht="15" thickBot="1" x14ac:dyDescent="0.25">
      <c r="A18" s="26">
        <f t="shared" si="0"/>
        <v>2016</v>
      </c>
      <c r="C18" s="64">
        <v>11</v>
      </c>
      <c r="D18" s="64"/>
      <c r="E18" s="65" t="s">
        <v>360</v>
      </c>
      <c r="F18" s="65" t="s">
        <v>248</v>
      </c>
      <c r="G18" s="34">
        <v>42423</v>
      </c>
      <c r="H18" s="35">
        <v>9.75</v>
      </c>
      <c r="I18" s="59">
        <f t="shared" si="1"/>
        <v>0.47299999999999998</v>
      </c>
      <c r="J18" s="58"/>
      <c r="K18" s="58"/>
      <c r="L18" s="58"/>
    </row>
    <row r="19" spans="1:12" x14ac:dyDescent="0.2">
      <c r="A19" s="26">
        <f t="shared" si="0"/>
        <v>2016</v>
      </c>
      <c r="C19" s="66">
        <v>12</v>
      </c>
      <c r="D19" s="66"/>
      <c r="E19" s="67" t="s">
        <v>365</v>
      </c>
      <c r="F19" s="67" t="s">
        <v>252</v>
      </c>
      <c r="G19" s="68">
        <v>42726</v>
      </c>
      <c r="H19" s="69">
        <v>9.6</v>
      </c>
      <c r="I19" s="59">
        <f t="shared" si="1"/>
        <v>0.42099999999999999</v>
      </c>
      <c r="J19" s="58"/>
      <c r="K19" s="58"/>
      <c r="L19" s="58"/>
    </row>
    <row r="20" spans="1:12" x14ac:dyDescent="0.2">
      <c r="A20" s="26">
        <f t="shared" si="0"/>
        <v>2016</v>
      </c>
      <c r="C20" s="27">
        <v>13</v>
      </c>
      <c r="D20" s="27"/>
      <c r="E20" s="3" t="s">
        <v>291</v>
      </c>
      <c r="F20" s="3" t="s">
        <v>229</v>
      </c>
      <c r="G20" s="25">
        <v>42641</v>
      </c>
      <c r="H20" s="28">
        <v>9.58</v>
      </c>
      <c r="I20" s="59">
        <f t="shared" si="1"/>
        <v>0.36799999999999999</v>
      </c>
      <c r="J20" s="58"/>
      <c r="K20" s="58"/>
      <c r="L20" s="58"/>
    </row>
    <row r="21" spans="1:12" x14ac:dyDescent="0.2">
      <c r="A21" s="26">
        <f t="shared" si="0"/>
        <v>2016</v>
      </c>
      <c r="C21" s="27">
        <v>14</v>
      </c>
      <c r="D21" s="27"/>
      <c r="E21" s="3" t="s">
        <v>324</v>
      </c>
      <c r="F21" s="3" t="s">
        <v>275</v>
      </c>
      <c r="G21" s="25">
        <v>42375</v>
      </c>
      <c r="H21" s="28">
        <v>9.5</v>
      </c>
      <c r="I21" s="59">
        <f t="shared" si="1"/>
        <v>0.105</v>
      </c>
      <c r="J21" s="58"/>
      <c r="K21" s="58"/>
      <c r="L21" s="58"/>
    </row>
    <row r="22" spans="1:12" x14ac:dyDescent="0.2">
      <c r="A22" s="26">
        <f t="shared" si="0"/>
        <v>2016</v>
      </c>
      <c r="C22" s="27">
        <v>15</v>
      </c>
      <c r="D22" s="27"/>
      <c r="E22" s="3" t="s">
        <v>422</v>
      </c>
      <c r="F22" s="3" t="s">
        <v>266</v>
      </c>
      <c r="G22" s="25">
        <v>42600</v>
      </c>
      <c r="H22" s="28">
        <v>9.5</v>
      </c>
      <c r="I22" s="59">
        <f t="shared" si="1"/>
        <v>0.105</v>
      </c>
      <c r="J22" s="58"/>
      <c r="K22" s="58"/>
      <c r="L22" s="58"/>
    </row>
    <row r="23" spans="1:12" x14ac:dyDescent="0.2">
      <c r="A23" s="26">
        <f t="shared" si="0"/>
        <v>2016</v>
      </c>
      <c r="C23" s="27">
        <v>16</v>
      </c>
      <c r="D23" s="27"/>
      <c r="E23" s="3" t="s">
        <v>278</v>
      </c>
      <c r="F23" s="3" t="s">
        <v>275</v>
      </c>
      <c r="G23" s="25">
        <v>42614</v>
      </c>
      <c r="H23" s="28">
        <v>9.5</v>
      </c>
      <c r="I23" s="59">
        <f t="shared" si="1"/>
        <v>0.105</v>
      </c>
      <c r="J23" s="58"/>
      <c r="K23" s="58"/>
      <c r="L23" s="58"/>
    </row>
    <row r="24" spans="1:12" x14ac:dyDescent="0.2">
      <c r="A24" s="26">
        <f t="shared" si="0"/>
        <v>2016</v>
      </c>
      <c r="C24" s="27">
        <v>17</v>
      </c>
      <c r="D24" s="27"/>
      <c r="E24" s="3" t="s">
        <v>320</v>
      </c>
      <c r="F24" s="3" t="s">
        <v>235</v>
      </c>
      <c r="G24" s="25">
        <v>42684</v>
      </c>
      <c r="H24" s="28">
        <v>9.5</v>
      </c>
      <c r="I24" s="59">
        <f t="shared" si="1"/>
        <v>0.105</v>
      </c>
      <c r="J24" s="58"/>
      <c r="K24" s="58"/>
      <c r="L24" s="58"/>
    </row>
    <row r="25" spans="1:12" x14ac:dyDescent="0.2">
      <c r="A25" s="26">
        <f t="shared" si="0"/>
        <v>2016</v>
      </c>
      <c r="C25" s="27">
        <v>18</v>
      </c>
      <c r="D25" s="27"/>
      <c r="E25" s="3" t="s">
        <v>324</v>
      </c>
      <c r="F25" s="3" t="s">
        <v>236</v>
      </c>
      <c r="G25" s="25">
        <v>42732</v>
      </c>
      <c r="H25" s="28">
        <v>9.5</v>
      </c>
      <c r="I25" s="59">
        <f t="shared" si="1"/>
        <v>0.105</v>
      </c>
      <c r="J25" s="58"/>
      <c r="K25" s="58"/>
      <c r="L25" s="58"/>
    </row>
    <row r="26" spans="1:12" x14ac:dyDescent="0.2">
      <c r="A26" s="26">
        <f t="shared" si="0"/>
        <v>2016</v>
      </c>
      <c r="B26" s="7"/>
      <c r="C26" s="27">
        <v>19</v>
      </c>
      <c r="D26" s="27"/>
      <c r="E26" s="3" t="s">
        <v>302</v>
      </c>
      <c r="F26" s="3" t="s">
        <v>229</v>
      </c>
      <c r="G26" s="25">
        <v>42529</v>
      </c>
      <c r="H26" s="28">
        <v>9.48</v>
      </c>
      <c r="I26" s="59">
        <f t="shared" si="1"/>
        <v>5.1999999999999998E-2</v>
      </c>
      <c r="K26" s="58"/>
      <c r="L26" s="58"/>
    </row>
    <row r="27" spans="1:12" x14ac:dyDescent="0.2">
      <c r="A27" s="26">
        <f t="shared" si="0"/>
        <v>2016</v>
      </c>
      <c r="B27" s="7"/>
      <c r="C27" s="27">
        <v>20</v>
      </c>
      <c r="D27" s="27"/>
      <c r="E27" s="3" t="s">
        <v>367</v>
      </c>
      <c r="F27" s="3" t="s">
        <v>253</v>
      </c>
      <c r="G27" s="34">
        <v>42723</v>
      </c>
      <c r="H27" s="35">
        <v>9.3699999999999992</v>
      </c>
      <c r="I27" s="59">
        <f t="shared" si="1"/>
        <v>0</v>
      </c>
      <c r="K27" s="58"/>
      <c r="L27" s="58"/>
    </row>
    <row r="28" spans="1:12" x14ac:dyDescent="0.2">
      <c r="B28" s="7"/>
      <c r="C28" s="27"/>
      <c r="D28" s="27"/>
      <c r="E28" s="3"/>
      <c r="F28" s="3"/>
      <c r="G28" s="34"/>
      <c r="H28" s="35"/>
      <c r="I28" s="6"/>
      <c r="K28" s="58"/>
      <c r="L28" s="58"/>
    </row>
    <row r="29" spans="1:12" x14ac:dyDescent="0.2">
      <c r="B29" s="7"/>
      <c r="C29" s="27">
        <v>21</v>
      </c>
      <c r="D29" s="27"/>
      <c r="E29" s="3" t="s">
        <v>699</v>
      </c>
      <c r="F29" s="3"/>
      <c r="G29" s="34" t="s">
        <v>574</v>
      </c>
      <c r="H29" s="70">
        <f>COUNTIF(H8:H27,"&gt;9.70")</f>
        <v>11</v>
      </c>
      <c r="I29" s="6"/>
      <c r="K29" s="58"/>
      <c r="L29" s="58"/>
    </row>
    <row r="30" spans="1:12" x14ac:dyDescent="0.2">
      <c r="B30" s="7"/>
      <c r="C30" s="27">
        <v>22</v>
      </c>
      <c r="D30" s="27"/>
      <c r="E30" s="3" t="s">
        <v>700</v>
      </c>
      <c r="F30" s="3"/>
      <c r="G30" s="34"/>
      <c r="H30" s="70">
        <f>COUNTIF(H8:H27,"&lt;=9.70")</f>
        <v>9</v>
      </c>
      <c r="I30" s="6"/>
      <c r="K30" s="58"/>
      <c r="L30" s="58"/>
    </row>
    <row r="31" spans="1:12" x14ac:dyDescent="0.2">
      <c r="B31" s="7"/>
      <c r="C31" s="27">
        <v>23</v>
      </c>
      <c r="D31" s="27"/>
      <c r="E31" s="3" t="s">
        <v>701</v>
      </c>
      <c r="F31" s="3"/>
      <c r="G31" s="34"/>
      <c r="H31" s="35" t="s">
        <v>702</v>
      </c>
      <c r="I31" s="6"/>
      <c r="K31" s="58"/>
      <c r="L31" s="58"/>
    </row>
    <row r="32" spans="1:12" x14ac:dyDescent="0.2">
      <c r="C32" s="27"/>
      <c r="D32" s="27"/>
      <c r="G32" s="25"/>
      <c r="H32" s="28"/>
      <c r="K32" s="58"/>
      <c r="L32" s="58"/>
    </row>
    <row r="33" spans="1:12" ht="15" x14ac:dyDescent="0.25">
      <c r="C33" s="27"/>
      <c r="D33" s="45">
        <v>2017</v>
      </c>
      <c r="G33" s="25"/>
      <c r="H33" s="28"/>
      <c r="K33" s="58"/>
      <c r="L33" s="58"/>
    </row>
    <row r="34" spans="1:12" x14ac:dyDescent="0.2">
      <c r="A34" s="26">
        <f t="shared" ref="A34:A61" si="2">YEAR(G34)</f>
        <v>2017</v>
      </c>
      <c r="C34" s="27">
        <v>24</v>
      </c>
      <c r="D34" s="27"/>
      <c r="E34" s="26" t="s">
        <v>455</v>
      </c>
      <c r="F34" s="26" t="s">
        <v>272</v>
      </c>
      <c r="G34" s="25">
        <v>43054</v>
      </c>
      <c r="H34" s="28">
        <v>11.95</v>
      </c>
      <c r="I34" s="57">
        <f>PERCENTRANK($H$34:$H$61,H34)</f>
        <v>1</v>
      </c>
      <c r="K34" s="62"/>
      <c r="L34" s="63"/>
    </row>
    <row r="35" spans="1:12" x14ac:dyDescent="0.2">
      <c r="A35" s="26">
        <f t="shared" si="2"/>
        <v>2017</v>
      </c>
      <c r="C35" s="27">
        <v>25</v>
      </c>
      <c r="D35" s="27"/>
      <c r="E35" s="26" t="s">
        <v>281</v>
      </c>
      <c r="F35" s="26" t="s">
        <v>219</v>
      </c>
      <c r="G35" s="25">
        <v>43034</v>
      </c>
      <c r="H35" s="28">
        <v>10.3</v>
      </c>
      <c r="I35" s="57">
        <f t="shared" ref="I35:I61" si="3">PERCENTRANK($H$34:$H$61,H35)</f>
        <v>0.96199999999999997</v>
      </c>
      <c r="K35" s="62"/>
      <c r="L35" s="63"/>
    </row>
    <row r="36" spans="1:12" x14ac:dyDescent="0.2">
      <c r="A36" s="26">
        <f t="shared" si="2"/>
        <v>2017</v>
      </c>
      <c r="C36" s="27">
        <v>26</v>
      </c>
      <c r="D36" s="27"/>
      <c r="E36" s="26" t="s">
        <v>371</v>
      </c>
      <c r="F36" s="26" t="s">
        <v>244</v>
      </c>
      <c r="G36" s="25">
        <v>42829</v>
      </c>
      <c r="H36" s="28">
        <v>10.25</v>
      </c>
      <c r="I36" s="59">
        <f t="shared" si="3"/>
        <v>0.85099999999999998</v>
      </c>
      <c r="K36" s="58"/>
      <c r="L36" s="58"/>
    </row>
    <row r="37" spans="1:12" x14ac:dyDescent="0.2">
      <c r="A37" s="26">
        <f t="shared" si="2"/>
        <v>2017</v>
      </c>
      <c r="C37" s="27">
        <v>27</v>
      </c>
      <c r="D37" s="27"/>
      <c r="E37" s="26" t="s">
        <v>282</v>
      </c>
      <c r="F37" s="26" t="s">
        <v>219</v>
      </c>
      <c r="G37" s="25">
        <v>43034</v>
      </c>
      <c r="H37" s="28">
        <v>10.25</v>
      </c>
      <c r="I37" s="59">
        <f t="shared" si="3"/>
        <v>0.85099999999999998</v>
      </c>
      <c r="K37" s="58"/>
      <c r="L37" s="58"/>
    </row>
    <row r="38" spans="1:12" x14ac:dyDescent="0.2">
      <c r="A38" s="26">
        <f t="shared" si="2"/>
        <v>2017</v>
      </c>
      <c r="C38" s="27">
        <v>28</v>
      </c>
      <c r="D38" s="27"/>
      <c r="E38" s="26" t="s">
        <v>374</v>
      </c>
      <c r="F38" s="26" t="s">
        <v>244</v>
      </c>
      <c r="G38" s="25">
        <v>43045</v>
      </c>
      <c r="H38" s="28">
        <v>10.25</v>
      </c>
      <c r="I38" s="59">
        <f t="shared" si="3"/>
        <v>0.85099999999999998</v>
      </c>
      <c r="K38" s="58"/>
      <c r="L38" s="58"/>
    </row>
    <row r="39" spans="1:12" x14ac:dyDescent="0.2">
      <c r="A39" s="26">
        <f t="shared" si="2"/>
        <v>2017</v>
      </c>
      <c r="C39" s="27">
        <v>29</v>
      </c>
      <c r="D39" s="27"/>
      <c r="E39" s="26" t="s">
        <v>283</v>
      </c>
      <c r="F39" s="26" t="s">
        <v>219</v>
      </c>
      <c r="G39" s="25">
        <v>43034</v>
      </c>
      <c r="H39" s="28">
        <v>10.199999999999999</v>
      </c>
      <c r="I39" s="59">
        <f t="shared" si="3"/>
        <v>0.81399999999999995</v>
      </c>
      <c r="K39" s="58"/>
      <c r="L39" s="58"/>
    </row>
    <row r="40" spans="1:12" x14ac:dyDescent="0.2">
      <c r="A40" s="26">
        <f t="shared" si="2"/>
        <v>2017</v>
      </c>
      <c r="C40" s="27">
        <v>30</v>
      </c>
      <c r="D40" s="27"/>
      <c r="E40" s="26" t="s">
        <v>341</v>
      </c>
      <c r="F40" s="26" t="s">
        <v>241</v>
      </c>
      <c r="G40" s="25">
        <v>42766</v>
      </c>
      <c r="H40" s="28">
        <v>10.1</v>
      </c>
      <c r="I40" s="59">
        <f t="shared" si="3"/>
        <v>0.74</v>
      </c>
      <c r="K40" s="58"/>
      <c r="L40" s="58"/>
    </row>
    <row r="41" spans="1:12" x14ac:dyDescent="0.2">
      <c r="A41" s="26">
        <f t="shared" si="2"/>
        <v>2017</v>
      </c>
      <c r="C41" s="27">
        <v>31</v>
      </c>
      <c r="D41" s="27"/>
      <c r="E41" s="26" t="s">
        <v>344</v>
      </c>
      <c r="F41" s="26" t="s">
        <v>241</v>
      </c>
      <c r="G41" s="25">
        <v>42794</v>
      </c>
      <c r="H41" s="28">
        <v>10.1</v>
      </c>
      <c r="I41" s="59">
        <f t="shared" si="3"/>
        <v>0.74</v>
      </c>
      <c r="K41" s="58"/>
      <c r="L41" s="58"/>
    </row>
    <row r="42" spans="1:12" x14ac:dyDescent="0.2">
      <c r="A42" s="26">
        <f t="shared" si="2"/>
        <v>2017</v>
      </c>
      <c r="C42" s="27">
        <v>32</v>
      </c>
      <c r="D42" s="27"/>
      <c r="E42" s="26" t="s">
        <v>418</v>
      </c>
      <c r="F42" s="26" t="s">
        <v>266</v>
      </c>
      <c r="G42" s="25">
        <v>42962</v>
      </c>
      <c r="H42" s="28">
        <v>10</v>
      </c>
      <c r="I42" s="59">
        <f t="shared" si="3"/>
        <v>0.70299999999999996</v>
      </c>
      <c r="K42" s="58"/>
      <c r="L42" s="58"/>
    </row>
    <row r="43" spans="1:12" x14ac:dyDescent="0.2">
      <c r="A43" s="26">
        <f t="shared" si="2"/>
        <v>2017</v>
      </c>
      <c r="C43" s="64">
        <v>33</v>
      </c>
      <c r="D43" s="64"/>
      <c r="E43" s="7" t="s">
        <v>408</v>
      </c>
      <c r="F43" s="7" t="s">
        <v>243</v>
      </c>
      <c r="G43" s="34">
        <v>43076</v>
      </c>
      <c r="H43" s="35">
        <v>9.8000000000000007</v>
      </c>
      <c r="I43" s="59">
        <f t="shared" si="3"/>
        <v>0.66600000000000004</v>
      </c>
      <c r="K43" s="58"/>
      <c r="L43" s="58"/>
    </row>
    <row r="44" spans="1:12" ht="15" thickBot="1" x14ac:dyDescent="0.25">
      <c r="A44" s="26">
        <f t="shared" si="2"/>
        <v>2017</v>
      </c>
      <c r="C44" s="64">
        <v>34</v>
      </c>
      <c r="D44" s="64"/>
      <c r="E44" s="7" t="s">
        <v>421</v>
      </c>
      <c r="F44" s="7" t="s">
        <v>266</v>
      </c>
      <c r="G44" s="34">
        <v>42790</v>
      </c>
      <c r="H44" s="35">
        <v>9.75</v>
      </c>
      <c r="I44" s="59">
        <f t="shared" si="3"/>
        <v>0.629</v>
      </c>
      <c r="K44" s="58"/>
      <c r="L44" s="58"/>
    </row>
    <row r="45" spans="1:12" x14ac:dyDescent="0.2">
      <c r="A45" s="26">
        <f t="shared" si="2"/>
        <v>2017</v>
      </c>
      <c r="C45" s="66">
        <v>35</v>
      </c>
      <c r="D45" s="66"/>
      <c r="E45" s="11" t="s">
        <v>306</v>
      </c>
      <c r="F45" s="11" t="s">
        <v>232</v>
      </c>
      <c r="G45" s="68">
        <v>42908</v>
      </c>
      <c r="H45" s="69">
        <v>9.6999999999999993</v>
      </c>
      <c r="I45" s="59">
        <f t="shared" si="3"/>
        <v>0.55500000000000005</v>
      </c>
      <c r="K45" s="58"/>
      <c r="L45" s="58"/>
    </row>
    <row r="46" spans="1:12" x14ac:dyDescent="0.2">
      <c r="A46" s="26">
        <f t="shared" si="2"/>
        <v>2017</v>
      </c>
      <c r="C46" s="27">
        <v>36</v>
      </c>
      <c r="D46" s="27"/>
      <c r="E46" s="26" t="s">
        <v>307</v>
      </c>
      <c r="F46" s="26" t="s">
        <v>232</v>
      </c>
      <c r="G46" s="25">
        <v>42908</v>
      </c>
      <c r="H46" s="28">
        <v>9.6999999999999993</v>
      </c>
      <c r="I46" s="59">
        <f t="shared" si="3"/>
        <v>0.55500000000000005</v>
      </c>
      <c r="K46" s="58"/>
      <c r="L46" s="58"/>
    </row>
    <row r="47" spans="1:12" x14ac:dyDescent="0.2">
      <c r="A47" s="26">
        <f t="shared" si="2"/>
        <v>2017</v>
      </c>
      <c r="C47" s="27">
        <v>37</v>
      </c>
      <c r="D47" s="27"/>
      <c r="E47" s="26" t="s">
        <v>335</v>
      </c>
      <c r="F47" s="26" t="s">
        <v>238</v>
      </c>
      <c r="G47" s="25">
        <v>42902</v>
      </c>
      <c r="H47" s="28">
        <v>9.65</v>
      </c>
      <c r="I47" s="59">
        <f t="shared" si="3"/>
        <v>0.48099999999999998</v>
      </c>
      <c r="K47" s="58"/>
      <c r="L47" s="58"/>
    </row>
    <row r="48" spans="1:12" x14ac:dyDescent="0.2">
      <c r="A48" s="26">
        <f t="shared" si="2"/>
        <v>2017</v>
      </c>
      <c r="C48" s="27">
        <v>38</v>
      </c>
      <c r="D48" s="27"/>
      <c r="E48" s="26" t="s">
        <v>302</v>
      </c>
      <c r="F48" s="26" t="s">
        <v>260</v>
      </c>
      <c r="G48" s="25">
        <v>43083</v>
      </c>
      <c r="H48" s="28">
        <v>9.65</v>
      </c>
      <c r="I48" s="59">
        <f t="shared" si="3"/>
        <v>0.48099999999999998</v>
      </c>
      <c r="K48" s="58"/>
      <c r="L48" s="58"/>
    </row>
    <row r="49" spans="1:12" x14ac:dyDescent="0.2">
      <c r="A49" s="26">
        <f t="shared" si="2"/>
        <v>2017</v>
      </c>
      <c r="C49" s="27">
        <v>39</v>
      </c>
      <c r="D49" s="27"/>
      <c r="E49" s="26" t="s">
        <v>399</v>
      </c>
      <c r="F49" s="26" t="s">
        <v>260</v>
      </c>
      <c r="G49" s="25">
        <v>43083</v>
      </c>
      <c r="H49" s="28">
        <v>9.6</v>
      </c>
      <c r="I49" s="59">
        <f t="shared" si="3"/>
        <v>0.44400000000000001</v>
      </c>
      <c r="K49" s="58"/>
      <c r="L49" s="58"/>
    </row>
    <row r="50" spans="1:12" x14ac:dyDescent="0.2">
      <c r="A50" s="26">
        <f t="shared" si="2"/>
        <v>2017</v>
      </c>
      <c r="C50" s="27">
        <v>40</v>
      </c>
      <c r="D50" s="27"/>
      <c r="E50" s="26" t="s">
        <v>291</v>
      </c>
      <c r="F50" s="26" t="s">
        <v>229</v>
      </c>
      <c r="G50" s="25">
        <v>43089</v>
      </c>
      <c r="H50" s="28">
        <v>9.58</v>
      </c>
      <c r="I50" s="59">
        <f t="shared" si="3"/>
        <v>0.40699999999999997</v>
      </c>
      <c r="K50" s="58"/>
      <c r="L50" s="58"/>
    </row>
    <row r="51" spans="1:12" x14ac:dyDescent="0.2">
      <c r="A51" s="26">
        <f t="shared" si="2"/>
        <v>2017</v>
      </c>
      <c r="C51" s="27">
        <v>41</v>
      </c>
      <c r="D51" s="27"/>
      <c r="E51" s="26" t="s">
        <v>321</v>
      </c>
      <c r="F51" s="26" t="s">
        <v>235</v>
      </c>
      <c r="G51" s="25">
        <v>42814</v>
      </c>
      <c r="H51" s="28">
        <v>9.5</v>
      </c>
      <c r="I51" s="59">
        <f t="shared" si="3"/>
        <v>0.185</v>
      </c>
      <c r="K51" s="58"/>
      <c r="L51" s="58"/>
    </row>
    <row r="52" spans="1:12" x14ac:dyDescent="0.2">
      <c r="A52" s="26">
        <f t="shared" si="2"/>
        <v>2017</v>
      </c>
      <c r="C52" s="27">
        <v>42</v>
      </c>
      <c r="D52" s="27"/>
      <c r="E52" s="26" t="s">
        <v>327</v>
      </c>
      <c r="F52" s="26" t="s">
        <v>237</v>
      </c>
      <c r="G52" s="25">
        <v>42858</v>
      </c>
      <c r="H52" s="28">
        <v>9.5</v>
      </c>
      <c r="I52" s="59">
        <f t="shared" si="3"/>
        <v>0.185</v>
      </c>
      <c r="K52" s="58"/>
      <c r="L52" s="58"/>
    </row>
    <row r="53" spans="1:12" x14ac:dyDescent="0.2">
      <c r="A53" s="26">
        <f t="shared" si="2"/>
        <v>2017</v>
      </c>
      <c r="C53" s="27">
        <v>43</v>
      </c>
      <c r="D53" s="27"/>
      <c r="E53" s="26" t="s">
        <v>321</v>
      </c>
      <c r="F53" s="26" t="s">
        <v>248</v>
      </c>
      <c r="G53" s="25">
        <v>42873</v>
      </c>
      <c r="H53" s="28">
        <v>9.5</v>
      </c>
      <c r="I53" s="59">
        <f t="shared" si="3"/>
        <v>0.185</v>
      </c>
      <c r="K53" s="58"/>
      <c r="L53" s="58"/>
    </row>
    <row r="54" spans="1:12" x14ac:dyDescent="0.2">
      <c r="A54" s="26">
        <f t="shared" si="2"/>
        <v>2017</v>
      </c>
      <c r="C54" s="27">
        <v>44</v>
      </c>
      <c r="E54" s="26" t="s">
        <v>459</v>
      </c>
      <c r="F54" s="26" t="s">
        <v>275</v>
      </c>
      <c r="G54" s="25">
        <v>43074</v>
      </c>
      <c r="H54" s="28">
        <v>9.5</v>
      </c>
      <c r="I54" s="59">
        <f t="shared" si="3"/>
        <v>0.185</v>
      </c>
      <c r="K54" s="58"/>
      <c r="L54" s="58"/>
    </row>
    <row r="55" spans="1:12" x14ac:dyDescent="0.2">
      <c r="A55" s="26">
        <f t="shared" si="2"/>
        <v>2017</v>
      </c>
      <c r="C55" s="27">
        <v>45</v>
      </c>
      <c r="E55" s="26" t="s">
        <v>458</v>
      </c>
      <c r="F55" s="26" t="s">
        <v>274</v>
      </c>
      <c r="G55" s="25">
        <v>43087</v>
      </c>
      <c r="H55" s="28">
        <v>9.5</v>
      </c>
      <c r="I55" s="59">
        <f t="shared" si="3"/>
        <v>0.185</v>
      </c>
      <c r="K55" s="58"/>
      <c r="L55" s="58"/>
    </row>
    <row r="56" spans="1:12" x14ac:dyDescent="0.2">
      <c r="A56" s="26">
        <f t="shared" si="2"/>
        <v>2017</v>
      </c>
      <c r="C56" s="27">
        <v>46</v>
      </c>
      <c r="E56" s="26" t="s">
        <v>324</v>
      </c>
      <c r="F56" s="26" t="s">
        <v>236</v>
      </c>
      <c r="G56" s="25">
        <v>43097</v>
      </c>
      <c r="H56" s="28">
        <v>9.5</v>
      </c>
      <c r="I56" s="59">
        <f t="shared" si="3"/>
        <v>0.185</v>
      </c>
      <c r="K56" s="58"/>
      <c r="L56" s="58"/>
    </row>
    <row r="57" spans="1:12" x14ac:dyDescent="0.2">
      <c r="A57" s="26">
        <f t="shared" si="2"/>
        <v>2017</v>
      </c>
      <c r="C57" s="27">
        <v>47</v>
      </c>
      <c r="E57" s="26" t="s">
        <v>335</v>
      </c>
      <c r="F57" s="26" t="s">
        <v>254</v>
      </c>
      <c r="G57" s="25">
        <v>42753</v>
      </c>
      <c r="H57" s="28">
        <v>9.4499999999999993</v>
      </c>
      <c r="I57" s="59">
        <f t="shared" si="3"/>
        <v>0.14799999999999999</v>
      </c>
      <c r="K57" s="58"/>
      <c r="L57" s="58"/>
    </row>
    <row r="58" spans="1:12" x14ac:dyDescent="0.2">
      <c r="A58" s="26">
        <f t="shared" si="2"/>
        <v>2017</v>
      </c>
      <c r="C58" s="27">
        <v>48</v>
      </c>
      <c r="E58" s="26" t="s">
        <v>420</v>
      </c>
      <c r="F58" s="26" t="s">
        <v>265</v>
      </c>
      <c r="G58" s="25">
        <v>42796</v>
      </c>
      <c r="H58" s="28">
        <v>9.41</v>
      </c>
      <c r="I58" s="59">
        <f t="shared" si="3"/>
        <v>0.111</v>
      </c>
      <c r="K58" s="58"/>
      <c r="L58" s="58"/>
    </row>
    <row r="59" spans="1:12" x14ac:dyDescent="0.2">
      <c r="A59" s="26">
        <f t="shared" si="2"/>
        <v>2017</v>
      </c>
      <c r="C59" s="27">
        <v>49</v>
      </c>
      <c r="E59" s="26" t="s">
        <v>372</v>
      </c>
      <c r="F59" s="26" t="s">
        <v>252</v>
      </c>
      <c r="G59" s="25">
        <v>43098</v>
      </c>
      <c r="H59" s="28">
        <v>9.4</v>
      </c>
      <c r="I59" s="59">
        <f t="shared" si="3"/>
        <v>7.3999999999999996E-2</v>
      </c>
      <c r="K59" s="58"/>
      <c r="L59" s="58"/>
    </row>
    <row r="60" spans="1:12" x14ac:dyDescent="0.2">
      <c r="A60" s="26">
        <f t="shared" si="2"/>
        <v>2017</v>
      </c>
      <c r="C60" s="27">
        <v>50</v>
      </c>
      <c r="E60" s="26" t="s">
        <v>336</v>
      </c>
      <c r="F60" s="26" t="s">
        <v>265</v>
      </c>
      <c r="G60" s="25">
        <v>42866</v>
      </c>
      <c r="H60" s="28">
        <v>9.1999999999999993</v>
      </c>
      <c r="I60" s="59">
        <f t="shared" si="3"/>
        <v>3.6999999999999998E-2</v>
      </c>
      <c r="K60" s="58"/>
      <c r="L60" s="58"/>
    </row>
    <row r="61" spans="1:12" x14ac:dyDescent="0.2">
      <c r="A61" s="26">
        <f t="shared" si="2"/>
        <v>2017</v>
      </c>
      <c r="C61" s="27">
        <v>51</v>
      </c>
      <c r="E61" s="26" t="s">
        <v>411</v>
      </c>
      <c r="F61" s="26" t="s">
        <v>262</v>
      </c>
      <c r="G61" s="25">
        <v>43090</v>
      </c>
      <c r="H61" s="28">
        <v>9.1</v>
      </c>
      <c r="I61" s="59">
        <f t="shared" si="3"/>
        <v>0</v>
      </c>
      <c r="K61" s="58"/>
      <c r="L61" s="58"/>
    </row>
    <row r="62" spans="1:12" x14ac:dyDescent="0.2">
      <c r="B62" s="7"/>
      <c r="I62" s="6"/>
      <c r="K62" s="58"/>
      <c r="L62" s="58"/>
    </row>
    <row r="63" spans="1:12" x14ac:dyDescent="0.2">
      <c r="B63" s="7"/>
      <c r="C63" s="27">
        <v>52</v>
      </c>
      <c r="D63" s="27"/>
      <c r="E63" s="3" t="s">
        <v>699</v>
      </c>
      <c r="F63" s="3"/>
      <c r="G63" s="34" t="s">
        <v>574</v>
      </c>
      <c r="H63" s="70">
        <f>COUNTIF(H34:H61,"&gt;9.70")</f>
        <v>11</v>
      </c>
      <c r="I63" s="6"/>
      <c r="K63" s="58"/>
      <c r="L63" s="58"/>
    </row>
    <row r="64" spans="1:12" x14ac:dyDescent="0.2">
      <c r="B64" s="7"/>
      <c r="C64" s="27">
        <v>53</v>
      </c>
      <c r="D64" s="27"/>
      <c r="E64" s="3" t="s">
        <v>700</v>
      </c>
      <c r="F64" s="3"/>
      <c r="G64" s="34"/>
      <c r="H64" s="70">
        <f>COUNTIFS(H34:H61,"&lt;=9.70")</f>
        <v>17</v>
      </c>
      <c r="I64" s="6"/>
      <c r="K64" s="58"/>
      <c r="L64" s="58"/>
    </row>
    <row r="65" spans="2:13" x14ac:dyDescent="0.2">
      <c r="B65" s="7"/>
      <c r="C65" s="27">
        <v>54</v>
      </c>
      <c r="D65" s="27"/>
      <c r="E65" s="3" t="s">
        <v>701</v>
      </c>
      <c r="F65" s="3"/>
      <c r="G65" s="34"/>
      <c r="H65" s="35" t="s">
        <v>703</v>
      </c>
      <c r="I65" s="6"/>
      <c r="K65" s="58"/>
      <c r="L65" s="58"/>
    </row>
    <row r="66" spans="2:13" x14ac:dyDescent="0.2">
      <c r="C66" s="27"/>
      <c r="G66" s="25"/>
      <c r="H66" s="28"/>
      <c r="I66" s="20"/>
      <c r="K66" s="58"/>
      <c r="L66" s="58"/>
    </row>
    <row r="67" spans="2:13" ht="15" x14ac:dyDescent="0.25">
      <c r="C67" s="27"/>
      <c r="D67" s="45">
        <v>2018</v>
      </c>
      <c r="G67" s="25"/>
      <c r="H67" s="28"/>
      <c r="I67" s="20"/>
      <c r="K67" s="58"/>
      <c r="L67" s="58"/>
    </row>
    <row r="68" spans="2:13" x14ac:dyDescent="0.2">
      <c r="C68" s="71">
        <v>55</v>
      </c>
      <c r="D68" s="7"/>
      <c r="E68" s="65" t="s">
        <v>341</v>
      </c>
      <c r="F68" s="65" t="s">
        <v>241</v>
      </c>
      <c r="G68" s="34">
        <v>43208</v>
      </c>
      <c r="H68" s="35">
        <v>10</v>
      </c>
      <c r="I68" s="57">
        <f>PERCENTRANK($H$68:$H$77,H68)</f>
        <v>0.88800000000000001</v>
      </c>
      <c r="J68" s="53"/>
      <c r="L68" s="58"/>
      <c r="M68" s="58"/>
    </row>
    <row r="69" spans="2:13" x14ac:dyDescent="0.2">
      <c r="C69" s="72">
        <v>56</v>
      </c>
      <c r="D69" s="7"/>
      <c r="E69" s="26" t="s">
        <v>344</v>
      </c>
      <c r="F69" s="26" t="s">
        <v>241</v>
      </c>
      <c r="G69" s="25">
        <v>43188</v>
      </c>
      <c r="H69" s="28">
        <v>10</v>
      </c>
      <c r="I69" s="57">
        <f t="shared" ref="I69:I77" si="4">PERCENTRANK($H$68:$H$77,H69)</f>
        <v>0.88800000000000001</v>
      </c>
      <c r="K69" s="58"/>
      <c r="L69" s="58"/>
    </row>
    <row r="70" spans="2:13" x14ac:dyDescent="0.2">
      <c r="C70" s="72">
        <v>57</v>
      </c>
      <c r="D70" s="7"/>
      <c r="E70" s="26" t="s">
        <v>317</v>
      </c>
      <c r="F70" s="26" t="s">
        <v>241</v>
      </c>
      <c r="G70" s="25">
        <v>43202</v>
      </c>
      <c r="H70" s="28">
        <v>9.9</v>
      </c>
      <c r="I70" s="57">
        <f t="shared" si="4"/>
        <v>0.66600000000000004</v>
      </c>
    </row>
    <row r="71" spans="2:13" x14ac:dyDescent="0.2">
      <c r="C71" s="72">
        <v>58</v>
      </c>
      <c r="E71" s="7" t="s">
        <v>395</v>
      </c>
      <c r="F71" s="7" t="s">
        <v>267</v>
      </c>
      <c r="G71" s="34">
        <v>43154</v>
      </c>
      <c r="H71" s="35">
        <v>9.9</v>
      </c>
      <c r="I71" s="57">
        <f t="shared" si="4"/>
        <v>0.66600000000000004</v>
      </c>
    </row>
    <row r="72" spans="2:13" ht="15" thickBot="1" x14ac:dyDescent="0.25">
      <c r="C72" s="72">
        <v>59</v>
      </c>
      <c r="E72" s="7" t="s">
        <v>598</v>
      </c>
      <c r="F72" s="7" t="s">
        <v>232</v>
      </c>
      <c r="G72" s="34">
        <v>43203</v>
      </c>
      <c r="H72" s="35">
        <v>9.73</v>
      </c>
      <c r="I72" s="57">
        <f t="shared" si="4"/>
        <v>0.55500000000000005</v>
      </c>
      <c r="J72" s="53"/>
      <c r="L72" s="58"/>
      <c r="M72" s="58"/>
    </row>
    <row r="73" spans="2:13" x14ac:dyDescent="0.2">
      <c r="C73" s="72">
        <v>60</v>
      </c>
      <c r="E73" s="67" t="s">
        <v>305</v>
      </c>
      <c r="F73" s="67" t="s">
        <v>232</v>
      </c>
      <c r="G73" s="68">
        <v>43118</v>
      </c>
      <c r="H73" s="69">
        <v>9.6999999999999993</v>
      </c>
      <c r="I73" s="57">
        <f t="shared" si="4"/>
        <v>0.44400000000000001</v>
      </c>
      <c r="J73" s="53"/>
      <c r="L73" s="58"/>
      <c r="M73" s="58"/>
    </row>
    <row r="74" spans="2:13" x14ac:dyDescent="0.2">
      <c r="C74" s="72">
        <v>61</v>
      </c>
      <c r="D74" s="7"/>
      <c r="E74" s="26" t="s">
        <v>417</v>
      </c>
      <c r="F74" s="26" t="s">
        <v>271</v>
      </c>
      <c r="G74" s="25">
        <v>43133</v>
      </c>
      <c r="H74" s="28">
        <v>9.6</v>
      </c>
      <c r="I74" s="57">
        <f t="shared" si="4"/>
        <v>0.33300000000000002</v>
      </c>
    </row>
    <row r="75" spans="2:13" x14ac:dyDescent="0.2">
      <c r="C75" s="72">
        <v>62</v>
      </c>
      <c r="E75" s="65" t="s">
        <v>324</v>
      </c>
      <c r="F75" s="65" t="s">
        <v>275</v>
      </c>
      <c r="G75" s="34">
        <v>43216</v>
      </c>
      <c r="H75" s="35">
        <v>9.5</v>
      </c>
      <c r="I75" s="57">
        <f t="shared" si="4"/>
        <v>0.222</v>
      </c>
    </row>
    <row r="76" spans="2:13" x14ac:dyDescent="0.2">
      <c r="C76" s="72">
        <v>63</v>
      </c>
      <c r="E76" s="26" t="s">
        <v>320</v>
      </c>
      <c r="F76" s="26" t="s">
        <v>235</v>
      </c>
      <c r="G76" s="25">
        <v>43131</v>
      </c>
      <c r="H76" s="28">
        <v>9.3000000000000007</v>
      </c>
      <c r="I76" s="57">
        <f t="shared" si="4"/>
        <v>0.111</v>
      </c>
      <c r="J76" s="53"/>
      <c r="L76" s="58"/>
      <c r="M76" s="58"/>
    </row>
    <row r="77" spans="2:13" x14ac:dyDescent="0.2">
      <c r="C77" s="72">
        <v>64</v>
      </c>
      <c r="E77" s="3" t="s">
        <v>419</v>
      </c>
      <c r="F77" s="3" t="s">
        <v>265</v>
      </c>
      <c r="G77" s="25">
        <v>43171</v>
      </c>
      <c r="H77" s="28">
        <v>9.25</v>
      </c>
      <c r="I77" s="57">
        <f t="shared" si="4"/>
        <v>0</v>
      </c>
      <c r="J77" s="53"/>
      <c r="L77" s="58"/>
      <c r="M77" s="58"/>
    </row>
    <row r="78" spans="2:13" x14ac:dyDescent="0.2">
      <c r="C78" s="27"/>
      <c r="G78" s="25"/>
      <c r="H78" s="28"/>
      <c r="I78" s="20"/>
    </row>
    <row r="79" spans="2:13" x14ac:dyDescent="0.2">
      <c r="C79" s="27">
        <v>65</v>
      </c>
      <c r="E79" s="3" t="s">
        <v>699</v>
      </c>
      <c r="G79" s="25"/>
      <c r="H79" s="70">
        <f>COUNTIF(H68:H77,"&gt;9.70")</f>
        <v>5</v>
      </c>
      <c r="I79" s="20"/>
    </row>
    <row r="80" spans="2:13" x14ac:dyDescent="0.2">
      <c r="C80" s="27">
        <v>66</v>
      </c>
      <c r="E80" s="3" t="s">
        <v>700</v>
      </c>
      <c r="H80" s="70">
        <f>COUNTIFS(H68:H77,"&lt;=9.70")</f>
        <v>5</v>
      </c>
    </row>
    <row r="81" spans="3:9" x14ac:dyDescent="0.2">
      <c r="C81" s="27">
        <v>67</v>
      </c>
      <c r="E81" s="3" t="s">
        <v>701</v>
      </c>
      <c r="H81" s="35" t="s">
        <v>704</v>
      </c>
    </row>
    <row r="83" spans="3:9" hidden="1" x14ac:dyDescent="0.2">
      <c r="C83" s="27">
        <f>MAX(C8:C71)+1</f>
        <v>59</v>
      </c>
      <c r="D83" s="27"/>
      <c r="E83" s="26" t="s">
        <v>566</v>
      </c>
      <c r="H83" s="28">
        <f>AVERAGE(H8:H71)</f>
        <v>9.9553571428571406</v>
      </c>
    </row>
    <row r="84" spans="3:9" hidden="1" x14ac:dyDescent="0.2">
      <c r="C84" s="27">
        <f>MAXA(C82:C83)+1</f>
        <v>60</v>
      </c>
      <c r="D84" s="27"/>
      <c r="E84" s="26" t="s">
        <v>567</v>
      </c>
      <c r="H84" s="28">
        <f>MEDIAN(H8:H71)</f>
        <v>9.75</v>
      </c>
    </row>
    <row r="85" spans="3:9" hidden="1" x14ac:dyDescent="0.2">
      <c r="H85" s="8"/>
      <c r="I85" s="40" t="s">
        <v>559</v>
      </c>
    </row>
    <row r="86" spans="3:9" hidden="1" x14ac:dyDescent="0.2">
      <c r="C86" s="27">
        <f>MAXA(C84:C85)+1</f>
        <v>61</v>
      </c>
      <c r="D86" s="27"/>
      <c r="E86" s="26" t="s">
        <v>484</v>
      </c>
      <c r="H86" s="28">
        <f>AVERAGE(H8:H27)</f>
        <v>9.7654999999999994</v>
      </c>
      <c r="I86" s="41" t="e">
        <f>AVERAGEIFS(#REF!,#REF!,"Electric",#REF!,"Vertically Integrated",#REF!,2016,#REF!,TRUE,#REF!,TRUE)</f>
        <v>#REF!</v>
      </c>
    </row>
    <row r="87" spans="3:9" hidden="1" x14ac:dyDescent="0.2">
      <c r="C87" s="27">
        <f>MAXA(C85:C86)+1</f>
        <v>62</v>
      </c>
      <c r="D87" s="27"/>
      <c r="E87" s="26" t="s">
        <v>485</v>
      </c>
      <c r="H87" s="28">
        <f>MEDIAN(H8:H27)</f>
        <v>9.7750000000000004</v>
      </c>
      <c r="I87" s="41" t="e">
        <f t="array" ref="I87">MEDIAN(IF(#REF!="Electric",IF(#REF!=2016,IF(#REF!="Vertically Integrated",IF(#REF!=TRUE,IF(#REF!=TRUE,#REF!))))))</f>
        <v>#REF!</v>
      </c>
    </row>
    <row r="88" spans="3:9" hidden="1" x14ac:dyDescent="0.2">
      <c r="E88" s="19"/>
      <c r="F88" s="7"/>
      <c r="H88" s="8"/>
      <c r="I88" s="42"/>
    </row>
    <row r="89" spans="3:9" hidden="1" x14ac:dyDescent="0.2">
      <c r="C89" s="27">
        <f>MAXA(C87:C88)+1</f>
        <v>63</v>
      </c>
      <c r="D89" s="27"/>
      <c r="E89" s="33" t="s">
        <v>556</v>
      </c>
      <c r="F89" s="7"/>
      <c r="G89" s="20"/>
      <c r="H89" s="28">
        <f>AVERAGE(H34:H61)</f>
        <v>9.7996428571428567</v>
      </c>
      <c r="I89" s="41" t="e">
        <f>AVERAGEIFS(#REF!,#REF!,"Electric",#REF!,"Vertically Integrated",#REF!,2017,#REF!,TRUE,#REF!,TRUE)</f>
        <v>#REF!</v>
      </c>
    </row>
    <row r="90" spans="3:9" hidden="1" x14ac:dyDescent="0.2">
      <c r="C90" s="27">
        <f>MAXA(C88:C89)+1</f>
        <v>64</v>
      </c>
      <c r="D90" s="27"/>
      <c r="E90" s="33" t="s">
        <v>557</v>
      </c>
      <c r="F90" s="7"/>
      <c r="H90" s="28">
        <f>MEDIAN(H34:H61)</f>
        <v>9.65</v>
      </c>
      <c r="I90" s="41" t="e">
        <f t="array" ref="I90">MEDIAN(IF(#REF!="Electric",IF(#REF!=2017,IF(#REF!="Vertically Integrated",IF(#REF!=TRUE,IF(#REF!=TRUE,#REF!))))))</f>
        <v>#REF!</v>
      </c>
    </row>
    <row r="91" spans="3:9" hidden="1" x14ac:dyDescent="0.2"/>
    <row r="92" spans="3:9" hidden="1" x14ac:dyDescent="0.2">
      <c r="C92" s="27">
        <f>MAXA(C90:C91)+1</f>
        <v>65</v>
      </c>
      <c r="E92" s="33" t="s">
        <v>568</v>
      </c>
      <c r="H92" s="28">
        <f>AVERAGE(H69:H71)</f>
        <v>9.9333333333333318</v>
      </c>
    </row>
    <row r="93" spans="3:9" hidden="1" x14ac:dyDescent="0.2">
      <c r="C93" s="27">
        <f>MAXA(C91:C92)+1</f>
        <v>66</v>
      </c>
      <c r="E93" s="33" t="s">
        <v>569</v>
      </c>
      <c r="H93" s="28">
        <f>MEDIAN(H69:H71)</f>
        <v>9.9</v>
      </c>
    </row>
    <row r="94" spans="3:9" hidden="1" x14ac:dyDescent="0.2"/>
    <row r="95" spans="3:9" x14ac:dyDescent="0.2">
      <c r="D95" s="48" t="s">
        <v>572</v>
      </c>
    </row>
    <row r="96" spans="3:9" x14ac:dyDescent="0.2">
      <c r="D96" s="26" t="s">
        <v>573</v>
      </c>
    </row>
    <row r="97" spans="4:4" x14ac:dyDescent="0.2">
      <c r="D97" s="47" t="s">
        <v>722</v>
      </c>
    </row>
  </sheetData>
  <sortState ref="E60:H62">
    <sortCondition descending="1" ref="H60:H62"/>
  </sortState>
  <mergeCells count="2">
    <mergeCell ref="C1:H1"/>
    <mergeCell ref="C4:H4"/>
  </mergeCells>
  <printOptions horizontalCentered="1"/>
  <pageMargins left="1" right="1" top="1" bottom="0.75" header="0.5" footer="0.3"/>
  <pageSetup scale="55" orientation="portrait" r:id="rId1"/>
  <headerFooter>
    <oddHeader>&amp;R&amp;16Exhibit MPG-5
Page 2 of 2</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28"/>
  <sheetViews>
    <sheetView topLeftCell="A13" workbookViewId="0">
      <selection activeCell="I44" sqref="I44"/>
    </sheetView>
  </sheetViews>
  <sheetFormatPr defaultRowHeight="14.25" x14ac:dyDescent="0.2"/>
  <cols>
    <col min="1" max="1" width="3.75" customWidth="1"/>
    <col min="2" max="2" width="1" customWidth="1"/>
    <col min="3" max="3" width="4.25" bestFit="1" customWidth="1"/>
    <col min="4" max="4" width="1.875" customWidth="1"/>
    <col min="5" max="5" width="22.375" customWidth="1"/>
    <col min="6" max="6" width="2.875" customWidth="1"/>
    <col min="7" max="7" width="13.875" bestFit="1" customWidth="1"/>
    <col min="8" max="8" width="1.875" customWidth="1"/>
    <col min="9" max="9" width="13.875" bestFit="1" customWidth="1"/>
    <col min="10" max="10" width="1" customWidth="1"/>
  </cols>
  <sheetData>
    <row r="3" spans="2:10" ht="15" thickBot="1" x14ac:dyDescent="0.25"/>
    <row r="4" spans="2:10" ht="6" customHeight="1" x14ac:dyDescent="0.2">
      <c r="B4" s="10"/>
      <c r="C4" s="11"/>
      <c r="D4" s="11"/>
      <c r="E4" s="11"/>
      <c r="F4" s="11"/>
      <c r="G4" s="11"/>
      <c r="H4" s="11"/>
      <c r="I4" s="11"/>
      <c r="J4" s="12"/>
    </row>
    <row r="5" spans="2:10" hidden="1" x14ac:dyDescent="0.2">
      <c r="B5" s="13"/>
      <c r="C5" s="7"/>
      <c r="D5" s="7"/>
      <c r="E5" s="7"/>
      <c r="F5" s="7"/>
      <c r="G5" s="7"/>
      <c r="H5" s="7"/>
      <c r="I5" s="7"/>
      <c r="J5" s="14"/>
    </row>
    <row r="6" spans="2:10" ht="15" x14ac:dyDescent="0.25">
      <c r="B6" s="13"/>
      <c r="C6" s="160" t="s">
        <v>555</v>
      </c>
      <c r="D6" s="160"/>
      <c r="E6" s="160"/>
      <c r="F6" s="160"/>
      <c r="G6" s="160"/>
      <c r="H6" s="160"/>
      <c r="I6" s="160"/>
      <c r="J6" s="14"/>
    </row>
    <row r="7" spans="2:10" x14ac:dyDescent="0.2">
      <c r="B7" s="13"/>
      <c r="C7" s="7"/>
      <c r="D7" s="7"/>
      <c r="E7" s="7"/>
      <c r="F7" s="7"/>
      <c r="G7" s="7"/>
      <c r="H7" s="7"/>
      <c r="I7" s="7"/>
      <c r="J7" s="14"/>
    </row>
    <row r="8" spans="2:10" ht="15" x14ac:dyDescent="0.25">
      <c r="B8" s="13"/>
      <c r="C8" s="160" t="s">
        <v>479</v>
      </c>
      <c r="D8" s="160"/>
      <c r="E8" s="160"/>
      <c r="F8" s="160"/>
      <c r="G8" s="160"/>
      <c r="H8" s="160"/>
      <c r="I8" s="160"/>
      <c r="J8" s="14"/>
    </row>
    <row r="9" spans="2:10" ht="15" x14ac:dyDescent="0.25">
      <c r="B9" s="13"/>
      <c r="C9" s="160" t="s">
        <v>579</v>
      </c>
      <c r="D9" s="160"/>
      <c r="E9" s="160"/>
      <c r="F9" s="160"/>
      <c r="G9" s="160"/>
      <c r="H9" s="160"/>
      <c r="I9" s="160"/>
      <c r="J9" s="14"/>
    </row>
    <row r="10" spans="2:10" x14ac:dyDescent="0.2">
      <c r="B10" s="13"/>
      <c r="C10" s="7"/>
      <c r="D10" s="7"/>
      <c r="E10" s="7"/>
      <c r="F10" s="7"/>
      <c r="G10" s="7"/>
      <c r="H10" s="7"/>
      <c r="I10" s="7"/>
      <c r="J10" s="14"/>
    </row>
    <row r="11" spans="2:10" x14ac:dyDescent="0.2">
      <c r="B11" s="13"/>
      <c r="C11" s="7"/>
      <c r="D11" s="7"/>
      <c r="E11" s="7"/>
      <c r="F11" s="7"/>
      <c r="G11" s="7"/>
      <c r="H11" s="7"/>
      <c r="I11" s="7"/>
      <c r="J11" s="14"/>
    </row>
    <row r="12" spans="2:10" ht="15" x14ac:dyDescent="0.25">
      <c r="B12" s="13"/>
      <c r="C12" s="7"/>
      <c r="D12" s="7"/>
      <c r="E12" s="7"/>
      <c r="F12" s="7"/>
      <c r="G12" s="161" t="s">
        <v>220</v>
      </c>
      <c r="H12" s="161"/>
      <c r="I12" s="161"/>
      <c r="J12" s="14"/>
    </row>
    <row r="13" spans="2:10" ht="15" x14ac:dyDescent="0.25">
      <c r="B13" s="13"/>
      <c r="C13" s="16" t="s">
        <v>462</v>
      </c>
      <c r="D13" s="7"/>
      <c r="E13" s="16" t="s">
        <v>277</v>
      </c>
      <c r="F13" s="7"/>
      <c r="G13" s="16" t="s">
        <v>575</v>
      </c>
      <c r="H13" s="7"/>
      <c r="I13" s="16" t="s">
        <v>578</v>
      </c>
      <c r="J13" s="17"/>
    </row>
    <row r="14" spans="2:10" x14ac:dyDescent="0.2">
      <c r="B14" s="13"/>
      <c r="C14" s="7"/>
      <c r="D14" s="7"/>
      <c r="E14" s="18">
        <v>-1</v>
      </c>
      <c r="F14" s="7"/>
      <c r="G14" s="18">
        <v>-4</v>
      </c>
      <c r="H14" s="7"/>
      <c r="I14" s="18">
        <v>-5</v>
      </c>
      <c r="J14" s="14"/>
    </row>
    <row r="15" spans="2:10" x14ac:dyDescent="0.2">
      <c r="B15" s="13"/>
      <c r="C15" s="7"/>
      <c r="D15" s="7"/>
      <c r="E15" s="7"/>
      <c r="F15" s="7"/>
      <c r="G15" s="7"/>
      <c r="H15" s="7"/>
      <c r="I15" s="7"/>
      <c r="J15" s="14"/>
    </row>
    <row r="16" spans="2:10" x14ac:dyDescent="0.2">
      <c r="B16" s="13"/>
      <c r="C16" s="19">
        <v>1</v>
      </c>
      <c r="D16" s="7"/>
      <c r="E16" s="19">
        <v>2016</v>
      </c>
      <c r="F16" s="7"/>
      <c r="G16" s="20">
        <f>ROEs1!H42</f>
        <v>17</v>
      </c>
      <c r="H16" s="7"/>
      <c r="I16" s="20">
        <f>ROEs1!H41</f>
        <v>15</v>
      </c>
      <c r="J16" s="14"/>
    </row>
    <row r="17" spans="2:10" x14ac:dyDescent="0.2">
      <c r="B17" s="13"/>
      <c r="C17" s="19"/>
      <c r="D17" s="7"/>
      <c r="E17" s="19"/>
      <c r="F17" s="7"/>
      <c r="G17" s="20"/>
      <c r="H17" s="7"/>
      <c r="I17" s="20"/>
      <c r="J17" s="14"/>
    </row>
    <row r="18" spans="2:10" x14ac:dyDescent="0.2">
      <c r="B18" s="13"/>
      <c r="C18" s="19">
        <v>2</v>
      </c>
      <c r="D18" s="7"/>
      <c r="E18" s="19">
        <v>2017</v>
      </c>
      <c r="F18" s="7"/>
      <c r="G18" s="20">
        <f>ROEs1!H91</f>
        <v>29</v>
      </c>
      <c r="H18" s="7"/>
      <c r="I18" s="20">
        <f>ROEs1!H90</f>
        <v>14</v>
      </c>
      <c r="J18" s="14"/>
    </row>
    <row r="19" spans="2:10" x14ac:dyDescent="0.2">
      <c r="B19" s="13"/>
      <c r="C19" s="19"/>
      <c r="D19" s="7"/>
      <c r="E19" s="19"/>
      <c r="F19" s="7"/>
      <c r="G19" s="20"/>
      <c r="H19" s="7"/>
      <c r="I19" s="20"/>
      <c r="J19" s="14"/>
    </row>
    <row r="20" spans="2:10" x14ac:dyDescent="0.2">
      <c r="B20" s="13"/>
      <c r="C20" s="19">
        <v>3</v>
      </c>
      <c r="D20" s="7"/>
      <c r="E20" s="61" t="s">
        <v>697</v>
      </c>
      <c r="F20" s="7"/>
      <c r="G20" s="20">
        <f>ROEs1!H109</f>
        <v>7</v>
      </c>
      <c r="H20" s="7"/>
      <c r="I20" s="20">
        <f>ROEs1!H108</f>
        <v>5</v>
      </c>
      <c r="J20" s="14"/>
    </row>
    <row r="21" spans="2:10" x14ac:dyDescent="0.2">
      <c r="B21" s="13"/>
      <c r="C21" s="7"/>
      <c r="D21" s="7"/>
      <c r="E21" s="7"/>
      <c r="F21" s="7"/>
      <c r="G21" s="7"/>
      <c r="H21" s="7"/>
      <c r="I21" s="7"/>
      <c r="J21" s="14"/>
    </row>
    <row r="22" spans="2:10" x14ac:dyDescent="0.2">
      <c r="B22" s="13"/>
      <c r="C22" s="7"/>
      <c r="D22" s="7"/>
      <c r="E22" s="9"/>
      <c r="F22" s="7"/>
      <c r="G22" s="7"/>
      <c r="H22" s="7"/>
      <c r="I22" s="7"/>
      <c r="J22" s="14"/>
    </row>
    <row r="23" spans="2:10" x14ac:dyDescent="0.2">
      <c r="B23" s="13"/>
      <c r="C23" s="7"/>
      <c r="D23" s="7"/>
      <c r="E23" s="7" t="s">
        <v>468</v>
      </c>
      <c r="F23" s="7"/>
      <c r="G23" s="7"/>
      <c r="H23" s="7"/>
      <c r="I23" s="7"/>
      <c r="J23" s="14"/>
    </row>
    <row r="24" spans="2:10" x14ac:dyDescent="0.2">
      <c r="B24" s="13"/>
      <c r="C24" s="7"/>
      <c r="D24" s="7"/>
      <c r="E24" s="7" t="s">
        <v>698</v>
      </c>
      <c r="F24" s="7"/>
      <c r="G24" s="7"/>
      <c r="H24" s="7"/>
      <c r="I24" s="7"/>
      <c r="J24" s="14"/>
    </row>
    <row r="25" spans="2:10" x14ac:dyDescent="0.2">
      <c r="B25" s="13"/>
      <c r="C25" s="7"/>
      <c r="D25" s="7"/>
      <c r="E25" s="7" t="s">
        <v>696</v>
      </c>
      <c r="F25" s="7"/>
      <c r="G25" s="7"/>
      <c r="H25" s="7"/>
      <c r="I25" s="7"/>
      <c r="J25" s="14"/>
    </row>
    <row r="26" spans="2:10" x14ac:dyDescent="0.2">
      <c r="B26" s="13"/>
      <c r="C26" s="7"/>
      <c r="D26" s="7"/>
      <c r="E26" s="7" t="s">
        <v>558</v>
      </c>
      <c r="F26" s="7"/>
      <c r="G26" s="7"/>
      <c r="H26" s="7"/>
      <c r="I26" s="7"/>
      <c r="J26" s="14"/>
    </row>
    <row r="27" spans="2:10" hidden="1" x14ac:dyDescent="0.2">
      <c r="B27" s="13"/>
      <c r="C27" s="7"/>
      <c r="D27" s="7"/>
      <c r="E27" s="7"/>
      <c r="F27" s="7"/>
      <c r="G27" s="7"/>
      <c r="H27" s="7"/>
      <c r="I27" s="7"/>
      <c r="J27" s="14"/>
    </row>
    <row r="28" spans="2:10" ht="6" customHeight="1" thickBot="1" x14ac:dyDescent="0.25">
      <c r="B28" s="21"/>
      <c r="C28" s="22"/>
      <c r="D28" s="22"/>
      <c r="E28" s="22"/>
      <c r="F28" s="22"/>
      <c r="G28" s="22"/>
      <c r="H28" s="22"/>
      <c r="I28" s="22"/>
      <c r="J28" s="23"/>
    </row>
  </sheetData>
  <mergeCells count="4">
    <mergeCell ref="C6:I6"/>
    <mergeCell ref="C8:I8"/>
    <mergeCell ref="C9:I9"/>
    <mergeCell ref="G12:I1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vt:i4>
      </vt:variant>
    </vt:vector>
  </HeadingPairs>
  <TitlesOfParts>
    <vt:vector size="21" baseType="lpstr">
      <vt:lpstr>Water Data</vt:lpstr>
      <vt:lpstr>Return on Equity</vt:lpstr>
      <vt:lpstr>2016, 2017 Authorized ROE</vt:lpstr>
      <vt:lpstr>2016, 2017 VI ROE</vt:lpstr>
      <vt:lpstr>ROEs1</vt:lpstr>
      <vt:lpstr>ROEs2</vt:lpstr>
      <vt:lpstr>Return on Equity 2016-2018</vt:lpstr>
      <vt:lpstr>ROE VI Electric 2016 - 2018</vt:lpstr>
      <vt:lpstr>Figure 2 Utility CapEx</vt:lpstr>
      <vt:lpstr>Figure 2 RRA Table 1</vt:lpstr>
      <vt:lpstr>Figure 2 RRA Table 3</vt:lpstr>
      <vt:lpstr>Data 2</vt:lpstr>
      <vt:lpstr>Data for Rate Case ROE</vt:lpstr>
      <vt:lpstr>Quarterly Return on Equity</vt:lpstr>
      <vt:lpstr>2016- 2018 data</vt:lpstr>
      <vt:lpstr>'2016, 2017 Authorized ROE'!Print_Area</vt:lpstr>
      <vt:lpstr>'2016, 2017 VI ROE'!Print_Area</vt:lpstr>
      <vt:lpstr>'Figure 2 RRA Table 1'!Print_Area</vt:lpstr>
      <vt:lpstr>'Figure 2 Utility CapEx'!Print_Area</vt:lpstr>
      <vt:lpstr>ROEs1!Print_Area</vt:lpstr>
      <vt:lpstr>ROEs2!Print_Area</vt:lpstr>
    </vt:vector>
  </TitlesOfParts>
  <Company>Brubaker &amp; Associates,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Diane Berron</dc:creator>
  <cp:lastModifiedBy>Agnew, Caleb</cp:lastModifiedBy>
  <cp:lastPrinted>2023-10-19T17:16:52Z</cp:lastPrinted>
  <dcterms:created xsi:type="dcterms:W3CDTF">2017-08-29T14:50:38Z</dcterms:created>
  <dcterms:modified xsi:type="dcterms:W3CDTF">2024-06-05T17:08:26Z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{037F9737-0DA2-4BE3-827C-F479FDAEAAEC}</vt:lpwstr>
  </property>
</Properties>
</file>