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customProperty9.bin" ContentType="application/vnd.openxmlformats-officedocument.spreadsheetml.customProperty"/>
  <Override PartName="/xl/drawings/drawing5.xml" ContentType="application/vnd.openxmlformats-officedocument.drawing+xml"/>
  <Override PartName="/xl/customProperty10.bin" ContentType="application/vnd.openxmlformats-officedocument.spreadsheetml.customProperty"/>
  <Override PartName="/xl/drawings/drawing6.xml" ContentType="application/vnd.openxmlformats-officedocument.drawing+xml"/>
  <Override PartName="/xl/customProperty11.bin" ContentType="application/vnd.openxmlformats-officedocument.spreadsheetml.customProperty"/>
  <Override PartName="/xl/drawings/drawing7.xml" ContentType="application/vnd.openxmlformats-officedocument.drawing+xml"/>
  <Override PartName="/xl/customProperty12.bin" ContentType="application/vnd.openxmlformats-officedocument.spreadsheetml.customProperty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customProperty13.bin" ContentType="application/vnd.openxmlformats-officedocument.spreadsheetml.customProperty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5C1A35C2-8099-4C22-A03C-DFBA5C09EA5E}" xr6:coauthVersionLast="47" xr6:coauthVersionMax="47" xr10:uidLastSave="{00000000-0000-0000-0000-000000000000}"/>
  <bookViews>
    <workbookView xWindow="-108" yWindow="-108" windowWidth="23256" windowHeight="12576" tabRatio="730" firstSheet="1" activeTab="1" xr2:uid="{E3C9D2F9-C7CF-4549-B469-A91F741EC088}"/>
  </bookViews>
  <sheets>
    <sheet name="B-21 (Hard coded)" sheetId="56" state="hidden" r:id="rId1"/>
    <sheet name="B-21 (Formulas)" sheetId="18" r:id="rId2"/>
    <sheet name="Actual --&gt;" sheetId="23" r:id="rId3"/>
    <sheet name="228.1 - Prop Ins" sheetId="44" r:id="rId4"/>
    <sheet name="228.2 - I&amp;D " sheetId="45" r:id="rId5"/>
    <sheet name="I&amp;D Summary " sheetId="57" r:id="rId6"/>
    <sheet name="2282010,2282210 " sheetId="58" r:id="rId7"/>
    <sheet name="2282020,2282030 " sheetId="59" r:id="rId8"/>
    <sheet name="2282040" sheetId="60" r:id="rId9"/>
    <sheet name="228.4 - Lit Res " sheetId="50" r:id="rId10"/>
    <sheet name="2025 I&amp;D BUD" sheetId="54" r:id="rId11"/>
    <sheet name="2024 I&amp;D BUD Updated" sheetId="5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'[1]Page 13A'!#REF!</definedName>
    <definedName name="\B">#REF!</definedName>
    <definedName name="\C">'[1]Page 13A'!#REF!</definedName>
    <definedName name="\D">'[1]Page 13A'!#REF!</definedName>
    <definedName name="\E">#REF!</definedName>
    <definedName name="\F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___43199">#REF!</definedName>
    <definedName name="____CAP2">#REF!</definedName>
    <definedName name="___43199">#REF!</definedName>
    <definedName name="__43199">#REF!</definedName>
    <definedName name="__CAP2">#REF!</definedName>
    <definedName name="_1_237_S" localSheetId="6">#REF!</definedName>
    <definedName name="_1_237_S" localSheetId="7">#REF!</definedName>
    <definedName name="_1_237_S" localSheetId="8">#REF!</definedName>
    <definedName name="_1_237_S" localSheetId="5">#REF!</definedName>
    <definedName name="_1_237_S">#REF!</definedName>
    <definedName name="_12MEACT" localSheetId="6">'[2]Page 1'!#REF!</definedName>
    <definedName name="_12MEACT" localSheetId="7">'[2]Page 1'!#REF!</definedName>
    <definedName name="_12MEACT" localSheetId="8">'[2]Page 1'!#REF!</definedName>
    <definedName name="_12MEACT" localSheetId="5">'[2]Page 1'!#REF!</definedName>
    <definedName name="_12MEACT">'[2]Page 1'!#REF!</definedName>
    <definedName name="_12MEBUD" localSheetId="6">'[2]Page 1'!#REF!</definedName>
    <definedName name="_12MEBUD" localSheetId="7">'[2]Page 1'!#REF!</definedName>
    <definedName name="_12MEBUD" localSheetId="8">'[2]Page 1'!#REF!</definedName>
    <definedName name="_12MEBUD" localSheetId="5">'[2]Page 1'!#REF!</definedName>
    <definedName name="_12MEBUD">'[2]Page 1'!#REF!</definedName>
    <definedName name="_14352">'[3]SUM 143'!$C$21:$N$21</definedName>
    <definedName name="_14A">#REF!</definedName>
    <definedName name="_14B">'[1]Page 14A'!#REF!</definedName>
    <definedName name="_14C">'[1]Page 14A'!#REF!</definedName>
    <definedName name="_14D">'[1]Page 14A'!#REF!</definedName>
    <definedName name="_15A">#REF!</definedName>
    <definedName name="_15B">'[1]Page 15A'!#REF!</definedName>
    <definedName name="_15C">'[1]Page 15A'!#REF!</definedName>
    <definedName name="_15D">'[4]Page 15A'!#REF!</definedName>
    <definedName name="_16A_1">#REF!</definedName>
    <definedName name="_16A_2">'[1]Page 16A'!#REF!</definedName>
    <definedName name="_16B_1">'[1]Page 16A'!#REF!</definedName>
    <definedName name="_16B_2">'[1]Page 16A'!#REF!</definedName>
    <definedName name="_16C_1">'[1]Page 16A'!#REF!</definedName>
    <definedName name="_16C_2">'[1]Page 16A'!#REF!</definedName>
    <definedName name="_16D_1">'[4]Page 16A'!#REF!</definedName>
    <definedName name="_16D_2">'[4]Page 16A'!#REF!</definedName>
    <definedName name="_17">#REF!</definedName>
    <definedName name="_181">#REF!</definedName>
    <definedName name="_1A_CONSOLIDATE">#REF!</definedName>
    <definedName name="_1B_CONSOLIDATE">#REF!</definedName>
    <definedName name="_1C_CONSOLIDATE">#REF!</definedName>
    <definedName name="_1D_CONSOLIDATE">#REF!</definedName>
    <definedName name="_2_427_S">#REF!</definedName>
    <definedName name="_3_43199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3RD_QUARTER">#REF!</definedName>
    <definedName name="_43199">#REF!</definedName>
    <definedName name="_4B_21">#REF!</definedName>
    <definedName name="_4TH_QUARTER">"$AC$4:$AN$45"</definedName>
    <definedName name="_904HIST">#REF!</definedName>
    <definedName name="_BSA2">#REF!</definedName>
    <definedName name="_BSL2">#REF!</definedName>
    <definedName name="_BUD1">#REF!</definedName>
    <definedName name="_CAP2">#REF!</definedName>
    <definedName name="_CFL2">#REF!</definedName>
    <definedName name="_Fill" hidden="1">'[1]Page 29A'!#REF!</definedName>
    <definedName name="_xlnm._FilterDatabase" localSheetId="7" hidden="1">'2282020,2282030 '!#REF!</definedName>
    <definedName name="_IST2" localSheetId="6">#REF!</definedName>
    <definedName name="_IST2" localSheetId="7">#REF!</definedName>
    <definedName name="_IST2" localSheetId="8">#REF!</definedName>
    <definedName name="_IST2" localSheetId="5">#REF!</definedName>
    <definedName name="_IST2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5" hidden="1">#REF!</definedName>
    <definedName name="_Key1" hidden="1">#REF!</definedName>
    <definedName name="_Order1" hidden="1">255</definedName>
    <definedName name="_Order2" hidden="1">0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5" hidden="1">#REF!</definedName>
    <definedName name="_Sort" hidden="1">#REF!</definedName>
    <definedName name="_SS2">#REF!</definedName>
    <definedName name="ACCT">#REF!</definedName>
    <definedName name="Acct_22821_92520">#REF!</definedName>
    <definedName name="Acct_22822_23_92521">#REF!</definedName>
    <definedName name="ACCT_VARIANCE">#REF!</definedName>
    <definedName name="ACTUALS_MONTHLY">#REF!</definedName>
    <definedName name="ACTUALS_ROE">#REF!</definedName>
    <definedName name="AL">#REF!</definedName>
    <definedName name="ALTJE">#REF!</definedName>
    <definedName name="AP_OTHER">#REF!</definedName>
    <definedName name="APR_PG_18_A">'[5]Page 18B'!#REF!</definedName>
    <definedName name="ASSUMPTIONS" localSheetId="6">#REF!</definedName>
    <definedName name="ASSUMPTIONS" localSheetId="7">#REF!</definedName>
    <definedName name="ASSUMPTIONS" localSheetId="8">#REF!</definedName>
    <definedName name="ASSUMPTIONS" localSheetId="5">#REF!</definedName>
    <definedName name="ASSUMPTIONS">#REF!</definedName>
    <definedName name="B_PLAN_1">'[6]Business Plan'!#REF!</definedName>
    <definedName name="B_PLAN_2" localSheetId="6">#REF!</definedName>
    <definedName name="B_PLAN_2" localSheetId="7">#REF!</definedName>
    <definedName name="B_PLAN_2" localSheetId="8">#REF!</definedName>
    <definedName name="B_PLAN_2" localSheetId="5">#REF!</definedName>
    <definedName name="B_PLAN_2">#REF!</definedName>
    <definedName name="B_PLAN_3" localSheetId="6">#REF!</definedName>
    <definedName name="B_PLAN_3" localSheetId="7">#REF!</definedName>
    <definedName name="B_PLAN_3" localSheetId="8">#REF!</definedName>
    <definedName name="B_PLAN_3" localSheetId="5">#REF!</definedName>
    <definedName name="B_PLAN_3">#REF!</definedName>
    <definedName name="B_PLAN_4" localSheetId="6">'[6]Business Plan'!#REF!</definedName>
    <definedName name="B_PLAN_4" localSheetId="7">'[6]Business Plan'!#REF!</definedName>
    <definedName name="B_PLAN_4" localSheetId="8">'[6]Business Plan'!#REF!</definedName>
    <definedName name="B_PLAN_4" localSheetId="5">'[6]Business Plan'!#REF!</definedName>
    <definedName name="B_PLAN_4">'[6]Business Plan'!#REF!</definedName>
    <definedName name="BAD_DEBT_HISTORY_FOR_JE_20" localSheetId="6">#REF!</definedName>
    <definedName name="BAD_DEBT_HISTORY_FOR_JE_20" localSheetId="7">#REF!</definedName>
    <definedName name="BAD_DEBT_HISTORY_FOR_JE_20" localSheetId="8">#REF!</definedName>
    <definedName name="BAD_DEBT_HISTORY_FOR_JE_20" localSheetId="5">#REF!</definedName>
    <definedName name="BAD_DEBT_HISTORY_FOR_JE_20">#REF!</definedName>
    <definedName name="BAD_DEBT_RATE" localSheetId="6">#REF!</definedName>
    <definedName name="BAD_DEBT_RATE" localSheetId="7">#REF!</definedName>
    <definedName name="BAD_DEBT_RATE" localSheetId="8">#REF!</definedName>
    <definedName name="BAD_DEBT_RATE" localSheetId="5">#REF!</definedName>
    <definedName name="BAD_DEBT_RATE">#REF!</definedName>
    <definedName name="BAD_DEBT_VAR" localSheetId="6">#REF!</definedName>
    <definedName name="BAD_DEBT_VAR" localSheetId="7">#REF!</definedName>
    <definedName name="BAD_DEBT_VAR" localSheetId="8">#REF!</definedName>
    <definedName name="BAD_DEBT_VAR" localSheetId="5">#REF!</definedName>
    <definedName name="BAD_DEBT_VAR">#REF!</definedName>
    <definedName name="BADDEBT">#REF!</definedName>
    <definedName name="BalDatData">#REF!</definedName>
    <definedName name="BDLEVEL">#REF!</definedName>
    <definedName name="BENEFITS_EXP">#REF!</definedName>
    <definedName name="BKUP_3A">'[7]Page 3A'!#REF!</definedName>
    <definedName name="BKUP_3B">'[7]Page 3B'!#REF!</definedName>
    <definedName name="BKUP_3C">'[7]Page 3C'!#REF!</definedName>
    <definedName name="BKUP_3D">'[7]Page 3D'!#REF!</definedName>
    <definedName name="BORDER" localSheetId="6">#REF!</definedName>
    <definedName name="BORDER" localSheetId="7">#REF!</definedName>
    <definedName name="BORDER" localSheetId="8">#REF!</definedName>
    <definedName name="BORDER" localSheetId="5">#REF!</definedName>
    <definedName name="BORDER">#REF!</definedName>
    <definedName name="BS_ACC_NUM" localSheetId="6">#REF!</definedName>
    <definedName name="BS_ACC_NUM" localSheetId="7">#REF!</definedName>
    <definedName name="BS_ACC_NUM" localSheetId="8">#REF!</definedName>
    <definedName name="BS_ACC_NUM" localSheetId="5">#REF!</definedName>
    <definedName name="BS_ACC_NUM">#REF!</definedName>
    <definedName name="BS_Forecast" localSheetId="6">#REF!</definedName>
    <definedName name="BS_Forecast" localSheetId="7">#REF!</definedName>
    <definedName name="BS_Forecast" localSheetId="8">#REF!</definedName>
    <definedName name="BS_Forecast" localSheetId="5">#REF!</definedName>
    <definedName name="BS_Forecast">#REF!</definedName>
    <definedName name="BS_Plan">#REF!</definedName>
    <definedName name="BS_Plan2">#REF!</definedName>
    <definedName name="BSACCTS">#REF!</definedName>
    <definedName name="BSDOWNLOAD">#REF!</definedName>
    <definedName name="BSFERC">#REF!</definedName>
    <definedName name="BSHEADER">#REF!</definedName>
    <definedName name="BTLTAX">#REF!</definedName>
    <definedName name="BTLTAXES">#REF!</definedName>
    <definedName name="BTLTXBUD">#REF!</definedName>
    <definedName name="BTUBudget">#REF!</definedName>
    <definedName name="BtuCY">#REF!</definedName>
    <definedName name="BTUPY">#REF!</definedName>
    <definedName name="BUD_Int_Exp_5A">#REF!</definedName>
    <definedName name="BUD_Int_Exp_5B">#REF!</definedName>
    <definedName name="BUD_Int_Exp_5D">#REF!</definedName>
    <definedName name="BUD_IS_1A">'[8]Page 1A'!#REF!</definedName>
    <definedName name="BUD_IS_1B">'[8]Page 1A'!#REF!</definedName>
    <definedName name="BUD_IS_1D">'[8]Page 1A'!#REF!</definedName>
    <definedName name="BUD_OI_4A" localSheetId="6">#REF!</definedName>
    <definedName name="BUD_OI_4A" localSheetId="7">#REF!</definedName>
    <definedName name="BUD_OI_4A" localSheetId="8">#REF!</definedName>
    <definedName name="BUD_OI_4A" localSheetId="5">#REF!</definedName>
    <definedName name="BUD_OI_4A">#REF!</definedName>
    <definedName name="BUD_OI_4B" localSheetId="6">#REF!</definedName>
    <definedName name="BUD_OI_4B" localSheetId="7">#REF!</definedName>
    <definedName name="BUD_OI_4B" localSheetId="8">#REF!</definedName>
    <definedName name="BUD_OI_4B" localSheetId="5">#REF!</definedName>
    <definedName name="BUD_OI_4B">#REF!</definedName>
    <definedName name="BUD_OI_4D" localSheetId="6">#REF!</definedName>
    <definedName name="BUD_OI_4D" localSheetId="7">#REF!</definedName>
    <definedName name="BUD_OI_4D" localSheetId="8">#REF!</definedName>
    <definedName name="BUD_OI_4D" localSheetId="5">#REF!</definedName>
    <definedName name="BUD_OI_4D">#REF!</definedName>
    <definedName name="budget">[9]BUDGET!$A$8:$O$1000</definedName>
    <definedName name="BUDGET2000">'[10]Page 4'!$A$2:$O$233</definedName>
    <definedName name="BUDGET4A" localSheetId="6">#REF!</definedName>
    <definedName name="BUDGET4A" localSheetId="7">#REF!</definedName>
    <definedName name="BUDGET4A" localSheetId="8">#REF!</definedName>
    <definedName name="BUDGET4A" localSheetId="5">#REF!</definedName>
    <definedName name="BUDGET4A">#REF!</definedName>
    <definedName name="BUDGET4B" localSheetId="6">#REF!</definedName>
    <definedName name="BUDGET4B" localSheetId="7">#REF!</definedName>
    <definedName name="BUDGET4B" localSheetId="8">#REF!</definedName>
    <definedName name="BUDGET4B" localSheetId="5">#REF!</definedName>
    <definedName name="BUDGET4B">#REF!</definedName>
    <definedName name="BUDGET4C" localSheetId="6">#REF!</definedName>
    <definedName name="BUDGET4C" localSheetId="7">#REF!</definedName>
    <definedName name="BUDGET4C" localSheetId="8">#REF!</definedName>
    <definedName name="BUDGET4C" localSheetId="5">#REF!</definedName>
    <definedName name="BUDGET4C">#REF!</definedName>
    <definedName name="CAPITAL_ADJUSTMENTS">#REF!</definedName>
    <definedName name="CAPITAL_RECON_A">#REF!</definedName>
    <definedName name="CAPITAL_RECON_B">#REF!</definedName>
    <definedName name="CAPSTRUC">#REF!</definedName>
    <definedName name="CASHFLS">'[11]CASH FLOWS BKUP'!#REF!</definedName>
    <definedName name="CF_Forecast" localSheetId="6">#REF!</definedName>
    <definedName name="CF_Forecast" localSheetId="7">#REF!</definedName>
    <definedName name="CF_Forecast" localSheetId="8">#REF!</definedName>
    <definedName name="CF_Forecast" localSheetId="5">#REF!</definedName>
    <definedName name="CF_Forecast">#REF!</definedName>
    <definedName name="CF_Plan" localSheetId="6">#REF!</definedName>
    <definedName name="CF_Plan" localSheetId="7">#REF!</definedName>
    <definedName name="CF_Plan" localSheetId="8">#REF!</definedName>
    <definedName name="CF_Plan" localSheetId="5">#REF!</definedName>
    <definedName name="CF_Plan">#REF!</definedName>
    <definedName name="CF_Plan2" localSheetId="6">#REF!</definedName>
    <definedName name="CF_Plan2" localSheetId="7">#REF!</definedName>
    <definedName name="CF_Plan2" localSheetId="8">#REF!</definedName>
    <definedName name="CF_Plan2" localSheetId="5">#REF!</definedName>
    <definedName name="CF_Plan2">#REF!</definedName>
    <definedName name="CF_Summary">'[12]TABLE OF CONTENTS'!$A$1:$M$20</definedName>
    <definedName name="CFIN1">'[1]Page 13A'!#REF!</definedName>
    <definedName name="CFIN2">'[1]Page 13A'!#REF!</definedName>
    <definedName name="CFIN3">'[1]Page 13A'!#REF!</definedName>
    <definedName name="CFPRES">#REF!</definedName>
    <definedName name="CHECK_ADJ_RETAIL">#REF!</definedName>
    <definedName name="CHECK_BOOK_TAX">#REF!</definedName>
    <definedName name="CHECK_ECRC_ECCR_FUEL">#REF!</definedName>
    <definedName name="CHECK_NOI">#REF!</definedName>
    <definedName name="CHECK_REGULATORY_TAX">#REF!</definedName>
    <definedName name="Check_Total_RB">#REF!</definedName>
    <definedName name="CM_ACT_ACT">#REF!</definedName>
    <definedName name="CM_ACT_BUD">#REF!</definedName>
    <definedName name="CM_BASE_REV">[13]BASE!#REF!</definedName>
    <definedName name="CM_GWH_SALES" localSheetId="6">#REF!</definedName>
    <definedName name="CM_GWH_SALES" localSheetId="7">#REF!</definedName>
    <definedName name="CM_GWH_SALES" localSheetId="8">#REF!</definedName>
    <definedName name="CM_GWH_SALES" localSheetId="5">#REF!</definedName>
    <definedName name="CM_GWH_SALES">#REF!</definedName>
    <definedName name="CMACT">'[2]Page 1'!#REF!</definedName>
    <definedName name="CMACTTBRR">#REF!</definedName>
    <definedName name="CMBUD">'[2]Page 1'!#REF!</definedName>
    <definedName name="CMBUDTBRR">#REF!</definedName>
    <definedName name="CMDETAIL">#REF!</definedName>
    <definedName name="CMOOR">#REF!</definedName>
    <definedName name="CMREVANAL">#REF!</definedName>
    <definedName name="CMTAX">#REF!</definedName>
    <definedName name="CO._NAME__Lake_Worth_Utility_____MWHs">"MKT_BASED_SALES12"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sumpPY">#REF!</definedName>
    <definedName name="CONTENTS">#REF!</definedName>
    <definedName name="COST_RATE_AFUDC_A">#REF!</definedName>
    <definedName name="COST_RATE_AFUDC_B">#REF!</definedName>
    <definedName name="COST_RATE_AFUDC_C">#REF!</definedName>
    <definedName name="COST_RATE_INC_TAX">#REF!</definedName>
    <definedName name="COST_RATE_ITC">#REF!</definedName>
    <definedName name="COST_RATE_LTD">#REF!</definedName>
    <definedName name="COST_RATE_STD_CUSTOMER">#REF!</definedName>
    <definedName name="cur">#REF!</definedName>
    <definedName name="CURACT">'[1]Page 13A'!#REF!</definedName>
    <definedName name="CURBUD">'[1]Page 13A'!#REF!</definedName>
    <definedName name="DAT">'[14]DAT ACCOUNTS'!$A:$C</definedName>
    <definedName name="DATE" localSheetId="6">#REF!</definedName>
    <definedName name="DATE" localSheetId="7">#REF!</definedName>
    <definedName name="DATE" localSheetId="8">#REF!</definedName>
    <definedName name="DATE" localSheetId="5">#REF!</definedName>
    <definedName name="DATE">#REF!</definedName>
    <definedName name="DEC" localSheetId="6">#REF!</definedName>
    <definedName name="DEC" localSheetId="7">#REF!</definedName>
    <definedName name="DEC" localSheetId="8">#REF!</definedName>
    <definedName name="DEC" localSheetId="5">#REF!</definedName>
    <definedName name="DEC">#REF!</definedName>
    <definedName name="DEC_Proj" localSheetId="6">#REF!</definedName>
    <definedName name="DEC_Proj" localSheetId="7">#REF!</definedName>
    <definedName name="DEC_Proj" localSheetId="8">#REF!</definedName>
    <definedName name="DEC_Proj" localSheetId="5">#REF!</definedName>
    <definedName name="DEC_Proj">#REF!</definedName>
    <definedName name="DEFERRED">#REF!</definedName>
    <definedName name="DEFERRED_A">#REF!</definedName>
    <definedName name="DEFREVCALC">#REF!</definedName>
    <definedName name="deprec">#REF!</definedName>
    <definedName name="DETAIL146234">'[15]DL 1204'!#REF!</definedName>
    <definedName name="DetailCheck3B">'[1]Page 3B'!#REF!</definedName>
    <definedName name="DIST" localSheetId="6">#REF!</definedName>
    <definedName name="DIST" localSheetId="7">#REF!</definedName>
    <definedName name="DIST" localSheetId="8">#REF!</definedName>
    <definedName name="DIST" localSheetId="5">#REF!</definedName>
    <definedName name="DIST">#REF!</definedName>
    <definedName name="DISTLIST" localSheetId="6">#REF!</definedName>
    <definedName name="DISTLIST" localSheetId="7">#REF!</definedName>
    <definedName name="DISTLIST" localSheetId="8">#REF!</definedName>
    <definedName name="DISTLIST" localSheetId="5">#REF!</definedName>
    <definedName name="DISTLIST">#REF!</definedName>
    <definedName name="DIT_PERM_Differences" localSheetId="6">#REF!</definedName>
    <definedName name="DIT_PERM_Differences" localSheetId="7">#REF!</definedName>
    <definedName name="DIT_PERM_Differences" localSheetId="8">#REF!</definedName>
    <definedName name="DIT_PERM_Differences" localSheetId="5">#REF!</definedName>
    <definedName name="DIT_PERM_Differences">#REF!</definedName>
    <definedName name="DIVIDENDS">#REF!</definedName>
    <definedName name="DocketNum">[16]Sheet1!$B$5</definedName>
    <definedName name="DocKetNumber">[17]SetupData!$B$6</definedName>
    <definedName name="double" localSheetId="11">#REF!</definedName>
    <definedName name="double" localSheetId="6">#REF!</definedName>
    <definedName name="double" localSheetId="7">#REF!</definedName>
    <definedName name="double" localSheetId="8">#REF!</definedName>
    <definedName name="double" localSheetId="5">#REF!</definedName>
    <definedName name="double">#REF!</definedName>
    <definedName name="DOWNLOAD">[18]download!$A$1:$E$8191</definedName>
    <definedName name="DOWNLOAD_1099" localSheetId="6">#REF!</definedName>
    <definedName name="DOWNLOAD_1099" localSheetId="7">#REF!</definedName>
    <definedName name="DOWNLOAD_1099" localSheetId="8">#REF!</definedName>
    <definedName name="DOWNLOAD_1099" localSheetId="5">#REF!</definedName>
    <definedName name="DOWNLOAD_1099">#REF!</definedName>
    <definedName name="ECONOMY" localSheetId="6">#REF!</definedName>
    <definedName name="ECONOMY" localSheetId="7">#REF!</definedName>
    <definedName name="ECONOMY" localSheetId="8">#REF!</definedName>
    <definedName name="ECONOMY" localSheetId="5">#REF!</definedName>
    <definedName name="ECONOMY">#REF!</definedName>
    <definedName name="ECONPURCHASE" localSheetId="6">#REF!</definedName>
    <definedName name="ECONPURCHASE" localSheetId="7">#REF!</definedName>
    <definedName name="ECONPURCHASE" localSheetId="8">#REF!</definedName>
    <definedName name="ECONPURCHASE" localSheetId="5">#REF!</definedName>
    <definedName name="ECONPURCHAS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OP_GOAL">#REF!</definedName>
    <definedName name="ESOPWP">#REF!</definedName>
    <definedName name="EXAMPLE">#REF!</definedName>
    <definedName name="EXHIBIT_C_IS">#REF!</definedName>
    <definedName name="EXPENSE">#REF!</definedName>
    <definedName name="FIN_PG_18">#REF!</definedName>
    <definedName name="FIN_PG_18_B">'[19]Page 18A'!#REF!</definedName>
    <definedName name="FIN_PG_18A" localSheetId="6">#REF!</definedName>
    <definedName name="FIN_PG_18A" localSheetId="7">#REF!</definedName>
    <definedName name="FIN_PG_18A" localSheetId="8">#REF!</definedName>
    <definedName name="FIN_PG_18A" localSheetId="5">#REF!</definedName>
    <definedName name="FIN_PG_18A">#REF!</definedName>
    <definedName name="FIN_PG_18B" localSheetId="6">#REF!</definedName>
    <definedName name="FIN_PG_18B" localSheetId="7">#REF!</definedName>
    <definedName name="FIN_PG_18B" localSheetId="8">#REF!</definedName>
    <definedName name="FIN_PG_18B" localSheetId="5">#REF!</definedName>
    <definedName name="FIN_PG_18B">#REF!</definedName>
    <definedName name="FIN_PG_20" localSheetId="6">#REF!</definedName>
    <definedName name="FIN_PG_20" localSheetId="7">#REF!</definedName>
    <definedName name="FIN_PG_20" localSheetId="8">#REF!</definedName>
    <definedName name="FIN_PG_20" localSheetId="5">#REF!</definedName>
    <definedName name="FIN_PG_20">#REF!</definedName>
    <definedName name="FIN_PG_20_BUDGET_20A">#REF!</definedName>
    <definedName name="FIN_PG_20_BUDGET_20B">#REF!</definedName>
    <definedName name="FIN_PG_20A_CM_05">#REF!</definedName>
    <definedName name="FIN_PG_20B_ACTUAL">#REF!</definedName>
    <definedName name="FIN_PG_20B_BUDGET">#REF!</definedName>
    <definedName name="FIN_PG_20B_CM_05">#REF!</definedName>
    <definedName name="FIN_PG_20B_YTD_05">#REF!</definedName>
    <definedName name="FinActDetails">'[1]Page 3A'!#REF!</definedName>
    <definedName name="Financial_Summary" localSheetId="6">#REF!</definedName>
    <definedName name="Financial_Summary" localSheetId="7">#REF!</definedName>
    <definedName name="Financial_Summary" localSheetId="8">#REF!</definedName>
    <definedName name="Financial_Summary" localSheetId="5">#REF!</definedName>
    <definedName name="Financial_Summary">#REF!</definedName>
    <definedName name="FININD" localSheetId="6">#REF!</definedName>
    <definedName name="FININD" localSheetId="7">#REF!</definedName>
    <definedName name="FININD" localSheetId="8">#REF!</definedName>
    <definedName name="FININD" localSheetId="5">#REF!</definedName>
    <definedName name="FININD">#REF!</definedName>
    <definedName name="FINP1" localSheetId="6">'[20]Page 13B'!#REF!</definedName>
    <definedName name="FINP1" localSheetId="7">'[20]Page 13B'!#REF!</definedName>
    <definedName name="FINP1" localSheetId="8">'[20]Page 13B'!#REF!</definedName>
    <definedName name="FINP1" localSheetId="5">'[20]Page 13B'!#REF!</definedName>
    <definedName name="FINP1">'[20]Page 13B'!#REF!</definedName>
    <definedName name="FINP2" localSheetId="6">'[1]Page 13A'!#REF!</definedName>
    <definedName name="FINP2" localSheetId="7">'[1]Page 13A'!#REF!</definedName>
    <definedName name="FINP2" localSheetId="8">'[1]Page 13A'!#REF!</definedName>
    <definedName name="FINP2" localSheetId="5">'[1]Page 13A'!#REF!</definedName>
    <definedName name="FINP2">'[1]Page 13A'!#REF!</definedName>
    <definedName name="FINP3">'[1]Page 13A'!#REF!</definedName>
    <definedName name="FMPA_JURIS_D">#REF!</definedName>
    <definedName name="FMPA_JURIS_D1">#REF!</definedName>
    <definedName name="FMPA_RESALE">#REF!</definedName>
    <definedName name="FOR_DENISE_O.">'[15]DL 1204'!#REF!</definedName>
    <definedName name="FORE_VS_FORE" localSheetId="6">#REF!</definedName>
    <definedName name="FORE_VS_FORE" localSheetId="7">#REF!</definedName>
    <definedName name="FORE_VS_FORE" localSheetId="8">#REF!</definedName>
    <definedName name="FORE_VS_FORE" localSheetId="5">#REF!</definedName>
    <definedName name="FORE_VS_FORE">#REF!</definedName>
    <definedName name="Fuel2004">'[21]FD 2004'!$C$319:$Q$378</definedName>
    <definedName name="FuelBudget" localSheetId="6">#REF!</definedName>
    <definedName name="FuelBudget" localSheetId="7">#REF!</definedName>
    <definedName name="FuelBudget" localSheetId="8">#REF!</definedName>
    <definedName name="FuelBudget" localSheetId="5">#REF!</definedName>
    <definedName name="FuelBudget">#REF!</definedName>
    <definedName name="FuelCY" localSheetId="6">#REF!</definedName>
    <definedName name="FuelCY" localSheetId="7">#REF!</definedName>
    <definedName name="FuelCY" localSheetId="8">#REF!</definedName>
    <definedName name="FuelCY" localSheetId="5">#REF!</definedName>
    <definedName name="FuelCY">#REF!</definedName>
    <definedName name="FuelPY" localSheetId="6">#REF!</definedName>
    <definedName name="FuelPY" localSheetId="7">#REF!</definedName>
    <definedName name="FuelPY" localSheetId="8">#REF!</definedName>
    <definedName name="FuelPY" localSheetId="5">#REF!</definedName>
    <definedName name="FuelPY">#REF!</definedName>
    <definedName name="GA_ACCOUNTS">#REF!</definedName>
    <definedName name="GA_DEBT">#REF!</definedName>
    <definedName name="GA_DEF_ITC_FAS109">#REF!</definedName>
    <definedName name="GA_DEF_REV_CUSTOMER">#REF!</definedName>
    <definedName name="GA_EQUITY">#REF!</definedName>
    <definedName name="GA_Master_Download_data_comes_from_P_\DOWNLOAD\dl_MMYY">#REF!</definedName>
    <definedName name="GLDOWNLOAD">#REF!</definedName>
    <definedName name="GrossBudget">#REF!</definedName>
    <definedName name="GrossCY">#REF!</definedName>
    <definedName name="GrossPY">#REF!</definedName>
    <definedName name="HistYear">[22]Sheet1!$B$17</definedName>
    <definedName name="HOME" localSheetId="6">#REF!</definedName>
    <definedName name="HOME" localSheetId="7">#REF!</definedName>
    <definedName name="HOME" localSheetId="8">#REF!</definedName>
    <definedName name="HOME" localSheetId="5">#REF!</definedName>
    <definedName name="HOME">#REF!</definedName>
    <definedName name="IBORDER" localSheetId="6">#REF!</definedName>
    <definedName name="IBORDER" localSheetId="7">#REF!</definedName>
    <definedName name="IBORDER" localSheetId="8">#REF!</definedName>
    <definedName name="IBORDER" localSheetId="5">#REF!</definedName>
    <definedName name="IBORDER">#REF!</definedName>
    <definedName name="IE_SUMMARY" localSheetId="6">#REF!</definedName>
    <definedName name="IE_SUMMARY" localSheetId="7">#REF!</definedName>
    <definedName name="IE_SUMMARY" localSheetId="8">#REF!</definedName>
    <definedName name="IE_SUMMARY" localSheetId="5">#REF!</definedName>
    <definedName name="IE_SUMMARY">#REF!</definedName>
    <definedName name="IGN_2004">#REF!</definedName>
    <definedName name="IGN_2005">#REF!</definedName>
    <definedName name="IGN_2006">#REF!</definedName>
    <definedName name="IGN_2007">#REF!</definedName>
    <definedName name="INPUT1">#REF!</definedName>
    <definedName name="INPUT1A">#REF!</definedName>
    <definedName name="INPUT2">#REF!</definedName>
    <definedName name="INPUT2A">#REF!</definedName>
    <definedName name="INPUT2B">#REF!</definedName>
    <definedName name="INPUT2C">#REF!</definedName>
    <definedName name="INPUT3">#REF!</definedName>
    <definedName name="Int_Exp_5A">#REF!</definedName>
    <definedName name="Int_Exp_5B">#REF!</definedName>
    <definedName name="Int_Exp_5D">#REF!</definedName>
    <definedName name="INTEXP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REV" hidden="1">"c2113"</definedName>
    <definedName name="IQ_EST_ACT_REV_CIQ" hidden="1">"c3666"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OOTNOTE" hidden="1">"c4540"</definedName>
    <definedName name="IQ_EST_FOOTNOTE_CIQ" hidden="1">"c12022"</definedName>
    <definedName name="IQ_EST_NEXT_EARNINGS_DATE" hidden="1">"c13591"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40400.7187615741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39314.6042013889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IS_1B">'[8]Page 1A'!#REF!</definedName>
    <definedName name="IS_1C">'[8]Page 1A'!#REF!</definedName>
    <definedName name="IS_1D">'[8]Page 1A'!#REF!</definedName>
    <definedName name="IS_ACC_NUM" localSheetId="6">#REF!</definedName>
    <definedName name="IS_ACC_NUM" localSheetId="7">#REF!</definedName>
    <definedName name="IS_ACC_NUM" localSheetId="8">#REF!</definedName>
    <definedName name="IS_ACC_NUM" localSheetId="5">#REF!</definedName>
    <definedName name="IS_ACC_NUM">#REF!</definedName>
    <definedName name="IS_Forecast" localSheetId="6">#REF!</definedName>
    <definedName name="IS_Forecast" localSheetId="7">#REF!</definedName>
    <definedName name="IS_Forecast" localSheetId="8">#REF!</definedName>
    <definedName name="IS_Forecast" localSheetId="5">#REF!</definedName>
    <definedName name="IS_Forecast">#REF!</definedName>
    <definedName name="IS_Monthly" localSheetId="6">#REF!</definedName>
    <definedName name="IS_Monthly" localSheetId="7">#REF!</definedName>
    <definedName name="IS_Monthly" localSheetId="8">#REF!</definedName>
    <definedName name="IS_Monthly" localSheetId="5">#REF!</definedName>
    <definedName name="IS_Monthly">#REF!</definedName>
    <definedName name="IS_Plan">#REF!</definedName>
    <definedName name="IS_Plan2">#REF!</definedName>
    <definedName name="IS2_">#REF!</definedName>
    <definedName name="ISACCTS">#REF!</definedName>
    <definedName name="ISDOWNLOAD">#REF!</definedName>
    <definedName name="ISFERC">#REF!</definedName>
    <definedName name="ISHEADER">#REF!</definedName>
    <definedName name="ISPRES">#REF!</definedName>
    <definedName name="jan">#REF!</definedName>
    <definedName name="JE">#REF!</definedName>
    <definedName name="JE_90004">#REF!</definedName>
    <definedName name="JE2BUP">#REF!</definedName>
    <definedName name="JE2PG1">#REF!</definedName>
    <definedName name="JE2PG2">#REF!</definedName>
    <definedName name="JE2PG3">#REF!</definedName>
    <definedName name="JE2PG4">#REF!</definedName>
    <definedName name="JE4PG1">#REF!</definedName>
    <definedName name="JE4PG2">#REF!</definedName>
    <definedName name="JE4PG3">#REF!</definedName>
    <definedName name="JE4PG4">#REF!</definedName>
    <definedName name="JE4PG5">#REF!</definedName>
    <definedName name="JE4PG6">#REF!</definedName>
    <definedName name="JE4PG7">#REF!</definedName>
    <definedName name="JE4PG8">#REF!</definedName>
    <definedName name="je90006a">'[23]JE 6 Form'!#REF!</definedName>
    <definedName name="JEBRKDN">'[1]Page 13A'!#REF!</definedName>
    <definedName name="JURIS_G">#REF!</definedName>
    <definedName name="JURIS_G1">#REF!</definedName>
    <definedName name="JURIS_G2">#REF!</definedName>
    <definedName name="JURIS_G3">#REF!</definedName>
    <definedName name="kjlsdjfl">'[24]PG 19  A_B'!$C$2:$R$70</definedName>
    <definedName name="LAST_YEAR">'[9]LAST YEAR'!$A$2:$D$2700</definedName>
    <definedName name="LORICLARKDATA">'[15]DL 1204'!#REF!</definedName>
    <definedName name="MACROS">[25]UPDATES!$A$6</definedName>
    <definedName name="MISC_CM" localSheetId="6">#REF!</definedName>
    <definedName name="MISC_CM" localSheetId="7">#REF!</definedName>
    <definedName name="MISC_CM" localSheetId="8">#REF!</definedName>
    <definedName name="MISC_CM" localSheetId="5">#REF!</definedName>
    <definedName name="MISC_CM">#REF!</definedName>
    <definedName name="MISC_QTR" localSheetId="6">#REF!</definedName>
    <definedName name="MISC_QTR" localSheetId="7">#REF!</definedName>
    <definedName name="MISC_QTR" localSheetId="8">#REF!</definedName>
    <definedName name="MISC_QTR" localSheetId="5">#REF!</definedName>
    <definedName name="MISC_QTR">#REF!</definedName>
    <definedName name="MISC_SRV_1995" localSheetId="6">#REF!</definedName>
    <definedName name="MISC_SRV_1995" localSheetId="7">#REF!</definedName>
    <definedName name="MISC_SRV_1995" localSheetId="8">#REF!</definedName>
    <definedName name="MISC_SRV_1995" localSheetId="5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ODATA2">'[1]Page 29A'!#REF!</definedName>
    <definedName name="MODATA3">#REF!</definedName>
    <definedName name="MONTH">[9]DOWNLOAD!$G$3</definedName>
    <definedName name="MONTH_NUMBER">'[1]Page 29A'!#REF!</definedName>
    <definedName name="monthly_factor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etBudget">#REF!</definedName>
    <definedName name="NetCY">#REF!</definedName>
    <definedName name="NetPY">#REF!</definedName>
    <definedName name="o">#REF!</definedName>
    <definedName name="OI_4A">#REF!</definedName>
    <definedName name="OI_4B">#REF!</definedName>
    <definedName name="OI_4D">#REF!</definedName>
    <definedName name="OISBUDG">#REF!</definedName>
    <definedName name="ONE">#REF!</definedName>
    <definedName name="OOR">[26]DOWNLOAD!#REF!</definedName>
    <definedName name="OOR_1997ACT" localSheetId="6">#REF!</definedName>
    <definedName name="OOR_1997ACT" localSheetId="7">#REF!</definedName>
    <definedName name="OOR_1997ACT" localSheetId="8">#REF!</definedName>
    <definedName name="OOR_1997ACT" localSheetId="5">#REF!</definedName>
    <definedName name="OOR_1997ACT">#REF!</definedName>
    <definedName name="OOR_1998ACT" localSheetId="6">#REF!</definedName>
    <definedName name="OOR_1998ACT" localSheetId="7">#REF!</definedName>
    <definedName name="OOR_1998ACT" localSheetId="8">#REF!</definedName>
    <definedName name="OOR_1998ACT" localSheetId="5">#REF!</definedName>
    <definedName name="OOR_1998ACT">#REF!</definedName>
    <definedName name="OOR_ACT" localSheetId="6">#REF!</definedName>
    <definedName name="OOR_ACT" localSheetId="7">#REF!</definedName>
    <definedName name="OOR_ACT" localSheetId="8">#REF!</definedName>
    <definedName name="OOR_ACT" localSheetId="5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ACT">#REF!</definedName>
    <definedName name="OORBUD">#REF!</definedName>
    <definedName name="OORBUDYTD">#REF!</definedName>
    <definedName name="OORCM_ACT_PRIOR">#REF!</definedName>
    <definedName name="OORSSGOAL">#REF!</definedName>
    <definedName name="OORVPACTYTD">#REF!</definedName>
    <definedName name="OORVPBUDYTD">#REF!</definedName>
    <definedName name="OPT_PROVISION">#REF!</definedName>
    <definedName name="OTHER_CF">#REF!</definedName>
    <definedName name="OTHER_CR">#REF!</definedName>
    <definedName name="OTHER_ELEC_REV">#REF!</definedName>
    <definedName name="OtherBud">#REF!</definedName>
    <definedName name="OtherCY">#REF!</definedName>
    <definedName name="OtherPY">#REF!</definedName>
    <definedName name="OUC">#REF!</definedName>
    <definedName name="OUC_AMORTIZATIO">#REF!</definedName>
    <definedName name="outbf" localSheetId="11">#REF!</definedName>
    <definedName name="outbf">#REF!</definedName>
    <definedName name="outeff1" localSheetId="11">#REF!</definedName>
    <definedName name="outeff1">#REF!</definedName>
    <definedName name="outeff2" localSheetId="11">#REF!</definedName>
    <definedName name="outeff2">#REF!</definedName>
    <definedName name="outeff3" localSheetId="11">#REF!</definedName>
    <definedName name="outeff3">#REF!</definedName>
    <definedName name="outf1" localSheetId="11">#REF!</definedName>
    <definedName name="outf1">#REF!</definedName>
    <definedName name="outf2" localSheetId="11">#REF!</definedName>
    <definedName name="outf2">#REF!</definedName>
    <definedName name="outf3" localSheetId="11">#REF!</definedName>
    <definedName name="outf3">#REF!</definedName>
    <definedName name="outgph1" localSheetId="11">#REF!</definedName>
    <definedName name="outgph1">#REF!</definedName>
    <definedName name="outgph2" localSheetId="11">#REF!</definedName>
    <definedName name="outgph2">#REF!</definedName>
    <definedName name="outgph3" localSheetId="11">#REF!</definedName>
    <definedName name="outgph3">#REF!</definedName>
    <definedName name="outgph4" localSheetId="11">#REF!</definedName>
    <definedName name="outgph4">#REF!</definedName>
    <definedName name="P">'[1]Page 29A'!#REF!</definedName>
    <definedName name="PAGE_1">'[3]SUM 182'!$A$1:$Q$27</definedName>
    <definedName name="Page_19A" localSheetId="6">#REF!</definedName>
    <definedName name="Page_19A" localSheetId="7">#REF!</definedName>
    <definedName name="Page_19A" localSheetId="8">#REF!</definedName>
    <definedName name="Page_19A" localSheetId="5">#REF!</definedName>
    <definedName name="Page_19A">#REF!</definedName>
    <definedName name="Page_19B" localSheetId="6">#REF!</definedName>
    <definedName name="Page_19B" localSheetId="7">#REF!</definedName>
    <definedName name="Page_19B" localSheetId="8">#REF!</definedName>
    <definedName name="Page_19B" localSheetId="5">#REF!</definedName>
    <definedName name="Page_19B">#REF!</definedName>
    <definedName name="Page_20A" localSheetId="6">#REF!</definedName>
    <definedName name="Page_20A" localSheetId="7">#REF!</definedName>
    <definedName name="Page_20A" localSheetId="8">#REF!</definedName>
    <definedName name="Page_20A" localSheetId="5">#REF!</definedName>
    <definedName name="Page_20A">#REF!</definedName>
    <definedName name="Page_20B">#REF!</definedName>
    <definedName name="Page_21A">#REF!</definedName>
    <definedName name="Page_21B">#REF!</definedName>
    <definedName name="Page_22B">'[1]Page 22A'!#REF!</definedName>
    <definedName name="Page_23B">'[1]Page 23A'!#REF!</definedName>
    <definedName name="Page_24A" localSheetId="6">#REF!</definedName>
    <definedName name="Page_24A" localSheetId="7">#REF!</definedName>
    <definedName name="Page_24A" localSheetId="8">#REF!</definedName>
    <definedName name="Page_24A" localSheetId="5">#REF!</definedName>
    <definedName name="Page_24A">#REF!</definedName>
    <definedName name="Page_24B">'[1]Page 24A'!#REF!</definedName>
    <definedName name="Page_25B">'[1]Page 25A'!#REF!</definedName>
    <definedName name="Page_26B">'[1]Page 26A'!#REF!</definedName>
    <definedName name="Page_27B">'[1]Page 27A'!#REF!</definedName>
    <definedName name="Page_2B">'[8]Page 2A'!#REF!</definedName>
    <definedName name="Page_8">'[27]LTD Principal'!#REF!</definedName>
    <definedName name="PAGE10" localSheetId="6">#REF!</definedName>
    <definedName name="PAGE10" localSheetId="7">#REF!</definedName>
    <definedName name="PAGE10" localSheetId="8">#REF!</definedName>
    <definedName name="PAGE10" localSheetId="5">#REF!</definedName>
    <definedName name="PAGE10">#REF!</definedName>
    <definedName name="Page18A" localSheetId="6">#REF!</definedName>
    <definedName name="Page18A" localSheetId="7">#REF!</definedName>
    <definedName name="Page18A" localSheetId="8">#REF!</definedName>
    <definedName name="Page18A" localSheetId="5">#REF!</definedName>
    <definedName name="Page18A">#REF!</definedName>
    <definedName name="Page18B" localSheetId="6">#REF!</definedName>
    <definedName name="Page18B" localSheetId="7">#REF!</definedName>
    <definedName name="Page18B" localSheetId="8">#REF!</definedName>
    <definedName name="Page18B" localSheetId="5">#REF!</definedName>
    <definedName name="Page18B">#REF!</definedName>
    <definedName name="Page18BDetail">#REF!</definedName>
    <definedName name="Page18Detail">#REF!</definedName>
    <definedName name="PAGE1A">'[28]Page 1 last month YTD'!#REF!</definedName>
    <definedName name="PAGE1B">'[1]Page 1A'!#REF!</definedName>
    <definedName name="PAGE1C">'[28]Page 1 last month YTD'!#REF!</definedName>
    <definedName name="PAGE1D">'[28]Page 1 last month YTD'!#REF!</definedName>
    <definedName name="PAGE1D2">'[28]Page 1 last month YTD'!#REF!</definedName>
    <definedName name="PAGE2A" localSheetId="6">#REF!</definedName>
    <definedName name="PAGE2A" localSheetId="7">#REF!</definedName>
    <definedName name="PAGE2A" localSheetId="8">#REF!</definedName>
    <definedName name="PAGE2A" localSheetId="5">#REF!</definedName>
    <definedName name="PAGE2A">#REF!</definedName>
    <definedName name="PAGE2B" localSheetId="6">#REF!</definedName>
    <definedName name="PAGE2B" localSheetId="7">#REF!</definedName>
    <definedName name="PAGE2B" localSheetId="8">#REF!</definedName>
    <definedName name="PAGE2B" localSheetId="5">#REF!</definedName>
    <definedName name="PAGE2B">#REF!</definedName>
    <definedName name="PAGE3" localSheetId="6">#REF!</definedName>
    <definedName name="PAGE3" localSheetId="7">#REF!</definedName>
    <definedName name="PAGE3" localSheetId="8">#REF!</definedName>
    <definedName name="PAGE3" localSheetId="5">#REF!</definedName>
    <definedName name="PAGE3">#REF!</definedName>
    <definedName name="PAGE3_FINAL">#REF!</definedName>
    <definedName name="PAGE3A">'[20]Page 2B'!#REF!</definedName>
    <definedName name="Page3B." localSheetId="6">#REF!</definedName>
    <definedName name="Page3B." localSheetId="7">#REF!</definedName>
    <definedName name="Page3B." localSheetId="8">#REF!</definedName>
    <definedName name="Page3B." localSheetId="5">#REF!</definedName>
    <definedName name="Page3B.">#REF!</definedName>
    <definedName name="PAGE3C">'[20]Page 2B'!#REF!</definedName>
    <definedName name="PAGE3D">'[20]Page 2B'!#REF!</definedName>
    <definedName name="PAGE4A" localSheetId="6">#REF!</definedName>
    <definedName name="PAGE4A" localSheetId="7">#REF!</definedName>
    <definedName name="PAGE4A" localSheetId="8">#REF!</definedName>
    <definedName name="PAGE4A" localSheetId="5">#REF!</definedName>
    <definedName name="PAGE4A">#REF!</definedName>
    <definedName name="PAGE4AWS" localSheetId="6">#REF!</definedName>
    <definedName name="PAGE4AWS" localSheetId="7">#REF!</definedName>
    <definedName name="PAGE4AWS" localSheetId="8">#REF!</definedName>
    <definedName name="PAGE4AWS" localSheetId="5">#REF!</definedName>
    <definedName name="PAGE4AWS">#REF!</definedName>
    <definedName name="PAGE4B" localSheetId="6">#REF!</definedName>
    <definedName name="PAGE4B" localSheetId="7">#REF!</definedName>
    <definedName name="PAGE4B" localSheetId="8">#REF!</definedName>
    <definedName name="PAGE4B" localSheetId="5">#REF!</definedName>
    <definedName name="PAGE4B">#REF!</definedName>
    <definedName name="PAGE4C">#REF!</definedName>
    <definedName name="PAGE4D">#REF!</definedName>
    <definedName name="PAGE5B">'[1]Page 4A'!#REF!</definedName>
    <definedName name="PAGE5C">'[1]Page 4A'!#REF!</definedName>
    <definedName name="PAGE6" localSheetId="6">#REF!</definedName>
    <definedName name="PAGE6" localSheetId="7">#REF!</definedName>
    <definedName name="PAGE6" localSheetId="8">#REF!</definedName>
    <definedName name="PAGE6" localSheetId="5">#REF!</definedName>
    <definedName name="PAGE6">#REF!</definedName>
    <definedName name="PAGE6A">'[1]Page 5B'!#REF!</definedName>
    <definedName name="PAGE6B">'[20]Page 5A'!#REF!</definedName>
    <definedName name="PAGE6C">'[1]Page 5B'!#REF!</definedName>
    <definedName name="PAGE7" localSheetId="6">#REF!</definedName>
    <definedName name="PAGE7" localSheetId="7">#REF!</definedName>
    <definedName name="PAGE7" localSheetId="8">#REF!</definedName>
    <definedName name="PAGE7" localSheetId="5">#REF!</definedName>
    <definedName name="PAGE7">#REF!</definedName>
    <definedName name="PAGE8" localSheetId="6">#REF!</definedName>
    <definedName name="PAGE8" localSheetId="7">#REF!</definedName>
    <definedName name="PAGE8" localSheetId="8">#REF!</definedName>
    <definedName name="PAGE8" localSheetId="5">#REF!</definedName>
    <definedName name="PAGE8">#REF!</definedName>
    <definedName name="PAGE9" localSheetId="6">#REF!</definedName>
    <definedName name="PAGE9" localSheetId="7">#REF!</definedName>
    <definedName name="PAGE9" localSheetId="8">#REF!</definedName>
    <definedName name="PAGE9" localSheetId="5">#REF!</definedName>
    <definedName name="PAGE9">#REF!</definedName>
    <definedName name="PE_C_MO">#REF!</definedName>
    <definedName name="PE_C_QTR">#REF!</definedName>
    <definedName name="PE_C_YTD">#REF!</definedName>
    <definedName name="PE_CPYIS">'[2]PEC Income Stmt'!#REF!</definedName>
    <definedName name="PG_1" localSheetId="6">#REF!</definedName>
    <definedName name="PG_1" localSheetId="7">#REF!</definedName>
    <definedName name="PG_1" localSheetId="8">#REF!</definedName>
    <definedName name="PG_1" localSheetId="5">#REF!</definedName>
    <definedName name="PG_1">#REF!</definedName>
    <definedName name="PG_2">'[9]Actual check'!#REF!</definedName>
    <definedName name="PG_CK_2000" localSheetId="6">#REF!</definedName>
    <definedName name="PG_CK_2000" localSheetId="7">#REF!</definedName>
    <definedName name="PG_CK_2000" localSheetId="8">#REF!</definedName>
    <definedName name="PG_CK_2000" localSheetId="5">#REF!</definedName>
    <definedName name="PG_CK_2000">#REF!</definedName>
    <definedName name="PG_Ck_2001" localSheetId="6">#REF!</definedName>
    <definedName name="PG_Ck_2001" localSheetId="7">#REF!</definedName>
    <definedName name="PG_Ck_2001" localSheetId="8">#REF!</definedName>
    <definedName name="PG_Ck_2001" localSheetId="5">#REF!</definedName>
    <definedName name="PG_Ck_2001">#REF!</definedName>
    <definedName name="PG_CK_97" localSheetId="6">#REF!</definedName>
    <definedName name="PG_CK_97" localSheetId="7">#REF!</definedName>
    <definedName name="PG_CK_97" localSheetId="8">#REF!</definedName>
    <definedName name="PG_CK_97" localSheetId="5">#REF!</definedName>
    <definedName name="PG_CK_97">#REF!</definedName>
    <definedName name="PG_CK_98">#REF!</definedName>
    <definedName name="PG_CK_99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ANT_SCHEDULE">[29]PLANT!#REF!</definedName>
    <definedName name="PLine1">[16]Sheet1!$B$8</definedName>
    <definedName name="PLine2">[16]Sheet1!$B$9</definedName>
    <definedName name="PLine3">[16]Sheet1!$B$10</definedName>
    <definedName name="PLine4">[16]Sheet1!$B$11</definedName>
    <definedName name="PLNQTBS1" localSheetId="6">#REF!</definedName>
    <definedName name="PLNQTBS1" localSheetId="7">#REF!</definedName>
    <definedName name="PLNQTBS1" localSheetId="8">#REF!</definedName>
    <definedName name="PLNQTBS1" localSheetId="5">#REF!</definedName>
    <definedName name="PLNQTBS1">#REF!</definedName>
    <definedName name="PLNQTBS2" localSheetId="6">#REF!</definedName>
    <definedName name="PLNQTBS2" localSheetId="7">#REF!</definedName>
    <definedName name="PLNQTBS2" localSheetId="8">#REF!</definedName>
    <definedName name="PLNQTBS2" localSheetId="5">#REF!</definedName>
    <definedName name="PLNQTBS2">#REF!</definedName>
    <definedName name="PMTAX" localSheetId="6">#REF!</definedName>
    <definedName name="PMTAX" localSheetId="7">#REF!</definedName>
    <definedName name="PMTAX" localSheetId="8">#REF!</definedName>
    <definedName name="PMTAX" localSheetId="5">#REF!</definedName>
    <definedName name="PMTAX">#REF!</definedName>
    <definedName name="PRACT" localSheetId="6">'[1]Page 13A'!#REF!</definedName>
    <definedName name="PRACT" localSheetId="7">'[1]Page 13A'!#REF!</definedName>
    <definedName name="PRACT" localSheetId="8">'[1]Page 13A'!#REF!</definedName>
    <definedName name="PRACT" localSheetId="5">'[1]Page 13A'!#REF!</definedName>
    <definedName name="PRACT">'[1]Page 13A'!#REF!</definedName>
    <definedName name="PRESBSA1" localSheetId="6">#REF!</definedName>
    <definedName name="PRESBSA1" localSheetId="7">#REF!</definedName>
    <definedName name="PRESBSA1" localSheetId="8">#REF!</definedName>
    <definedName name="PRESBSA1" localSheetId="5">#REF!</definedName>
    <definedName name="PRESBSA1">#REF!</definedName>
    <definedName name="PRESBSA2">#REF!</definedName>
    <definedName name="PRESCAP">#REF!</definedName>
    <definedName name="PRESCFLW">#REF!</definedName>
    <definedName name="PreviousPmntDate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1">'B-21 (Formulas)'!$A$1:$S$101</definedName>
    <definedName name="_xlnm.Print_Area" localSheetId="5">#REF!</definedName>
    <definedName name="_xlnm.Print_Area">#REF!</definedName>
    <definedName name="Print_Area_MI">'[3]SUM 143'!$A$1:$O$40</definedName>
    <definedName name="PRINT_DRAFT">#REF!</definedName>
    <definedName name="PRINT_FINAL">#REF!</definedName>
    <definedName name="PRINT_MACRO">#REF!</definedName>
    <definedName name="PRINT_NOTE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5">#REF!</definedName>
    <definedName name="_xlnm.Print_Titles">#REF!</definedName>
    <definedName name="PriorYear">[22]Sheet1!$B$16</definedName>
    <definedName name="PROCEDURES" localSheetId="6">#REF!</definedName>
    <definedName name="PROCEDURES" localSheetId="7">#REF!</definedName>
    <definedName name="PROCEDURES" localSheetId="8">#REF!</definedName>
    <definedName name="PROCEDURES" localSheetId="5">#REF!</definedName>
    <definedName name="PROCEDURES">#REF!</definedName>
    <definedName name="PROFORMA_ROE_Avg" localSheetId="6">#REF!</definedName>
    <definedName name="PROFORMA_ROE_Avg" localSheetId="7">#REF!</definedName>
    <definedName name="PROFORMA_ROE_Avg" localSheetId="8">#REF!</definedName>
    <definedName name="PROFORMA_ROE_Avg" localSheetId="5">#REF!</definedName>
    <definedName name="PROFORMA_ROE_Avg">#REF!</definedName>
    <definedName name="PROFORMA_ROE_Year" localSheetId="6">#REF!</definedName>
    <definedName name="PROFORMA_ROE_Year" localSheetId="7">#REF!</definedName>
    <definedName name="PROFORMA_ROE_Year" localSheetId="8">#REF!</definedName>
    <definedName name="PROFORMA_ROE_Year" localSheetId="5">#REF!</definedName>
    <definedName name="PROFORMA_ROE_Year">#REF!</definedName>
    <definedName name="PRPRACT" localSheetId="6">'[1]Page 13A'!#REF!</definedName>
    <definedName name="PRPRACT" localSheetId="7">'[1]Page 13A'!#REF!</definedName>
    <definedName name="PRPRACT" localSheetId="8">'[1]Page 13A'!#REF!</definedName>
    <definedName name="PRPRACT" localSheetId="5">'[1]Page 13A'!#REF!</definedName>
    <definedName name="PRPRACT">'[1]Page 13A'!#REF!</definedName>
    <definedName name="PURCHPWR" localSheetId="6">#REF!</definedName>
    <definedName name="PURCHPWR" localSheetId="7">#REF!</definedName>
    <definedName name="PURCHPWR" localSheetId="8">#REF!</definedName>
    <definedName name="PURCHPWR" localSheetId="5">#REF!</definedName>
    <definedName name="PURCHPWR">#REF!</definedName>
    <definedName name="PYBS">#REF!</definedName>
    <definedName name="PYEGYASSTS">#REF!</definedName>
    <definedName name="PYEGYLIABS">#REF!</definedName>
    <definedName name="PYISWP">#REF!</definedName>
    <definedName name="PYVAR">#REF!</definedName>
    <definedName name="QTR_ACT_ACT">#REF!</definedName>
    <definedName name="QTR_ACT_BUD">#REF!</definedName>
    <definedName name="QTR_BASE_REV">[13]BASE!#REF!</definedName>
    <definedName name="QTR_GWH_SALES" localSheetId="6">#REF!</definedName>
    <definedName name="QTR_GWH_SALES" localSheetId="7">#REF!</definedName>
    <definedName name="QTR_GWH_SALES" localSheetId="8">#REF!</definedName>
    <definedName name="QTR_GWH_SALES" localSheetId="5">#REF!</definedName>
    <definedName name="QTR_GWH_SALES">#REF!</definedName>
    <definedName name="QTRACTTBRR" localSheetId="6">#REF!</definedName>
    <definedName name="QTRACTTBRR" localSheetId="7">#REF!</definedName>
    <definedName name="QTRACTTBRR" localSheetId="8">#REF!</definedName>
    <definedName name="QTRACTTBRR" localSheetId="5">#REF!</definedName>
    <definedName name="QTRACTTBRR">#REF!</definedName>
    <definedName name="QTRBUDTBRR" localSheetId="6">#REF!</definedName>
    <definedName name="QTRBUDTBRR" localSheetId="7">#REF!</definedName>
    <definedName name="QTRBUDTBRR" localSheetId="8">#REF!</definedName>
    <definedName name="QTRBUDTBRR" localSheetId="5">#REF!</definedName>
    <definedName name="QTRBUDTBRR">#REF!</definedName>
    <definedName name="QTRDETAIL">#REF!</definedName>
    <definedName name="QTROOR">#REF!</definedName>
    <definedName name="QTRREVAN">#REF!</definedName>
    <definedName name="RATE">#REF!</definedName>
    <definedName name="RateTable">#REF!</definedName>
    <definedName name="RECON">#REF!</definedName>
    <definedName name="RECON_A">#REF!</definedName>
    <definedName name="RECON_ASSETS">#REF!</definedName>
    <definedName name="RECON_LIABILITIES">#REF!</definedName>
    <definedName name="RECON_SUMMARY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G_SUPPORT">'[30]REG. A. L.'!#REF!</definedName>
    <definedName name="RENT_CM" localSheetId="6">#REF!</definedName>
    <definedName name="RENT_CM" localSheetId="7">#REF!</definedName>
    <definedName name="RENT_CM" localSheetId="8">#REF!</definedName>
    <definedName name="RENT_CM" localSheetId="5">#REF!</definedName>
    <definedName name="RENT_CM">#REF!</definedName>
    <definedName name="RENT_QTR" localSheetId="6">#REF!</definedName>
    <definedName name="RENT_QTR" localSheetId="7">#REF!</definedName>
    <definedName name="RENT_QTR" localSheetId="8">#REF!</definedName>
    <definedName name="RENT_QTR" localSheetId="5">#REF!</definedName>
    <definedName name="RENT_QTR">#REF!</definedName>
    <definedName name="RENT_YTD" localSheetId="6">#REF!</definedName>
    <definedName name="RENT_YTD" localSheetId="7">#REF!</definedName>
    <definedName name="RENT_YTD" localSheetId="8">#REF!</definedName>
    <definedName name="RENT_YTD" localSheetId="5">#REF!</definedName>
    <definedName name="RENT_YTD">#REF!</definedName>
    <definedName name="RESERVES">'[31]BS ACCTS'!$A$1:$P$300</definedName>
    <definedName name="RESIDUAL_CM" localSheetId="6">#REF!</definedName>
    <definedName name="RESIDUAL_CM" localSheetId="7">#REF!</definedName>
    <definedName name="RESIDUAL_CM" localSheetId="8">#REF!</definedName>
    <definedName name="RESIDUAL_CM" localSheetId="5">#REF!</definedName>
    <definedName name="RESIDUAL_CM">#REF!</definedName>
    <definedName name="RESIDUALS_QTR" localSheetId="6">#REF!</definedName>
    <definedName name="RESIDUALS_QTR" localSheetId="7">#REF!</definedName>
    <definedName name="RESIDUALS_QTR" localSheetId="8">#REF!</definedName>
    <definedName name="RESIDUALS_QTR" localSheetId="5">#REF!</definedName>
    <definedName name="RESIDUALS_QTR">#REF!</definedName>
    <definedName name="REV_RECAP" localSheetId="6">#REF!</definedName>
    <definedName name="REV_RECAP" localSheetId="7">#REF!</definedName>
    <definedName name="REV_RECAP" localSheetId="8">#REF!</definedName>
    <definedName name="REV_RECAP" localSheetId="5">#REF!</definedName>
    <definedName name="REV_RECAP">#REF!</definedName>
    <definedName name="REV_RECAP_HDR">#REF!</definedName>
    <definedName name="rev153data">#REF!</definedName>
    <definedName name="rev451data">#REF!</definedName>
    <definedName name="REVENUE">#REF!</definedName>
    <definedName name="REVENUECALC">#REF!</definedName>
    <definedName name="REVHIST">#REF!</definedName>
    <definedName name="REVIEW">#REF!</definedName>
    <definedName name="ROE_COMPARISON">#REF!</definedName>
    <definedName name="sally">[32]UPDATES!$A$6</definedName>
    <definedName name="SCH_1" localSheetId="6">#REF!</definedName>
    <definedName name="SCH_1" localSheetId="7">#REF!</definedName>
    <definedName name="SCH_1" localSheetId="8">#REF!</definedName>
    <definedName name="SCH_1" localSheetId="5">#REF!</definedName>
    <definedName name="SCH_1">#REF!</definedName>
    <definedName name="SCH_2_1_3" localSheetId="6">#REF!</definedName>
    <definedName name="SCH_2_1_3" localSheetId="7">#REF!</definedName>
    <definedName name="SCH_2_1_3" localSheetId="8">#REF!</definedName>
    <definedName name="SCH_2_1_3" localSheetId="5">#REF!</definedName>
    <definedName name="SCH_2_1_3">#REF!</definedName>
    <definedName name="SCH_2_2_3" localSheetId="6">#REF!</definedName>
    <definedName name="SCH_2_2_3" localSheetId="7">#REF!</definedName>
    <definedName name="SCH_2_2_3" localSheetId="8">#REF!</definedName>
    <definedName name="SCH_2_2_3" localSheetId="5">#REF!</definedName>
    <definedName name="SCH_2_2_3">#REF!</definedName>
    <definedName name="SCH_2_SUPPLEMENT">#REF!</definedName>
    <definedName name="SCH_3_1_3">#REF!</definedName>
    <definedName name="SCH_3_2_3">#REF!</definedName>
    <definedName name="SCH_3_SUPPLEMENT">#REF!</definedName>
    <definedName name="SCH_4">#REF!</definedName>
    <definedName name="SCH_4_Proforma">#REF!</definedName>
    <definedName name="SCH_4_Supplement">#REF!</definedName>
    <definedName name="SCH_5_1_2">#REF!</definedName>
    <definedName name="SCH_5_2_2">#REF!</definedName>
    <definedName name="SCH_5_SUPPLEMENT">#REF!</definedName>
    <definedName name="ScheduleData">[17]Schedules!$C$3:$G$102</definedName>
    <definedName name="SettlementDate" localSheetId="6">#REF!</definedName>
    <definedName name="SettlementDate" localSheetId="7">#REF!</definedName>
    <definedName name="SettlementDate" localSheetId="8">#REF!</definedName>
    <definedName name="SettlementDate" localSheetId="5">#REF!</definedName>
    <definedName name="SettlementDate">#REF!</definedName>
    <definedName name="SHARES" localSheetId="6">#REF!</definedName>
    <definedName name="SHARES" localSheetId="7">#REF!</definedName>
    <definedName name="SHARES" localSheetId="8">#REF!</definedName>
    <definedName name="SHARES" localSheetId="5">#REF!</definedName>
    <definedName name="SHARES">#REF!</definedName>
    <definedName name="single" localSheetId="11">#REF!</definedName>
    <definedName name="single">#REF!</definedName>
    <definedName name="SPECIFIC_ADJUSTMENTS">#REF!</definedName>
    <definedName name="SUMMARY">#REF!</definedName>
    <definedName name="SUPRESS" localSheetId="6">#REF!</definedName>
    <definedName name="SUPRESS" localSheetId="7">#REF!</definedName>
    <definedName name="SUPRESS" localSheetId="8">#REF!</definedName>
    <definedName name="SUPRESS" localSheetId="5">#REF!</definedName>
    <definedName name="SUPRESS">#REF!</definedName>
    <definedName name="SUPRESS2" localSheetId="6">#REF!</definedName>
    <definedName name="SUPRESS2" localSheetId="7">#REF!</definedName>
    <definedName name="SUPRESS2" localSheetId="8">#REF!</definedName>
    <definedName name="SUPRESS2" localSheetId="5">#REF!</definedName>
    <definedName name="SUPRESS2">#REF!</definedName>
    <definedName name="SURV" localSheetId="6">#REF!</definedName>
    <definedName name="SURV" localSheetId="7">#REF!</definedName>
    <definedName name="SURV" localSheetId="8">#REF!</definedName>
    <definedName name="SURV" localSheetId="5">#REF!</definedName>
    <definedName name="SURV">#REF!</definedName>
    <definedName name="TABLE" localSheetId="6">#REF!</definedName>
    <definedName name="TABLE" localSheetId="7">#REF!</definedName>
    <definedName name="TABLE" localSheetId="8">#REF!</definedName>
    <definedName name="TABLE" localSheetId="5">#REF!</definedName>
    <definedName name="TABLE">#REF!</definedName>
    <definedName name="TABLE2">#REF!</definedName>
    <definedName name="Table2008">#REF!</definedName>
    <definedName name="Table2009">#REF!</definedName>
    <definedName name="TABLE2A">#REF!</definedName>
    <definedName name="TABLE3">#REF!</definedName>
    <definedName name="TABLE3A">#REF!</definedName>
    <definedName name="TAX_TRUE_UP">#REF!</definedName>
    <definedName name="TAXRATE">'[33]SURV INPUTS'!$E$5</definedName>
    <definedName name="TAXUP">'[34]SURV INPUTS'!$D$7</definedName>
    <definedName name="TAXWSHT" localSheetId="6">#REF!</definedName>
    <definedName name="TAXWSHT" localSheetId="7">#REF!</definedName>
    <definedName name="TAXWSHT" localSheetId="8">#REF!</definedName>
    <definedName name="TAXWSHT" localSheetId="5">#REF!</definedName>
    <definedName name="TAXWSHT">#REF!</definedName>
    <definedName name="TBRR" localSheetId="6">#REF!</definedName>
    <definedName name="TBRR" localSheetId="7">#REF!</definedName>
    <definedName name="TBRR" localSheetId="8">#REF!</definedName>
    <definedName name="TBRR" localSheetId="5">#REF!</definedName>
    <definedName name="TBRR">#REF!</definedName>
    <definedName name="TBRRBUD" localSheetId="6">#REF!</definedName>
    <definedName name="TBRRBUD" localSheetId="7">#REF!</definedName>
    <definedName name="TBRRBUD" localSheetId="8">#REF!</definedName>
    <definedName name="TBRRBUD" localSheetId="5">#REF!</definedName>
    <definedName name="TBRRBUD">#REF!</definedName>
    <definedName name="TEFIS99">#REF!</definedName>
    <definedName name="TestYear">[35]Sheet1!$B$15</definedName>
    <definedName name="TITLE_CELL" localSheetId="6">#REF!</definedName>
    <definedName name="TITLE_CELL" localSheetId="7">#REF!</definedName>
    <definedName name="TITLE_CELL" localSheetId="8">#REF!</definedName>
    <definedName name="TITLE_CELL" localSheetId="5">#REF!</definedName>
    <definedName name="TITLE_CELL">#REF!</definedName>
    <definedName name="TOTAVG">'[36]SURV REPORT'!$A$3</definedName>
    <definedName name="TRANS_SEP_Cost_Study">'[34]TRANS SEP'!#REF!</definedName>
    <definedName name="TRANS_SEP_Production">'[34]TRANS SEP'!#REF!</definedName>
    <definedName name="TRANS_SEP_Transmission">'[34]TRANS SEP'!#REF!</definedName>
    <definedName name="TWMODATA">'[1]Page 29A'!#REF!</definedName>
    <definedName name="TWMONTH">#REF!</definedName>
    <definedName name="TWO">#REF!</definedName>
    <definedName name="VEHDEPWT">#REF!</definedName>
    <definedName name="WC_AVG">[34]WC!$A$3</definedName>
    <definedName name="WKS_BUDCASHFLOW" localSheetId="6">#REF!</definedName>
    <definedName name="WKS_BUDCASHFLOW" localSheetId="7">#REF!</definedName>
    <definedName name="WKS_BUDCASHFLOW" localSheetId="8">#REF!</definedName>
    <definedName name="WKS_BUDCASHFLOW" localSheetId="5">#REF!</definedName>
    <definedName name="WKS_BUDCASHFLOW">#REF!</definedName>
    <definedName name="WKS_CMCASHFLOW" localSheetId="6">#REF!</definedName>
    <definedName name="WKS_CMCASHFLOW" localSheetId="7">#REF!</definedName>
    <definedName name="WKS_CMCASHFLOW" localSheetId="8">#REF!</definedName>
    <definedName name="WKS_CMCASHFLOW" localSheetId="5">#REF!</definedName>
    <definedName name="WKS_CMCASHFLOW">#REF!</definedName>
    <definedName name="WKS_CMYTDVEHDEP" localSheetId="6">#REF!</definedName>
    <definedName name="WKS_CMYTDVEHDEP" localSheetId="7">#REF!</definedName>
    <definedName name="WKS_CMYTDVEHDEP" localSheetId="8">#REF!</definedName>
    <definedName name="WKS_CMYTDVEHDEP" localSheetId="5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rn.effinf1." localSheetId="11" hidden="1">{"effinf1",#N/A,FALSE,"Forecasts"}</definedName>
    <definedName name="wrn.effinf1." localSheetId="6" hidden="1">{"effinf1",#N/A,FALSE,"Forecasts"}</definedName>
    <definedName name="wrn.effinf1." localSheetId="7" hidden="1">{"effinf1",#N/A,FALSE,"Forecasts"}</definedName>
    <definedName name="wrn.effinf1." localSheetId="8" hidden="1">{"effinf1",#N/A,FALSE,"Forecasts"}</definedName>
    <definedName name="wrn.effinf1." localSheetId="5" hidden="1">{"effinf1",#N/A,FALSE,"Forecasts"}</definedName>
    <definedName name="wrn.effinf1." hidden="1">{"effinf1",#N/A,FALSE,"Forecasts"}</definedName>
    <definedName name="wrn.effinf2." localSheetId="11" hidden="1">{"effinf2",#N/A,FALSE,"Forecasts"}</definedName>
    <definedName name="wrn.effinf2." localSheetId="6" hidden="1">{"effinf2",#N/A,FALSE,"Forecasts"}</definedName>
    <definedName name="wrn.effinf2." localSheetId="7" hidden="1">{"effinf2",#N/A,FALSE,"Forecasts"}</definedName>
    <definedName name="wrn.effinf2." localSheetId="8" hidden="1">{"effinf2",#N/A,FALSE,"Forecasts"}</definedName>
    <definedName name="wrn.effinf2." localSheetId="5" hidden="1">{"effinf2",#N/A,FALSE,"Forecasts"}</definedName>
    <definedName name="wrn.effinf2." hidden="1">{"effinf2",#N/A,FALSE,"Forecasts"}</definedName>
    <definedName name="wrn.effinf3." localSheetId="11" hidden="1">{"effinf3",#N/A,FALSE,"Forecasts"}</definedName>
    <definedName name="wrn.effinf3." localSheetId="6" hidden="1">{"effinf3",#N/A,FALSE,"Forecasts"}</definedName>
    <definedName name="wrn.effinf3." localSheetId="7" hidden="1">{"effinf3",#N/A,FALSE,"Forecasts"}</definedName>
    <definedName name="wrn.effinf3." localSheetId="8" hidden="1">{"effinf3",#N/A,FALSE,"Forecasts"}</definedName>
    <definedName name="wrn.effinf3." localSheetId="5" hidden="1">{"effinf3",#N/A,FALSE,"Forecasts"}</definedName>
    <definedName name="wrn.effinf3." hidden="1">{"effinf3",#N/A,FALSE,"Forecasts"}</definedName>
    <definedName name="wrn.exposure." localSheetId="11" hidden="1">{"exposure",#N/A,FALSE,"Exposure"}</definedName>
    <definedName name="wrn.exposure." localSheetId="6" hidden="1">{"exposure",#N/A,FALSE,"Exposure"}</definedName>
    <definedName name="wrn.exposure." localSheetId="7" hidden="1">{"exposure",#N/A,FALSE,"Exposure"}</definedName>
    <definedName name="wrn.exposure." localSheetId="8" hidden="1">{"exposure",#N/A,FALSE,"Exposure"}</definedName>
    <definedName name="wrn.exposure." localSheetId="5" hidden="1">{"exposure",#N/A,FALSE,"Exposure"}</definedName>
    <definedName name="wrn.exposure." hidden="1">{"exposure",#N/A,FALSE,"Exposure"}</definedName>
    <definedName name="wrn.fore1." localSheetId="11" hidden="1">{"fore1",#N/A,FALSE,"Forecasts"}</definedName>
    <definedName name="wrn.fore1." localSheetId="6" hidden="1">{"fore1",#N/A,FALSE,"Forecasts"}</definedName>
    <definedName name="wrn.fore1." localSheetId="7" hidden="1">{"fore1",#N/A,FALSE,"Forecasts"}</definedName>
    <definedName name="wrn.fore1." localSheetId="8" hidden="1">{"fore1",#N/A,FALSE,"Forecasts"}</definedName>
    <definedName name="wrn.fore1." localSheetId="5" hidden="1">{"fore1",#N/A,FALSE,"Forecasts"}</definedName>
    <definedName name="wrn.fore1." hidden="1">{"fore1",#N/A,FALSE,"Forecasts"}</definedName>
    <definedName name="wrn.fore2." localSheetId="11" hidden="1">{"fore2",#N/A,FALSE,"Forecasts"}</definedName>
    <definedName name="wrn.fore2." localSheetId="6" hidden="1">{"fore2",#N/A,FALSE,"Forecasts"}</definedName>
    <definedName name="wrn.fore2." localSheetId="7" hidden="1">{"fore2",#N/A,FALSE,"Forecasts"}</definedName>
    <definedName name="wrn.fore2." localSheetId="8" hidden="1">{"fore2",#N/A,FALSE,"Forecasts"}</definedName>
    <definedName name="wrn.fore2." localSheetId="5" hidden="1">{"fore2",#N/A,FALSE,"Forecasts"}</definedName>
    <definedName name="wrn.fore2." hidden="1">{"fore2",#N/A,FALSE,"Forecasts"}</definedName>
    <definedName name="wrn.fore3." localSheetId="11" hidden="1">{"fore3",#N/A,FALSE,"Forecasts"}</definedName>
    <definedName name="wrn.fore3." localSheetId="6" hidden="1">{"fore3",#N/A,FALSE,"Forecasts"}</definedName>
    <definedName name="wrn.fore3." localSheetId="7" hidden="1">{"fore3",#N/A,FALSE,"Forecasts"}</definedName>
    <definedName name="wrn.fore3." localSheetId="8" hidden="1">{"fore3",#N/A,FALSE,"Forecasts"}</definedName>
    <definedName name="wrn.fore3." localSheetId="5" hidden="1">{"fore3",#N/A,FALSE,"Forecasts"}</definedName>
    <definedName name="wrn.fore3." hidden="1">{"fore3",#N/A,FALSE,"Forecasts"}</definedName>
    <definedName name="wrn.forebf." localSheetId="11" hidden="1">{"forebf",#N/A,FALSE,"Forecasts"}</definedName>
    <definedName name="wrn.forebf." localSheetId="6" hidden="1">{"forebf",#N/A,FALSE,"Forecasts"}</definedName>
    <definedName name="wrn.forebf." localSheetId="7" hidden="1">{"forebf",#N/A,FALSE,"Forecasts"}</definedName>
    <definedName name="wrn.forebf." localSheetId="8" hidden="1">{"forebf",#N/A,FALSE,"Forecasts"}</definedName>
    <definedName name="wrn.forebf." localSheetId="5" hidden="1">{"forebf",#N/A,FALSE,"Forecasts"}</definedName>
    <definedName name="wrn.forebf." hidden="1">{"forebf",#N/A,FALSE,"Forecasts"}</definedName>
    <definedName name="YTD_ACT_ACT">#REF!</definedName>
    <definedName name="YTD_ACT_BUD">#REF!</definedName>
    <definedName name="YTD_BASE_REV">[13]BASE!$B$2:$N$27</definedName>
    <definedName name="YTD_GWH_SALES" localSheetId="6">#REF!</definedName>
    <definedName name="YTD_GWH_SALES" localSheetId="7">#REF!</definedName>
    <definedName name="YTD_GWH_SALES" localSheetId="8">#REF!</definedName>
    <definedName name="YTD_GWH_SALES" localSheetId="5">#REF!</definedName>
    <definedName name="YTD_GWH_SALES">#REF!</definedName>
    <definedName name="YTD_MISC_REV" localSheetId="6">#REF!</definedName>
    <definedName name="YTD_MISC_REV" localSheetId="7">#REF!</definedName>
    <definedName name="YTD_MISC_REV" localSheetId="8">#REF!</definedName>
    <definedName name="YTD_MISC_REV" localSheetId="5">#REF!</definedName>
    <definedName name="YTD_MISC_REV">#REF!</definedName>
    <definedName name="YTD_OTHR_ELECT_" localSheetId="6">#REF!</definedName>
    <definedName name="YTD_OTHR_ELECT_" localSheetId="7">#REF!</definedName>
    <definedName name="YTD_OTHR_ELECT_" localSheetId="8">#REF!</definedName>
    <definedName name="YTD_OTHR_ELECT_" localSheetId="5">#REF!</definedName>
    <definedName name="YTD_OTHR_ELECT_">#REF!</definedName>
    <definedName name="YTD_RENT">#REF!</definedName>
    <definedName name="YTD_RESIDUAL_RE">#REF!</definedName>
    <definedName name="YTDACT">'[2]Page 1'!#REF!</definedName>
    <definedName name="YTDACTTBRR">#REF!</definedName>
    <definedName name="YTDBUD">'[2]Page 1'!#REF!</definedName>
    <definedName name="YTDBUDTBRR">#REF!</definedName>
    <definedName name="YTDDATA">'[1]Page 29A'!#REF!</definedName>
    <definedName name="YTDDATA2">#REF!</definedName>
    <definedName name="YTDIS">#REF!</definedName>
    <definedName name="YTDMO">'[36]SURV REPORT'!$A$4</definedName>
    <definedName name="YTDOOR" localSheetId="6">#REF!</definedName>
    <definedName name="YTDOOR" localSheetId="7">#REF!</definedName>
    <definedName name="YTDOOR" localSheetId="8">#REF!</definedName>
    <definedName name="YTDOOR" localSheetId="5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8" l="1"/>
  <c r="A57" i="18"/>
  <c r="S75" i="18"/>
  <c r="G35" i="18"/>
  <c r="P24" i="45"/>
  <c r="I52" i="45"/>
  <c r="I51" i="45"/>
  <c r="G86" i="18"/>
  <c r="L18" i="60"/>
  <c r="K18" i="60"/>
  <c r="J18" i="60"/>
  <c r="I18" i="60"/>
  <c r="G18" i="60"/>
  <c r="F18" i="60"/>
  <c r="E18" i="60"/>
  <c r="D18" i="60"/>
  <c r="C18" i="60"/>
  <c r="M6" i="60"/>
  <c r="B7" i="60" s="1"/>
  <c r="M7" i="60" s="1"/>
  <c r="B8" i="60" s="1"/>
  <c r="M8" i="60" s="1"/>
  <c r="B9" i="60" s="1"/>
  <c r="M9" i="60" s="1"/>
  <c r="B10" i="60" s="1"/>
  <c r="M10" i="60" s="1"/>
  <c r="B11" i="60" s="1"/>
  <c r="M11" i="60" s="1"/>
  <c r="B12" i="60" s="1"/>
  <c r="M12" i="60" s="1"/>
  <c r="B13" i="60" s="1"/>
  <c r="M13" i="60" s="1"/>
  <c r="B14" i="60" s="1"/>
  <c r="M14" i="60" s="1"/>
  <c r="B15" i="60" s="1"/>
  <c r="M15" i="60" s="1"/>
  <c r="B16" i="60" s="1"/>
  <c r="M16" i="60" s="1"/>
  <c r="B17" i="60" s="1"/>
  <c r="M17" i="60" s="1"/>
  <c r="M18" i="60" s="1"/>
  <c r="L20" i="59"/>
  <c r="K20" i="59"/>
  <c r="I20" i="59"/>
  <c r="F20" i="59"/>
  <c r="E20" i="59"/>
  <c r="D20" i="59"/>
  <c r="D22" i="59" s="1"/>
  <c r="C20" i="59"/>
  <c r="G19" i="59"/>
  <c r="G20" i="59" s="1"/>
  <c r="D19" i="59"/>
  <c r="J18" i="59"/>
  <c r="J20" i="59" s="1"/>
  <c r="G16" i="59"/>
  <c r="B9" i="59"/>
  <c r="M9" i="59" s="1"/>
  <c r="B10" i="59" s="1"/>
  <c r="M10" i="59" s="1"/>
  <c r="B11" i="59" s="1"/>
  <c r="M11" i="59" s="1"/>
  <c r="B12" i="59" s="1"/>
  <c r="M12" i="59" s="1"/>
  <c r="B13" i="59" s="1"/>
  <c r="M13" i="59" s="1"/>
  <c r="B14" i="59" s="1"/>
  <c r="M14" i="59" s="1"/>
  <c r="B15" i="59" s="1"/>
  <c r="M15" i="59" s="1"/>
  <c r="B16" i="59" s="1"/>
  <c r="M16" i="59" s="1"/>
  <c r="B17" i="59" s="1"/>
  <c r="M17" i="59" s="1"/>
  <c r="B18" i="59" s="1"/>
  <c r="M18" i="59" s="1"/>
  <c r="B19" i="59" s="1"/>
  <c r="M19" i="59" s="1"/>
  <c r="M20" i="59" s="1"/>
  <c r="M8" i="59"/>
  <c r="H29" i="58"/>
  <c r="H28" i="58"/>
  <c r="H27" i="58"/>
  <c r="H30" i="58" s="1"/>
  <c r="H26" i="58"/>
  <c r="I19" i="58"/>
  <c r="H19" i="58"/>
  <c r="G19" i="58"/>
  <c r="F19" i="58"/>
  <c r="E19" i="58"/>
  <c r="D18" i="58"/>
  <c r="C18" i="58"/>
  <c r="C15" i="58"/>
  <c r="C13" i="58"/>
  <c r="C12" i="58"/>
  <c r="C11" i="58"/>
  <c r="C10" i="58"/>
  <c r="D9" i="58"/>
  <c r="D19" i="58" s="1"/>
  <c r="D21" i="58" s="1"/>
  <c r="C9" i="58"/>
  <c r="C8" i="58"/>
  <c r="G7" i="58"/>
  <c r="C7" i="58"/>
  <c r="C19" i="58" s="1"/>
  <c r="B7" i="58"/>
  <c r="J7" i="58" s="1"/>
  <c r="B8" i="58" s="1"/>
  <c r="J8" i="58" s="1"/>
  <c r="B9" i="58" s="1"/>
  <c r="J9" i="58" s="1"/>
  <c r="B10" i="58" s="1"/>
  <c r="J10" i="58" s="1"/>
  <c r="B11" i="58" s="1"/>
  <c r="J11" i="58" s="1"/>
  <c r="B12" i="58" s="1"/>
  <c r="J12" i="58" s="1"/>
  <c r="B13" i="58" s="1"/>
  <c r="J13" i="58" s="1"/>
  <c r="B14" i="58" s="1"/>
  <c r="J14" i="58" s="1"/>
  <c r="B15" i="58" s="1"/>
  <c r="J15" i="58" s="1"/>
  <c r="B16" i="58" s="1"/>
  <c r="J16" i="58" s="1"/>
  <c r="B17" i="58" s="1"/>
  <c r="J17" i="58" s="1"/>
  <c r="B18" i="58" s="1"/>
  <c r="J18" i="58" s="1"/>
  <c r="J19" i="58" s="1"/>
  <c r="U31" i="57"/>
  <c r="U37" i="57" s="1"/>
  <c r="S12" i="57"/>
  <c r="O11" i="57"/>
  <c r="G11" i="57"/>
  <c r="I11" i="57" s="1"/>
  <c r="C11" i="57"/>
  <c r="M10" i="57"/>
  <c r="K10" i="57"/>
  <c r="G10" i="57"/>
  <c r="E10" i="57"/>
  <c r="E12" i="57" s="1"/>
  <c r="C10" i="57"/>
  <c r="M9" i="57"/>
  <c r="K9" i="57"/>
  <c r="O9" i="57" s="1"/>
  <c r="G9" i="57"/>
  <c r="G12" i="57" s="1"/>
  <c r="E9" i="57"/>
  <c r="C9" i="57"/>
  <c r="G75" i="18"/>
  <c r="O35" i="18"/>
  <c r="J46" i="55"/>
  <c r="H46" i="55"/>
  <c r="I39" i="55"/>
  <c r="H39" i="55"/>
  <c r="J39" i="55" s="1"/>
  <c r="G39" i="55"/>
  <c r="I38" i="55"/>
  <c r="H38" i="55"/>
  <c r="G38" i="55"/>
  <c r="J38" i="55" s="1"/>
  <c r="I37" i="55"/>
  <c r="H37" i="55"/>
  <c r="I36" i="55"/>
  <c r="I41" i="55" s="1"/>
  <c r="G36" i="55"/>
  <c r="I35" i="55"/>
  <c r="D25" i="55"/>
  <c r="E25" i="55" s="1"/>
  <c r="F25" i="55" s="1"/>
  <c r="G25" i="55" s="1"/>
  <c r="H25" i="55" s="1"/>
  <c r="I25" i="55" s="1"/>
  <c r="J25" i="55" s="1"/>
  <c r="K25" i="55" s="1"/>
  <c r="L25" i="55" s="1"/>
  <c r="M25" i="55" s="1"/>
  <c r="N25" i="55" s="1"/>
  <c r="O25" i="55" s="1"/>
  <c r="E24" i="55"/>
  <c r="F24" i="55" s="1"/>
  <c r="G24" i="55" s="1"/>
  <c r="H24" i="55" s="1"/>
  <c r="I24" i="55" s="1"/>
  <c r="J24" i="55" s="1"/>
  <c r="K24" i="55" s="1"/>
  <c r="L24" i="55" s="1"/>
  <c r="M24" i="55" s="1"/>
  <c r="N24" i="55" s="1"/>
  <c r="O24" i="55" s="1"/>
  <c r="D24" i="55"/>
  <c r="C23" i="55"/>
  <c r="G37" i="55" s="1"/>
  <c r="J37" i="55" s="1"/>
  <c r="C22" i="55"/>
  <c r="D22" i="55" s="1"/>
  <c r="E22" i="55" s="1"/>
  <c r="F22" i="55" s="1"/>
  <c r="G22" i="55" s="1"/>
  <c r="H22" i="55" s="1"/>
  <c r="I22" i="55" s="1"/>
  <c r="J22" i="55" s="1"/>
  <c r="K22" i="55" s="1"/>
  <c r="L22" i="55" s="1"/>
  <c r="M22" i="55" s="1"/>
  <c r="N22" i="55" s="1"/>
  <c r="O22" i="55" s="1"/>
  <c r="C21" i="55"/>
  <c r="C27" i="55" s="1"/>
  <c r="P9" i="55"/>
  <c r="P8" i="55"/>
  <c r="P7" i="55"/>
  <c r="O6" i="55"/>
  <c r="N6" i="55"/>
  <c r="M6" i="55"/>
  <c r="L6" i="55"/>
  <c r="K6" i="55"/>
  <c r="J6" i="55"/>
  <c r="I6" i="55"/>
  <c r="H6" i="55"/>
  <c r="G6" i="55"/>
  <c r="F6" i="55"/>
  <c r="E6" i="55"/>
  <c r="D6" i="55"/>
  <c r="P6" i="55" s="1"/>
  <c r="O5" i="55"/>
  <c r="O46" i="55" s="1"/>
  <c r="N5" i="55"/>
  <c r="N46" i="55" s="1"/>
  <c r="M5" i="55"/>
  <c r="M46" i="55" s="1"/>
  <c r="L5" i="55"/>
  <c r="L46" i="55" s="1"/>
  <c r="K5" i="55"/>
  <c r="K46" i="55" s="1"/>
  <c r="J5" i="55"/>
  <c r="I5" i="55"/>
  <c r="I46" i="55" s="1"/>
  <c r="H5" i="55"/>
  <c r="G5" i="55"/>
  <c r="G46" i="55" s="1"/>
  <c r="F5" i="55"/>
  <c r="F46" i="55" s="1"/>
  <c r="E5" i="55"/>
  <c r="E46" i="55" s="1"/>
  <c r="D5" i="55"/>
  <c r="P5" i="55" s="1"/>
  <c r="C17" i="50"/>
  <c r="K24" i="18"/>
  <c r="I24" i="18"/>
  <c r="I46" i="54"/>
  <c r="I39" i="54"/>
  <c r="H39" i="54"/>
  <c r="G39" i="54"/>
  <c r="J39" i="54" s="1"/>
  <c r="I38" i="54"/>
  <c r="H38" i="54"/>
  <c r="G38" i="54"/>
  <c r="J38" i="54" s="1"/>
  <c r="I37" i="54"/>
  <c r="H37" i="54"/>
  <c r="G37" i="54"/>
  <c r="J37" i="54" s="1"/>
  <c r="G36" i="54"/>
  <c r="G35" i="54"/>
  <c r="G41" i="54" s="1"/>
  <c r="C27" i="54"/>
  <c r="E25" i="54"/>
  <c r="F25" i="54" s="1"/>
  <c r="G25" i="54" s="1"/>
  <c r="H25" i="54" s="1"/>
  <c r="I25" i="54" s="1"/>
  <c r="J25" i="54" s="1"/>
  <c r="K25" i="54" s="1"/>
  <c r="L25" i="54" s="1"/>
  <c r="M25" i="54" s="1"/>
  <c r="N25" i="54" s="1"/>
  <c r="O25" i="54" s="1"/>
  <c r="D25" i="54"/>
  <c r="F24" i="54"/>
  <c r="G24" i="54" s="1"/>
  <c r="H24" i="54" s="1"/>
  <c r="I24" i="54" s="1"/>
  <c r="J24" i="54" s="1"/>
  <c r="K24" i="54" s="1"/>
  <c r="L24" i="54" s="1"/>
  <c r="M24" i="54" s="1"/>
  <c r="N24" i="54" s="1"/>
  <c r="O24" i="54" s="1"/>
  <c r="E24" i="54"/>
  <c r="D24" i="54"/>
  <c r="E23" i="54"/>
  <c r="F23" i="54" s="1"/>
  <c r="G23" i="54" s="1"/>
  <c r="H23" i="54" s="1"/>
  <c r="I23" i="54" s="1"/>
  <c r="J23" i="54" s="1"/>
  <c r="K23" i="54" s="1"/>
  <c r="L23" i="54" s="1"/>
  <c r="M23" i="54" s="1"/>
  <c r="N23" i="54" s="1"/>
  <c r="O23" i="54" s="1"/>
  <c r="D23" i="54"/>
  <c r="O13" i="54"/>
  <c r="N13" i="54"/>
  <c r="M13" i="54"/>
  <c r="L13" i="54"/>
  <c r="K13" i="54"/>
  <c r="J13" i="54"/>
  <c r="I13" i="54"/>
  <c r="H13" i="54"/>
  <c r="G13" i="54"/>
  <c r="F13" i="54"/>
  <c r="I36" i="54" s="1"/>
  <c r="E13" i="54"/>
  <c r="D13" i="54"/>
  <c r="O12" i="54"/>
  <c r="N12" i="54"/>
  <c r="M12" i="54"/>
  <c r="L12" i="54"/>
  <c r="K12" i="54"/>
  <c r="J12" i="54"/>
  <c r="I12" i="54"/>
  <c r="H12" i="54"/>
  <c r="G12" i="54"/>
  <c r="F12" i="54"/>
  <c r="E12" i="54"/>
  <c r="D12" i="54"/>
  <c r="I35" i="54" s="1"/>
  <c r="P9" i="54"/>
  <c r="P8" i="54"/>
  <c r="P7" i="54"/>
  <c r="O6" i="54"/>
  <c r="N6" i="54"/>
  <c r="M6" i="54"/>
  <c r="L6" i="54"/>
  <c r="K6" i="54"/>
  <c r="J6" i="54"/>
  <c r="H36" i="54" s="1"/>
  <c r="I6" i="54"/>
  <c r="H6" i="54"/>
  <c r="G6" i="54"/>
  <c r="F6" i="54"/>
  <c r="E6" i="54"/>
  <c r="D6" i="54"/>
  <c r="D22" i="54" s="1"/>
  <c r="E22" i="54" s="1"/>
  <c r="F22" i="54" s="1"/>
  <c r="G22" i="54" s="1"/>
  <c r="H22" i="54" s="1"/>
  <c r="I22" i="54" s="1"/>
  <c r="J22" i="54" s="1"/>
  <c r="K22" i="54" s="1"/>
  <c r="L22" i="54" s="1"/>
  <c r="M22" i="54" s="1"/>
  <c r="N22" i="54" s="1"/>
  <c r="O22" i="54" s="1"/>
  <c r="O5" i="54"/>
  <c r="O46" i="54" s="1"/>
  <c r="N5" i="54"/>
  <c r="N46" i="54" s="1"/>
  <c r="M5" i="54"/>
  <c r="M46" i="54" s="1"/>
  <c r="L5" i="54"/>
  <c r="L46" i="54" s="1"/>
  <c r="K5" i="54"/>
  <c r="K46" i="54" s="1"/>
  <c r="J5" i="54"/>
  <c r="I5" i="54"/>
  <c r="H5" i="54"/>
  <c r="H46" i="54" s="1"/>
  <c r="G5" i="54"/>
  <c r="P5" i="54" s="1"/>
  <c r="F5" i="54"/>
  <c r="F46" i="54" s="1"/>
  <c r="E5" i="54"/>
  <c r="E46" i="54" s="1"/>
  <c r="D5" i="54"/>
  <c r="H35" i="54" s="1"/>
  <c r="H41" i="54" s="1"/>
  <c r="O24" i="18"/>
  <c r="I9" i="57" l="1"/>
  <c r="M12" i="57"/>
  <c r="C12" i="57"/>
  <c r="I10" i="57"/>
  <c r="I12" i="57" s="1"/>
  <c r="I75" i="18" s="1"/>
  <c r="O10" i="57"/>
  <c r="Q11" i="57"/>
  <c r="O12" i="57"/>
  <c r="K75" i="18" s="1"/>
  <c r="Q10" i="57"/>
  <c r="K12" i="57"/>
  <c r="Q9" i="57"/>
  <c r="J36" i="55"/>
  <c r="D21" i="55"/>
  <c r="H36" i="55"/>
  <c r="D23" i="55"/>
  <c r="E23" i="55" s="1"/>
  <c r="F23" i="55" s="1"/>
  <c r="G23" i="55" s="1"/>
  <c r="H23" i="55" s="1"/>
  <c r="I23" i="55" s="1"/>
  <c r="J23" i="55" s="1"/>
  <c r="K23" i="55" s="1"/>
  <c r="L23" i="55" s="1"/>
  <c r="M23" i="55" s="1"/>
  <c r="N23" i="55" s="1"/>
  <c r="O23" i="55" s="1"/>
  <c r="G35" i="55"/>
  <c r="D46" i="55"/>
  <c r="H35" i="55"/>
  <c r="H41" i="55" s="1"/>
  <c r="J36" i="54"/>
  <c r="I41" i="54"/>
  <c r="J46" i="54"/>
  <c r="D21" i="54"/>
  <c r="D46" i="54"/>
  <c r="P6" i="54"/>
  <c r="J35" i="54"/>
  <c r="J41" i="54" s="1"/>
  <c r="G46" i="54"/>
  <c r="Q12" i="57" l="1"/>
  <c r="J35" i="55"/>
  <c r="J41" i="55" s="1"/>
  <c r="G41" i="55"/>
  <c r="E21" i="55"/>
  <c r="D27" i="55"/>
  <c r="D27" i="54"/>
  <c r="E21" i="54"/>
  <c r="P46" i="54"/>
  <c r="U12" i="57" l="1"/>
  <c r="O75" i="18"/>
  <c r="F21" i="55"/>
  <c r="E27" i="55"/>
  <c r="E27" i="54"/>
  <c r="F21" i="54"/>
  <c r="F27" i="55" l="1"/>
  <c r="G21" i="55"/>
  <c r="F27" i="54"/>
  <c r="G21" i="54"/>
  <c r="H21" i="55" l="1"/>
  <c r="G27" i="55"/>
  <c r="H21" i="54"/>
  <c r="G27" i="54"/>
  <c r="I21" i="55" l="1"/>
  <c r="H27" i="55"/>
  <c r="I21" i="54"/>
  <c r="H27" i="54"/>
  <c r="J21" i="55" l="1"/>
  <c r="I27" i="55"/>
  <c r="I27" i="54"/>
  <c r="J21" i="54"/>
  <c r="J27" i="55" l="1"/>
  <c r="K21" i="55"/>
  <c r="J27" i="54"/>
  <c r="K21" i="54"/>
  <c r="K27" i="55" l="1"/>
  <c r="L21" i="55"/>
  <c r="K27" i="54"/>
  <c r="L21" i="54"/>
  <c r="M21" i="55" l="1"/>
  <c r="L27" i="55"/>
  <c r="L27" i="54"/>
  <c r="M21" i="54"/>
  <c r="N21" i="55" l="1"/>
  <c r="M27" i="55"/>
  <c r="M27" i="54"/>
  <c r="N21" i="54"/>
  <c r="N27" i="55" l="1"/>
  <c r="O21" i="55"/>
  <c r="O27" i="55" s="1"/>
  <c r="O21" i="54"/>
  <c r="O27" i="54" s="1"/>
  <c r="N27" i="54"/>
  <c r="O86" i="18" l="1"/>
  <c r="K86" i="18" s="1"/>
  <c r="C14" i="50"/>
  <c r="S86" i="18" s="1"/>
  <c r="F9" i="45"/>
  <c r="O65" i="18"/>
  <c r="G65" i="18"/>
  <c r="O14" i="18"/>
  <c r="C22" i="50"/>
  <c r="C24" i="50" s="1"/>
  <c r="K65" i="18" l="1"/>
  <c r="C19" i="50" l="1"/>
  <c r="C14" i="44"/>
  <c r="C16" i="44" l="1"/>
  <c r="C19" i="44"/>
  <c r="C21" i="44" l="1"/>
  <c r="G14" i="18"/>
  <c r="K35" i="18" l="1"/>
  <c r="I9" i="45" l="1"/>
  <c r="L7" i="45"/>
  <c r="L9" i="45" l="1"/>
  <c r="G24" i="18"/>
  <c r="C9" i="50" l="1"/>
  <c r="C9" i="45" l="1"/>
  <c r="C9" i="44"/>
  <c r="S24" i="18" l="1"/>
  <c r="I14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Bui, Thuy</author>
  </authors>
  <commentList>
    <comment ref="B24" authorId="0" shapeId="0" xr:uid="{6C82B610-AC81-41E1-B607-50E4C1433C35}">
      <text>
        <r>
          <rPr>
            <b/>
            <sz val="9"/>
            <color indexed="81"/>
            <rFont val="Tahoma"/>
            <family val="2"/>
          </rPr>
          <t>Bui, Thuy:</t>
        </r>
        <r>
          <rPr>
            <sz val="9"/>
            <color indexed="81"/>
            <rFont val="Tahoma"/>
            <family val="2"/>
          </rPr>
          <t xml:space="preserve">
Enter to EPM as positive number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Bui, Thuy</author>
  </authors>
  <commentList>
    <comment ref="B24" authorId="0" shapeId="0" xr:uid="{D0300A90-DAE8-4C8A-BABC-799C283F7153}">
      <text>
        <r>
          <rPr>
            <b/>
            <sz val="9"/>
            <color indexed="81"/>
            <rFont val="Tahoma"/>
            <family val="2"/>
          </rPr>
          <t>Bui, Thuy:</t>
        </r>
        <r>
          <rPr>
            <sz val="9"/>
            <color indexed="81"/>
            <rFont val="Tahoma"/>
            <family val="2"/>
          </rPr>
          <t xml:space="preserve">
Enter to EPM as positive number</t>
        </r>
      </text>
    </comment>
  </commentList>
</comments>
</file>

<file path=xl/sharedStrings.xml><?xml version="1.0" encoding="utf-8"?>
<sst xmlns="http://schemas.openxmlformats.org/spreadsheetml/2006/main" count="12524" uniqueCount="2637">
  <si>
    <t>SCHEDULE B-21</t>
  </si>
  <si>
    <t>ACCUMULATED PROVISION ACCOUNTS - 228.1, 228.2, and 228.4</t>
  </si>
  <si>
    <t>Page 1 of 2</t>
  </si>
  <si>
    <t>FLORIDA PUBLIC SERVICE COMMISSION</t>
  </si>
  <si>
    <t xml:space="preserve">                  EXPLANATION:</t>
  </si>
  <si>
    <t>Provide a schedule of the amounts charged to operating expenses, and the amounts accrued and charged to the</t>
  </si>
  <si>
    <t xml:space="preserve">       Type of data shown:</t>
  </si>
  <si>
    <t>provision account balances, for the last calendar year and test year.  Indicate desired reserve balances and the</t>
  </si>
  <si>
    <t>XX</t>
  </si>
  <si>
    <t>Projected Test Year Ended 12/31/2025</t>
  </si>
  <si>
    <t>COMPANY: TAMPA ELECTRIC COMPANY</t>
  </si>
  <si>
    <t>basis for determining the desired balances.</t>
  </si>
  <si>
    <t>Projected Prior Year Ended 12/31/2024</t>
  </si>
  <si>
    <t>Historical Prior Year Ended 12/31/2023</t>
  </si>
  <si>
    <t>(Dollars in 000's)</t>
  </si>
  <si>
    <t>Balance</t>
  </si>
  <si>
    <t>Current</t>
  </si>
  <si>
    <t>Amount</t>
  </si>
  <si>
    <t>Net Fund</t>
  </si>
  <si>
    <t>Reserve</t>
  </si>
  <si>
    <t>Charged to</t>
  </si>
  <si>
    <t>Line</t>
  </si>
  <si>
    <t>Beginning</t>
  </si>
  <si>
    <t>Annual</t>
  </si>
  <si>
    <t>Charged</t>
  </si>
  <si>
    <t>Income</t>
  </si>
  <si>
    <t>Description</t>
  </si>
  <si>
    <t>Operating</t>
  </si>
  <si>
    <t>No.</t>
  </si>
  <si>
    <t>of Period</t>
  </si>
  <si>
    <t>Accrual</t>
  </si>
  <si>
    <t>to Reserve</t>
  </si>
  <si>
    <t>After Taxes</t>
  </si>
  <si>
    <t>End of Period</t>
  </si>
  <si>
    <t>Of Charge</t>
  </si>
  <si>
    <t>Expenses</t>
  </si>
  <si>
    <t>Account 228.1 - Property Insurance</t>
  </si>
  <si>
    <t>Charges for storm restoration payments</t>
  </si>
  <si>
    <t>FPSC Order No. PSC-13-0443-FOF-EI, Docket No. 130040-EI,</t>
  </si>
  <si>
    <t>Issued September 30, 2013 discontinued the $8 million storm damage accrual.</t>
  </si>
  <si>
    <t>Per Docket 2023009-EI, Tampa Electric requested recovery of the actual incremental storm costs incurred in</t>
  </si>
  <si>
    <t>the 2018 through 2021 storm seasons, the estimated incremental storm costs incurred during 2022, and</t>
  </si>
  <si>
    <t>replenishment of the storm reserve to $55.9M, for a total amount of $130.9M. Tampa Electric expects the</t>
  </si>
  <si>
    <t>storm reserve to be at $17.8M by the end of 2024, which is $38.1M under the established balance primarily due to Hurricane Idalia charges against the storm regulatory asset in 2023.</t>
  </si>
  <si>
    <t>Account 228.2 - Injuries &amp; Damages</t>
  </si>
  <si>
    <t>Charges for worker's compensation</t>
  </si>
  <si>
    <t>payments, general liability payments and</t>
  </si>
  <si>
    <t>The reserve balance is determined by actuaries to</t>
  </si>
  <si>
    <t>automobile damages.</t>
  </si>
  <si>
    <t>provide adequate coverage for normal charges and</t>
  </si>
  <si>
    <t>pending liabilities.</t>
  </si>
  <si>
    <t>Account 228.4 - Misc. Operating Provision</t>
  </si>
  <si>
    <t>Other litigation reserve.</t>
  </si>
  <si>
    <t xml:space="preserve">As there is typically a lag between the date of the actuarial report for injuries </t>
  </si>
  <si>
    <t xml:space="preserve">and damages and the quarter end, this reserve balance reflects any activity </t>
  </si>
  <si>
    <t xml:space="preserve">occuring during that lag period. The reserve balance is determined by </t>
  </si>
  <si>
    <t xml:space="preserve">internal reports produced by the Claims Department. </t>
  </si>
  <si>
    <t>Totals may be affected due to rounding.</t>
  </si>
  <si>
    <t>Page 2 of 2</t>
  </si>
  <si>
    <t>NOTE: Remains pg 2 of 2 since 2024B not required</t>
  </si>
  <si>
    <t>Account</t>
  </si>
  <si>
    <t>FERC Account</t>
  </si>
  <si>
    <t>2022 Ending Balance</t>
  </si>
  <si>
    <t>2023 Ending Balance</t>
  </si>
  <si>
    <t>(1) zero in Q3F but $27.6M in baseline report for 7+5</t>
  </si>
  <si>
    <t>2024 Budget Ending Balance</t>
  </si>
  <si>
    <t>2024 Ending Balance</t>
  </si>
  <si>
    <t>2025 Ending Balance</t>
  </si>
  <si>
    <t>NOTE:</t>
  </si>
  <si>
    <t>Per Kyrstin S. - the reserve is zero since the costs from previous storms, which exceeded the reserve amount, are being booked to a deferred</t>
  </si>
  <si>
    <t>debit account (182) until depleted.  It is expected that a reserve balance will begin to build in 2024 when all previous costs are cleared.</t>
  </si>
  <si>
    <t>There is no income statement effect as the revenue collected is offset by expense when the costs are moved to the balance sheet.</t>
  </si>
  <si>
    <t>FERC balances obtained from the following file:</t>
  </si>
  <si>
    <t>2024 Budget FERC Trial Balance (MFR)</t>
  </si>
  <si>
    <t>2025 Budget FERC Trial Balance (MFR)</t>
  </si>
  <si>
    <t>Accounts:</t>
  </si>
  <si>
    <t>Forecast</t>
  </si>
  <si>
    <t>Actual</t>
  </si>
  <si>
    <t>2023 7+5 Ending Balance</t>
  </si>
  <si>
    <t>2025 Budget Ending Balance</t>
  </si>
  <si>
    <t>BOP</t>
  </si>
  <si>
    <t>EOP</t>
  </si>
  <si>
    <t>Account 2282220</t>
  </si>
  <si>
    <t>Tampa Electric Company</t>
  </si>
  <si>
    <t>Injuries &amp; Damages Summary</t>
  </si>
  <si>
    <t>For the Period Ended December 31, 2023</t>
  </si>
  <si>
    <t>Beginning Balance</t>
  </si>
  <si>
    <t>Expense</t>
  </si>
  <si>
    <t xml:space="preserve">Expense Accrual </t>
  </si>
  <si>
    <t>Total</t>
  </si>
  <si>
    <t>Amount Charged</t>
  </si>
  <si>
    <t>Ending Balance</t>
  </si>
  <si>
    <t>as of Dec 31, 2022</t>
  </si>
  <si>
    <t>True-up</t>
  </si>
  <si>
    <t>Paid</t>
  </si>
  <si>
    <t>Adj Misc</t>
  </si>
  <si>
    <t>as of Dec 31, 2023</t>
  </si>
  <si>
    <t>SAP</t>
  </si>
  <si>
    <t>Variance</t>
  </si>
  <si>
    <r>
      <t xml:space="preserve">General &amp; Auto Liability Reserve </t>
    </r>
    <r>
      <rPr>
        <sz val="10"/>
        <rFont val="Arial"/>
        <family val="2"/>
      </rPr>
      <t>¹</t>
    </r>
  </si>
  <si>
    <r>
      <t>Workers Compensation Reserve</t>
    </r>
    <r>
      <rPr>
        <sz val="10"/>
        <rFont val="Arial"/>
        <family val="2"/>
      </rPr>
      <t>²</t>
    </r>
  </si>
  <si>
    <r>
      <t xml:space="preserve">Longshoremen Compensation Reserve </t>
    </r>
    <r>
      <rPr>
        <sz val="10"/>
        <rFont val="Arial"/>
        <family val="2"/>
      </rPr>
      <t>³</t>
    </r>
  </si>
  <si>
    <t>Injuries &amp; Damages Reserve</t>
  </si>
  <si>
    <r>
      <t>¹</t>
    </r>
    <r>
      <rPr>
        <sz val="8"/>
        <rFont val="Arial"/>
        <family val="2"/>
      </rPr>
      <t xml:space="preserve"> 2282010</t>
    </r>
  </si>
  <si>
    <r>
      <t>²</t>
    </r>
    <r>
      <rPr>
        <sz val="8"/>
        <rFont val="Arial"/>
        <family val="2"/>
      </rPr>
      <t xml:space="preserve"> 2282020 and 2282030</t>
    </r>
  </si>
  <si>
    <r>
      <t>³</t>
    </r>
    <r>
      <rPr>
        <sz val="8"/>
        <rFont val="Arial"/>
        <family val="2"/>
      </rPr>
      <t xml:space="preserve"> 2282040</t>
    </r>
  </si>
  <si>
    <t>2282010, 2282210</t>
  </si>
  <si>
    <t>2282020,2282030, 2282220</t>
  </si>
  <si>
    <t>I&amp;D General &amp; Auto Liability Reserve</t>
  </si>
  <si>
    <t>2282210/2282010/6700509</t>
  </si>
  <si>
    <t>Debits</t>
  </si>
  <si>
    <t>Credits</t>
  </si>
  <si>
    <t>KR and YI doc types</t>
  </si>
  <si>
    <t>Ending</t>
  </si>
  <si>
    <t>A/P</t>
  </si>
  <si>
    <t>Misc.</t>
  </si>
  <si>
    <t>ARM</t>
  </si>
  <si>
    <t>Exp Accruals</t>
  </si>
  <si>
    <t xml:space="preserve">January 2023 </t>
  </si>
  <si>
    <t xml:space="preserve">February 2023 </t>
  </si>
  <si>
    <t xml:space="preserve">March 2023 </t>
  </si>
  <si>
    <t xml:space="preserve">April 2023 </t>
  </si>
  <si>
    <t xml:space="preserve">May 2023 </t>
  </si>
  <si>
    <t>June 2023</t>
  </si>
  <si>
    <t>July 2023</t>
  </si>
  <si>
    <t xml:space="preserve">August 2023 </t>
  </si>
  <si>
    <t>September 2023</t>
  </si>
  <si>
    <t>October 2023</t>
  </si>
  <si>
    <t>November 2023</t>
  </si>
  <si>
    <t>December 2023</t>
  </si>
  <si>
    <t>TU</t>
  </si>
  <si>
    <t>GL 2282010</t>
  </si>
  <si>
    <t>GL 2282210</t>
  </si>
  <si>
    <t>CoCd</t>
  </si>
  <si>
    <t>Type</t>
  </si>
  <si>
    <t>DocumentNo</t>
  </si>
  <si>
    <t>Reference</t>
  </si>
  <si>
    <t>Text</t>
  </si>
  <si>
    <t>Assignment</t>
  </si>
  <si>
    <t>Profit Ctr</t>
  </si>
  <si>
    <t>Order</t>
  </si>
  <si>
    <t>Tx</t>
  </si>
  <si>
    <t>Pstng Date</t>
  </si>
  <si>
    <t>2201</t>
  </si>
  <si>
    <t>KR</t>
  </si>
  <si>
    <t>1900000050</t>
  </si>
  <si>
    <t>007831 REFUND</t>
  </si>
  <si>
    <t>2282010</t>
  </si>
  <si>
    <t/>
  </si>
  <si>
    <t>20210105</t>
  </si>
  <si>
    <t>P01001</t>
  </si>
  <si>
    <t>1900000029</t>
  </si>
  <si>
    <t>TEC2021050739</t>
  </si>
  <si>
    <t>20220104</t>
  </si>
  <si>
    <t>1900000159</t>
  </si>
  <si>
    <t>TEC2021051658</t>
  </si>
  <si>
    <t>Row Labels</t>
  </si>
  <si>
    <t>Sum of Amount</t>
  </si>
  <si>
    <t>1900000101</t>
  </si>
  <si>
    <t>TEC2021050456</t>
  </si>
  <si>
    <t>20220105</t>
  </si>
  <si>
    <t>1900000163</t>
  </si>
  <si>
    <t>TEC2021049033</t>
  </si>
  <si>
    <t>*0336-0302-9</t>
  </si>
  <si>
    <t>1900000097</t>
  </si>
  <si>
    <t>TEC2021051699</t>
  </si>
  <si>
    <t>20220106</t>
  </si>
  <si>
    <t>*Claim #1MN68902</t>
  </si>
  <si>
    <t>1900000098</t>
  </si>
  <si>
    <t>TEC2021051622</t>
  </si>
  <si>
    <t>*Claim #TEC2022055140</t>
  </si>
  <si>
    <t>1900000158</t>
  </si>
  <si>
    <t>TEC3020046020</t>
  </si>
  <si>
    <t>*INV # S89235  TEC3020046020</t>
  </si>
  <si>
    <t>20220107</t>
  </si>
  <si>
    <t>*Claim #TEC2022055141</t>
  </si>
  <si>
    <t>1900000160</t>
  </si>
  <si>
    <t>TEC3019039202</t>
  </si>
  <si>
    <t>*INV # 5470021 TEC3019039202</t>
  </si>
  <si>
    <t>*D662SBK-42K2</t>
  </si>
  <si>
    <t>1900000161</t>
  </si>
  <si>
    <t>TEC2020047920</t>
  </si>
  <si>
    <t>*INV # 2336 TEC2020047920</t>
  </si>
  <si>
    <t>*INV # 1327384  TEC2017031415</t>
  </si>
  <si>
    <t>1900000162</t>
  </si>
  <si>
    <t>*INV # SIEN TEC3019039202</t>
  </si>
  <si>
    <t>1900000168</t>
  </si>
  <si>
    <t>TEC2021051054</t>
  </si>
  <si>
    <t>20220111</t>
  </si>
  <si>
    <t>1900000174</t>
  </si>
  <si>
    <t>TEC2021051696</t>
  </si>
  <si>
    <t>1900000176</t>
  </si>
  <si>
    <t>TEC2021051723</t>
  </si>
  <si>
    <t>*INV # S89600  TEC3019039202</t>
  </si>
  <si>
    <t>YI</t>
  </si>
  <si>
    <t>9200001495</t>
  </si>
  <si>
    <t>61639</t>
  </si>
  <si>
    <t>Barnett &amp; Chistolini, Tampa</t>
  </si>
  <si>
    <t>*INV # S89952  TEC2020047920</t>
  </si>
  <si>
    <t>9200001496</t>
  </si>
  <si>
    <t>61643</t>
  </si>
  <si>
    <t>*INV # S89953 TEC2020047920</t>
  </si>
  <si>
    <t>9200001497</t>
  </si>
  <si>
    <t>61644</t>
  </si>
  <si>
    <t>*INV # SIEN 19CA9143  TEC3019039202</t>
  </si>
  <si>
    <t>9200001498</t>
  </si>
  <si>
    <t>61647</t>
  </si>
  <si>
    <t>9200001499</t>
  </si>
  <si>
    <t>61650</t>
  </si>
  <si>
    <t>*INV # VRC-2000692  TEC3021048488</t>
  </si>
  <si>
    <t>9200001500</t>
  </si>
  <si>
    <t>61651</t>
  </si>
  <si>
    <t>*INV 1734720  INV 1734720</t>
  </si>
  <si>
    <t>9200001501</t>
  </si>
  <si>
    <t>61652</t>
  </si>
  <si>
    <t>*INV 1746614 TEC2021050544</t>
  </si>
  <si>
    <t>9200001502</t>
  </si>
  <si>
    <t>61658</t>
  </si>
  <si>
    <t>*INV FLDP2165275  TEC2021050443</t>
  </si>
  <si>
    <t>9200001503</t>
  </si>
  <si>
    <t>61661</t>
  </si>
  <si>
    <t>*INV FLFR22271399  TEC2021052991</t>
  </si>
  <si>
    <t>9200001504</t>
  </si>
  <si>
    <t>61662</t>
  </si>
  <si>
    <t>*INV# 01 11 2022 TEC3018036308</t>
  </si>
  <si>
    <t>9200001505</t>
  </si>
  <si>
    <t>61663</t>
  </si>
  <si>
    <t>*INV# 04620 TEC3022054071</t>
  </si>
  <si>
    <t>9200001506</t>
  </si>
  <si>
    <t>61665</t>
  </si>
  <si>
    <t>*INV# 1348991 TEC2017031415</t>
  </si>
  <si>
    <t>9200001507</t>
  </si>
  <si>
    <t>61667</t>
  </si>
  <si>
    <t>*INV# 1374012 TEC3018037753</t>
  </si>
  <si>
    <t>9200001508</t>
  </si>
  <si>
    <t>61668</t>
  </si>
  <si>
    <t>*INV# 1383077 TEC2017031415</t>
  </si>
  <si>
    <t>9200001509</t>
  </si>
  <si>
    <t>61669</t>
  </si>
  <si>
    <t>*INV# 150804 Claim # TEC3018036519</t>
  </si>
  <si>
    <t>9200001510</t>
  </si>
  <si>
    <t>61670</t>
  </si>
  <si>
    <t>*INV# 16011 TEC2017030943</t>
  </si>
  <si>
    <t>9200001511</t>
  </si>
  <si>
    <t>61673</t>
  </si>
  <si>
    <t>*INV# 20220098904-12 TEC3020046020</t>
  </si>
  <si>
    <t>9200001512</t>
  </si>
  <si>
    <t>61674</t>
  </si>
  <si>
    <t>*INV# 211063001 TEC2021051823</t>
  </si>
  <si>
    <t>1900000180</t>
  </si>
  <si>
    <t>TEC2021051321</t>
  </si>
  <si>
    <t>20220112</t>
  </si>
  <si>
    <t>*INV# 21CA4801 TEC2020045465</t>
  </si>
  <si>
    <t>1900000231</t>
  </si>
  <si>
    <t>TEC2021051724</t>
  </si>
  <si>
    <t>20220113</t>
  </si>
  <si>
    <t>*INV# 2203047 TEC3020046020</t>
  </si>
  <si>
    <t>9200002129</t>
  </si>
  <si>
    <t>68538</t>
  </si>
  <si>
    <t>Lau Lane Pieper Conley &amp; McCreadie, P.A., Tampa</t>
  </si>
  <si>
    <t>20220117</t>
  </si>
  <si>
    <t>*INV# 2203091  TEC3020046020</t>
  </si>
  <si>
    <t>9200002130</t>
  </si>
  <si>
    <t>68539</t>
  </si>
  <si>
    <t>*INV# 22-049  TEC2017031480</t>
  </si>
  <si>
    <t>9200002131</t>
  </si>
  <si>
    <t>68540</t>
  </si>
  <si>
    <t>*INV# 22108 TEC2020046026</t>
  </si>
  <si>
    <t>9200002132</t>
  </si>
  <si>
    <t>68541</t>
  </si>
  <si>
    <t>*INV# 2212 TEC3021048488</t>
  </si>
  <si>
    <t>9200002133</t>
  </si>
  <si>
    <t>68542</t>
  </si>
  <si>
    <t>*INV# 22-3480662 TEC3022054692</t>
  </si>
  <si>
    <t>9200002134</t>
  </si>
  <si>
    <t>68544</t>
  </si>
  <si>
    <t>*INV# 2383 TEC3022053347</t>
  </si>
  <si>
    <t>9200002135</t>
  </si>
  <si>
    <t>68545</t>
  </si>
  <si>
    <t>*INV# 28 TEC3017030096</t>
  </si>
  <si>
    <t>9200002137</t>
  </si>
  <si>
    <t>68547</t>
  </si>
  <si>
    <t>*INV# 3547151  TEC2021052578</t>
  </si>
  <si>
    <t>9200002138</t>
  </si>
  <si>
    <t>68548</t>
  </si>
  <si>
    <t>*INV# 3548574  TEC2021052578</t>
  </si>
  <si>
    <t>9200002139</t>
  </si>
  <si>
    <t>68549</t>
  </si>
  <si>
    <t>*INV# 35660 TEC3017030096</t>
  </si>
  <si>
    <t>9200002140</t>
  </si>
  <si>
    <t>68550</t>
  </si>
  <si>
    <t>*INV# 3568  TEC2020045465</t>
  </si>
  <si>
    <t>9200002141</t>
  </si>
  <si>
    <t>68552</t>
  </si>
  <si>
    <t>*INV# 384 TEC8121051470</t>
  </si>
  <si>
    <t>9200002142</t>
  </si>
  <si>
    <t>68553</t>
  </si>
  <si>
    <t>*INV# 4473285  TEC2022052981</t>
  </si>
  <si>
    <t>9200002143</t>
  </si>
  <si>
    <t>68554</t>
  </si>
  <si>
    <t>*INV# 460-208-0026-1</t>
  </si>
  <si>
    <t>9200002144</t>
  </si>
  <si>
    <t>68556</t>
  </si>
  <si>
    <t>*INV# 54732-INV TEC20047920</t>
  </si>
  <si>
    <t>9200002145</t>
  </si>
  <si>
    <t>68557</t>
  </si>
  <si>
    <t>*INV# 5685567  TEC2020045465</t>
  </si>
  <si>
    <t>9200002147</t>
  </si>
  <si>
    <t>68559</t>
  </si>
  <si>
    <t>*INV# 5715397 TEC2020045465</t>
  </si>
  <si>
    <t>9200002148</t>
  </si>
  <si>
    <t>68560</t>
  </si>
  <si>
    <t>*INV# 57314 TEC3017030096</t>
  </si>
  <si>
    <t>9200002379</t>
  </si>
  <si>
    <t>68555</t>
  </si>
  <si>
    <t>*INV# 5755052 TEC2020045465</t>
  </si>
  <si>
    <t>1900000223</t>
  </si>
  <si>
    <t>TEC2021050459</t>
  </si>
  <si>
    <t>20220118</t>
  </si>
  <si>
    <t>*INV# 5830062 TEC2020045465</t>
  </si>
  <si>
    <t>1900000228</t>
  </si>
  <si>
    <t>TEC2022051738</t>
  </si>
  <si>
    <t>*INV# 5856981 TEC3021048488</t>
  </si>
  <si>
    <t>1900000229</t>
  </si>
  <si>
    <t>TEC2021051740</t>
  </si>
  <si>
    <t>*INV# 5862267 TEC3021048488</t>
  </si>
  <si>
    <t>YP</t>
  </si>
  <si>
    <t>9100000182</t>
  </si>
  <si>
    <t>7-633-15319</t>
  </si>
  <si>
    <t>*INV# 5944324 TEC3017030096</t>
  </si>
  <si>
    <t>1900000259</t>
  </si>
  <si>
    <t>TEC2021051437</t>
  </si>
  <si>
    <t>20220119</t>
  </si>
  <si>
    <t>*INV# 5957699 TEC3017030096</t>
  </si>
  <si>
    <t>1900000254</t>
  </si>
  <si>
    <t>TEC2022051821</t>
  </si>
  <si>
    <t>20220120</t>
  </si>
  <si>
    <t>*INV# 6002278</t>
  </si>
  <si>
    <t>1900000889</t>
  </si>
  <si>
    <t>00547942</t>
  </si>
  <si>
    <t>*INV# 61391-INV TEC3022054714</t>
  </si>
  <si>
    <t>1900000297</t>
  </si>
  <si>
    <t>P-86188</t>
  </si>
  <si>
    <t>20220121</t>
  </si>
  <si>
    <t>*INV# 7646342 TEC2020043385</t>
  </si>
  <si>
    <t>1900000280</t>
  </si>
  <si>
    <t>TEC2021051816</t>
  </si>
  <si>
    <t>20220124</t>
  </si>
  <si>
    <t>*INV# 7646427 TEC2022052158</t>
  </si>
  <si>
    <t>1900000282</t>
  </si>
  <si>
    <t>TEC2021051521</t>
  </si>
  <si>
    <t>*INV# 7651073 TEC2020045465</t>
  </si>
  <si>
    <t>1900000309</t>
  </si>
  <si>
    <t>TEC2021051727</t>
  </si>
  <si>
    <t>*INV# 7651095 TEC2022052158</t>
  </si>
  <si>
    <t>1900000310</t>
  </si>
  <si>
    <t>TEC2022051734</t>
  </si>
  <si>
    <t>20220125</t>
  </si>
  <si>
    <t>*INV# 7655983 TEC2020045465</t>
  </si>
  <si>
    <t>1900000311</t>
  </si>
  <si>
    <t>TEC2021051850</t>
  </si>
  <si>
    <t>*INV# 7661136 TEC3022054071</t>
  </si>
  <si>
    <t>1900000312</t>
  </si>
  <si>
    <t>20220126</t>
  </si>
  <si>
    <t>*INV# ALLEN TEC3018037910</t>
  </si>
  <si>
    <t>1900000313</t>
  </si>
  <si>
    <t>*INV# BATISTA TEC3017030096</t>
  </si>
  <si>
    <t>1900000318</t>
  </si>
  <si>
    <t>TEC3021048488</t>
  </si>
  <si>
    <t>*INV# CACCIATORE TEC2021053110</t>
  </si>
  <si>
    <t>1900000350</t>
  </si>
  <si>
    <t>TEC2017031415</t>
  </si>
  <si>
    <t>*INV# CARRUBBA TEC3018037910</t>
  </si>
  <si>
    <t>1900000358</t>
  </si>
  <si>
    <t>TEC2021051606</t>
  </si>
  <si>
    <t>*INV# D77BCCF-4201 TEC3022053825</t>
  </si>
  <si>
    <t>1900000368</t>
  </si>
  <si>
    <t>TEC2021051397</t>
  </si>
  <si>
    <t>*INV# ESPINOSA</t>
  </si>
  <si>
    <t>1900000404</t>
  </si>
  <si>
    <t>TEC2022051868</t>
  </si>
  <si>
    <t>20220127</t>
  </si>
  <si>
    <t>*INV# FALCON TEC2022053090</t>
  </si>
  <si>
    <t>DR</t>
  </si>
  <si>
    <t>1800000215</t>
  </si>
  <si>
    <t>CLAIM</t>
  </si>
  <si>
    <t>20220128</t>
  </si>
  <si>
    <t>*INV# FOSTER TEC3020043563</t>
  </si>
  <si>
    <t>9200003804</t>
  </si>
  <si>
    <t>18279</t>
  </si>
  <si>
    <t>Bajo, Cuva, Cohen &amp; Turkel, P.A., Tampa</t>
  </si>
  <si>
    <t>*INV# GARCES TEC3021051127</t>
  </si>
  <si>
    <t>9200003805</t>
  </si>
  <si>
    <t>18280</t>
  </si>
  <si>
    <t>*INV# MADONIA TEC3017030096</t>
  </si>
  <si>
    <t>9200003806</t>
  </si>
  <si>
    <t>18281</t>
  </si>
  <si>
    <t>*INV# Mosaic  TEC2021047703</t>
  </si>
  <si>
    <t>SA</t>
  </si>
  <si>
    <t>100005869</t>
  </si>
  <si>
    <t>40500-228XXXX</t>
  </si>
  <si>
    <t>I&amp;D Budget Amortization</t>
  </si>
  <si>
    <t>20220131</t>
  </si>
  <si>
    <t>*INV# Pagan TEC3017034679</t>
  </si>
  <si>
    <t>1900000377</t>
  </si>
  <si>
    <t>TEC2022051876</t>
  </si>
  <si>
    <t>*INV# PARRISH TEC2022053090</t>
  </si>
  <si>
    <t>1900000401</t>
  </si>
  <si>
    <t>TEC2021050154</t>
  </si>
  <si>
    <t>*INV# RIOS TEC3021051049</t>
  </si>
  <si>
    <t>1900000402</t>
  </si>
  <si>
    <t>TEC2021051827</t>
  </si>
  <si>
    <t>*INV# S3574914 TEC2022S3574914</t>
  </si>
  <si>
    <t>1900000403</t>
  </si>
  <si>
    <t>TEC2021051618</t>
  </si>
  <si>
    <t>*INV# S88931 TEC3020046020</t>
  </si>
  <si>
    <t>1900000405</t>
  </si>
  <si>
    <t>20220201</t>
  </si>
  <si>
    <t>*INV# S90249  TEC2020047920</t>
  </si>
  <si>
    <t>1900000406</t>
  </si>
  <si>
    <t>INVS89952</t>
  </si>
  <si>
    <t>*INV# S90260 TEC3019039202</t>
  </si>
  <si>
    <t>1900000408</t>
  </si>
  <si>
    <t>TEC20047920</t>
  </si>
  <si>
    <t>*INV# S90385 TEC2020047920</t>
  </si>
  <si>
    <t>1900000419</t>
  </si>
  <si>
    <t>TEC3022051822</t>
  </si>
  <si>
    <t>*INV# S91160 TEC2020047920</t>
  </si>
  <si>
    <t>1900000415</t>
  </si>
  <si>
    <t>TEC2021052011</t>
  </si>
  <si>
    <t>20220202</t>
  </si>
  <si>
    <t>*INV# S91878 TEC2020047920</t>
  </si>
  <si>
    <t>1900000447</t>
  </si>
  <si>
    <t>TEC2021049523</t>
  </si>
  <si>
    <t>*INV# S91912 TEC3021048488</t>
  </si>
  <si>
    <t>1900000413</t>
  </si>
  <si>
    <t>TEC2021050259</t>
  </si>
  <si>
    <t>20220203</t>
  </si>
  <si>
    <t>*INV# S92279  TEC3021048488</t>
  </si>
  <si>
    <t>1900000445</t>
  </si>
  <si>
    <t>TEC2021052004</t>
  </si>
  <si>
    <t>*INV# S92535  TEC302148488</t>
  </si>
  <si>
    <t>1900000446</t>
  </si>
  <si>
    <t>TEC2022052030</t>
  </si>
  <si>
    <t>*INV# S93389 TEC3021048488</t>
  </si>
  <si>
    <t>1800000278</t>
  </si>
  <si>
    <t>CLAIMS</t>
  </si>
  <si>
    <t>20220204</t>
  </si>
  <si>
    <t>*INV# Sien  TEC3019039202</t>
  </si>
  <si>
    <t>1900000451</t>
  </si>
  <si>
    <t>TEC2022052034</t>
  </si>
  <si>
    <t>20220207</t>
  </si>
  <si>
    <t>*INV# TIDWELL TEC2022053090</t>
  </si>
  <si>
    <t>1900000495</t>
  </si>
  <si>
    <t>TEC2021047703</t>
  </si>
  <si>
    <t>*INV# VELAZQUEZ TEC2022053090</t>
  </si>
  <si>
    <t>1900000493</t>
  </si>
  <si>
    <t>TEC2021051914</t>
  </si>
  <si>
    <t>20220208</t>
  </si>
  <si>
    <t>*INV# Verizon TEC2012015589</t>
  </si>
  <si>
    <t>9200006047</t>
  </si>
  <si>
    <t>61871</t>
  </si>
  <si>
    <t>*INV# VRC-2007923  TEC3020043563</t>
  </si>
  <si>
    <t>9200006048</t>
  </si>
  <si>
    <t>61873</t>
  </si>
  <si>
    <t>*INV# VRC-2026072 TEC3022053825</t>
  </si>
  <si>
    <t>9200006049</t>
  </si>
  <si>
    <t>61874</t>
  </si>
  <si>
    <t>*INV#FLFR21263963</t>
  </si>
  <si>
    <t>9200006050</t>
  </si>
  <si>
    <t>61877</t>
  </si>
  <si>
    <t>*INVOICE # 460-0021333</t>
  </si>
  <si>
    <t>9200006051</t>
  </si>
  <si>
    <t>61880</t>
  </si>
  <si>
    <t>*tec1022054115</t>
  </si>
  <si>
    <t>9200006052</t>
  </si>
  <si>
    <t>61881</t>
  </si>
  <si>
    <t>*TEC2017031415 Inv#22033</t>
  </si>
  <si>
    <t>9200006053</t>
  </si>
  <si>
    <t>61882</t>
  </si>
  <si>
    <t>*TEC2020045465</t>
  </si>
  <si>
    <t>9200006054</t>
  </si>
  <si>
    <t>61886</t>
  </si>
  <si>
    <t>*TEC2021052091</t>
  </si>
  <si>
    <t>9200006055</t>
  </si>
  <si>
    <t>61888</t>
  </si>
  <si>
    <t>*TEC2022052981</t>
  </si>
  <si>
    <t>9200006056</t>
  </si>
  <si>
    <t>61889</t>
  </si>
  <si>
    <t>*TEC2022053629</t>
  </si>
  <si>
    <t>9200006057</t>
  </si>
  <si>
    <t>61892</t>
  </si>
  <si>
    <t>*TEC2022053632</t>
  </si>
  <si>
    <t>9200006058</t>
  </si>
  <si>
    <t>61893</t>
  </si>
  <si>
    <t>*TEC2022053820 8/29/22</t>
  </si>
  <si>
    <t>9200006059</t>
  </si>
  <si>
    <t>61895</t>
  </si>
  <si>
    <t>*tec2022054116</t>
  </si>
  <si>
    <t>1900000490</t>
  </si>
  <si>
    <t>TEC2021052091</t>
  </si>
  <si>
    <t>20220209</t>
  </si>
  <si>
    <t>*TEC2022054129</t>
  </si>
  <si>
    <t>1900000491</t>
  </si>
  <si>
    <t>TEC3018036308</t>
  </si>
  <si>
    <t>*TEC2022054175</t>
  </si>
  <si>
    <t>1900000538</t>
  </si>
  <si>
    <t>TEC2022052112</t>
  </si>
  <si>
    <t>20220210</t>
  </si>
  <si>
    <t>*Tec2022054183</t>
  </si>
  <si>
    <t>1900000539</t>
  </si>
  <si>
    <t>TEC2022052079</t>
  </si>
  <si>
    <t>*TEC2022054242</t>
  </si>
  <si>
    <t>1900000540</t>
  </si>
  <si>
    <t>TEC2022052087</t>
  </si>
  <si>
    <t>*TEC2022054245</t>
  </si>
  <si>
    <t>1900000559</t>
  </si>
  <si>
    <t>TEC2022052110</t>
  </si>
  <si>
    <t>20220214</t>
  </si>
  <si>
    <t>*TEC2022054248</t>
  </si>
  <si>
    <t>1900000561</t>
  </si>
  <si>
    <t>TEC2022052090</t>
  </si>
  <si>
    <t>*TEC3020046020</t>
  </si>
  <si>
    <t>1900000567</t>
  </si>
  <si>
    <t>TEC2021050234</t>
  </si>
  <si>
    <t>Bajo Cohen Agliano, P.A., Tampa</t>
  </si>
  <si>
    <t>1900000556</t>
  </si>
  <si>
    <t>20220215</t>
  </si>
  <si>
    <t>Bajo Cohen Agliano_ 2017-17130</t>
  </si>
  <si>
    <t>1900000560</t>
  </si>
  <si>
    <t>Bajo Cohen Agliano_ 2020-1141</t>
  </si>
  <si>
    <t>1900000562</t>
  </si>
  <si>
    <t>Bajo Cohen Agliano_ 2022-1701</t>
  </si>
  <si>
    <t>1900000565</t>
  </si>
  <si>
    <t>TEC2022052158</t>
  </si>
  <si>
    <t>Bajo Cuva Cohen &amp; Turkel 2017-17085</t>
  </si>
  <si>
    <t>1900000595</t>
  </si>
  <si>
    <t>TEC2021051711</t>
  </si>
  <si>
    <t>20220216</t>
  </si>
  <si>
    <t>Bajo Cuva Cohen &amp; Turkel 2017-17130</t>
  </si>
  <si>
    <t>1900000591</t>
  </si>
  <si>
    <t>20220217</t>
  </si>
  <si>
    <t>Bajo Cuva Cohen &amp; Turkel 2019-215</t>
  </si>
  <si>
    <t>1900000592</t>
  </si>
  <si>
    <t>Bajo Cuva Cohen &amp; Turkel 2020-1141</t>
  </si>
  <si>
    <t>1900000612</t>
  </si>
  <si>
    <t>TEC2022052161</t>
  </si>
  <si>
    <t>20220218</t>
  </si>
  <si>
    <t>Bajo Cuva Cohen &amp; Turkel 2020-798</t>
  </si>
  <si>
    <t>1900000641</t>
  </si>
  <si>
    <t>20220222</t>
  </si>
  <si>
    <t>Bajo Cuva Cohen &amp; Turkel 2020-834</t>
  </si>
  <si>
    <t>1900000643</t>
  </si>
  <si>
    <t>Bajo Cuva Cohen &amp; Turkel 2021-1383</t>
  </si>
  <si>
    <t>1900000638</t>
  </si>
  <si>
    <t>20220223</t>
  </si>
  <si>
    <t>Bajo Cuva Cohen &amp; Turkel 2021-1407</t>
  </si>
  <si>
    <t>1900000640</t>
  </si>
  <si>
    <t>TEC2022052229</t>
  </si>
  <si>
    <t>1900000689</t>
  </si>
  <si>
    <t>TEC2022052088</t>
  </si>
  <si>
    <t>Barnett &amp; Chistolini 2018-17492</t>
  </si>
  <si>
    <t>1900000692</t>
  </si>
  <si>
    <t>TEC2022052201</t>
  </si>
  <si>
    <t>Barnett &amp; Chistolini 2019-115</t>
  </si>
  <si>
    <t>9200008375</t>
  </si>
  <si>
    <t>68582</t>
  </si>
  <si>
    <t>Barnett &amp; Chistolini 2019-118</t>
  </si>
  <si>
    <t>9200008376</t>
  </si>
  <si>
    <t>68584</t>
  </si>
  <si>
    <t>Barnett &amp; Chistolini 2019-666</t>
  </si>
  <si>
    <t>9200008377</t>
  </si>
  <si>
    <t>68585</t>
  </si>
  <si>
    <t>Barnett &amp; Chistolini 2020-1038</t>
  </si>
  <si>
    <t>9200008378</t>
  </si>
  <si>
    <t>68586</t>
  </si>
  <si>
    <t>Barnett &amp; Chistolini 2020-1162</t>
  </si>
  <si>
    <t>9200008379</t>
  </si>
  <si>
    <t>68587</t>
  </si>
  <si>
    <t>Barnett &amp; Chistolini 2020-838</t>
  </si>
  <si>
    <t>9200008380</t>
  </si>
  <si>
    <t>68589</t>
  </si>
  <si>
    <t>Barnett &amp; Chistolini 2021-1342</t>
  </si>
  <si>
    <t>9200008381</t>
  </si>
  <si>
    <t>68591</t>
  </si>
  <si>
    <t>Barnett &amp; Chistolini 2021-1389</t>
  </si>
  <si>
    <t>9200008382</t>
  </si>
  <si>
    <t>68593</t>
  </si>
  <si>
    <t>Barnett &amp; Chistolini 2021-1414</t>
  </si>
  <si>
    <t>9200008383</t>
  </si>
  <si>
    <t>68594</t>
  </si>
  <si>
    <t>Barnett &amp; Chistolini 2021-1420</t>
  </si>
  <si>
    <t>9200008384</t>
  </si>
  <si>
    <t>68597</t>
  </si>
  <si>
    <t>Barnett &amp; Chistolini 2021-1430</t>
  </si>
  <si>
    <t>9200008385</t>
  </si>
  <si>
    <t>68598</t>
  </si>
  <si>
    <t>Barnett &amp; Chistolini 2021-1456</t>
  </si>
  <si>
    <t>9200008386</t>
  </si>
  <si>
    <t>68599</t>
  </si>
  <si>
    <t>Barnett &amp; Chistolini 2021-1474</t>
  </si>
  <si>
    <t>9200008387</t>
  </si>
  <si>
    <t>68600</t>
  </si>
  <si>
    <t>Barnett &amp; Chistolini 2021-1479</t>
  </si>
  <si>
    <t>9200008388</t>
  </si>
  <si>
    <t>68601</t>
  </si>
  <si>
    <t>Barnett &amp; Chistolini 2021-1527</t>
  </si>
  <si>
    <t>9200008389</t>
  </si>
  <si>
    <t>68602</t>
  </si>
  <si>
    <t>Barnett &amp; Chistolini 2021-1529</t>
  </si>
  <si>
    <t>9200008390</t>
  </si>
  <si>
    <t>68604</t>
  </si>
  <si>
    <t>Barnett &amp; Chistolini 2021-1543</t>
  </si>
  <si>
    <t>9200008391</t>
  </si>
  <si>
    <t>68606</t>
  </si>
  <si>
    <t>Barnett &amp; Chistolini 2021-1559</t>
  </si>
  <si>
    <t>9200008971</t>
  </si>
  <si>
    <t>68588</t>
  </si>
  <si>
    <t>1900000722</t>
  </si>
  <si>
    <t>TEC2020052268</t>
  </si>
  <si>
    <t>20220225</t>
  </si>
  <si>
    <t>Barnett &amp; Chistolini_ 2018-17492</t>
  </si>
  <si>
    <t>9200008973</t>
  </si>
  <si>
    <t>68634</t>
  </si>
  <si>
    <t>Barnett &amp; Chistolini_ 2020-1162</t>
  </si>
  <si>
    <t>100012263</t>
  </si>
  <si>
    <t>20220228</t>
  </si>
  <si>
    <t>Barnett &amp; Chistolini_ 2021-1342</t>
  </si>
  <si>
    <t>9200008963</t>
  </si>
  <si>
    <t>18218</t>
  </si>
  <si>
    <t>Barnett &amp; Chistolini_ 2021-1389</t>
  </si>
  <si>
    <t>9200008964</t>
  </si>
  <si>
    <t>18219</t>
  </si>
  <si>
    <t>Barnett &amp; Chistolini_ 2021-1414</t>
  </si>
  <si>
    <t>9200008965</t>
  </si>
  <si>
    <t>18220</t>
  </si>
  <si>
    <t>Barnett &amp; Chistolini_ 2022-1626</t>
  </si>
  <si>
    <t>9200008966</t>
  </si>
  <si>
    <t>18221</t>
  </si>
  <si>
    <t>Barnett &amp; Chistolini_ 2022-1643</t>
  </si>
  <si>
    <t>9200008967</t>
  </si>
  <si>
    <t>18222</t>
  </si>
  <si>
    <t>Barnett &amp; Chistolini_ 2022-1723</t>
  </si>
  <si>
    <t>1900000718</t>
  </si>
  <si>
    <t>TEC3018036519</t>
  </si>
  <si>
    <t>20220301</t>
  </si>
  <si>
    <t>Barnett &amp; Chistolini_ 2022-1733</t>
  </si>
  <si>
    <t>1900000736</t>
  </si>
  <si>
    <t>FUNDING REQUEST</t>
  </si>
  <si>
    <t>Barnett &amp; Chistolini_ 2022-1757</t>
  </si>
  <si>
    <t>1900000789</t>
  </si>
  <si>
    <t>20220303</t>
  </si>
  <si>
    <t>Barnett &amp; Chistolini_ 2022-1803</t>
  </si>
  <si>
    <t>9200010821</t>
  </si>
  <si>
    <t>120561</t>
  </si>
  <si>
    <t>Bennett, Jacobs &amp; Adams, P.A. - Tampa</t>
  </si>
  <si>
    <t>Barnett &amp; Chistolini_ 2022-1806</t>
  </si>
  <si>
    <t>1800000524</t>
  </si>
  <si>
    <t>20220304</t>
  </si>
  <si>
    <t>Barnett &amp; Chistolini_ 2022-1812</t>
  </si>
  <si>
    <t>1900000803</t>
  </si>
  <si>
    <t>TEC2021050341</t>
  </si>
  <si>
    <t>Barnett &amp; Chistolini_ 2022-1813</t>
  </si>
  <si>
    <t>1900000788</t>
  </si>
  <si>
    <t>20220307</t>
  </si>
  <si>
    <t>Barnett &amp; Chistolini_ 2022-1814</t>
  </si>
  <si>
    <t>1900000840</t>
  </si>
  <si>
    <t>TEC2021050867</t>
  </si>
  <si>
    <t>Barnett &amp; Chistolini_ 2022-1832</t>
  </si>
  <si>
    <t>1900000856</t>
  </si>
  <si>
    <t>TEC2022052028</t>
  </si>
  <si>
    <t>Barnett &amp; Chistolini_ 2022-1835</t>
  </si>
  <si>
    <t>1900000848</t>
  </si>
  <si>
    <t>TEC3021050703</t>
  </si>
  <si>
    <t>20220308</t>
  </si>
  <si>
    <t>Barnett &amp; Chistolini_ 2022-1861</t>
  </si>
  <si>
    <t>1900000870</t>
  </si>
  <si>
    <t>TEC2021049616</t>
  </si>
  <si>
    <t>20220310</t>
  </si>
  <si>
    <t>Barnett &amp; Chistolini_ 2022-1862</t>
  </si>
  <si>
    <t>1900000871</t>
  </si>
  <si>
    <t>TEC2022052365</t>
  </si>
  <si>
    <t>Barnett &amp; Chistolini_ 2022-1884</t>
  </si>
  <si>
    <t>1900000872</t>
  </si>
  <si>
    <t>TEC2022052323</t>
  </si>
  <si>
    <t>Barnett &amp; Chistolini_ 2022-1890</t>
  </si>
  <si>
    <t>1900000877</t>
  </si>
  <si>
    <t>TEC2022051957</t>
  </si>
  <si>
    <t>Barnett &amp; Chistolini_ 2022-1897</t>
  </si>
  <si>
    <t>1900000868</t>
  </si>
  <si>
    <t>TEC2022052435</t>
  </si>
  <si>
    <t>20220311</t>
  </si>
  <si>
    <t>Barnett &amp; Chistolini_ 2022-1898</t>
  </si>
  <si>
    <t>1900000979</t>
  </si>
  <si>
    <t>Barnett &amp; Chistolini_ 2022-1902</t>
  </si>
  <si>
    <t>1900000912</t>
  </si>
  <si>
    <t>TEC2022052290</t>
  </si>
  <si>
    <t>20220314</t>
  </si>
  <si>
    <t>Bennett Jacob &amp; Adams_ 2021-1585</t>
  </si>
  <si>
    <t>1900000910</t>
  </si>
  <si>
    <t>TEC3022052052</t>
  </si>
  <si>
    <t>20220315</t>
  </si>
  <si>
    <t>1900000930</t>
  </si>
  <si>
    <t>TEC2022052532</t>
  </si>
  <si>
    <t>20220316</t>
  </si>
  <si>
    <t>Ck req, under PGS and shoul have been a TEC claim</t>
  </si>
  <si>
    <t>1900000931</t>
  </si>
  <si>
    <t>TEC2021050371</t>
  </si>
  <si>
    <t>Claim Invoices Reclass</t>
  </si>
  <si>
    <t>9200012418</t>
  </si>
  <si>
    <t>62047</t>
  </si>
  <si>
    <t>D7NG59H-4211</t>
  </si>
  <si>
    <t>9200012419</t>
  </si>
  <si>
    <t>62049</t>
  </si>
  <si>
    <t>Holland &amp; Knight LLP, Tampa, Firmwide</t>
  </si>
  <si>
    <t>9200012420</t>
  </si>
  <si>
    <t>62050</t>
  </si>
  <si>
    <t>9200012421</t>
  </si>
  <si>
    <t>62053</t>
  </si>
  <si>
    <t>I&amp;D TRUE UP AUTO LIAB</t>
  </si>
  <si>
    <t>9200012422</t>
  </si>
  <si>
    <t>62054</t>
  </si>
  <si>
    <t>INV# 5840726  TEC3017030096</t>
  </si>
  <si>
    <t>9200012423</t>
  </si>
  <si>
    <t>62055</t>
  </si>
  <si>
    <t>Lau Lane Pieper Conley &amp; McCreadie 2006-10564</t>
  </si>
  <si>
    <t>9200012424</t>
  </si>
  <si>
    <t>62056</t>
  </si>
  <si>
    <t>Lau Lane Pieper Conley &amp; McCreadie 2009-12639</t>
  </si>
  <si>
    <t>9200012425</t>
  </si>
  <si>
    <t>62057</t>
  </si>
  <si>
    <t>Lau Lane Pieper Conley &amp; McCreadie 2013-14858</t>
  </si>
  <si>
    <t>9200012426</t>
  </si>
  <si>
    <t>62063</t>
  </si>
  <si>
    <t>Lau Lane Pieper Conley &amp; McCreadie 2017-17020</t>
  </si>
  <si>
    <t>9200012427</t>
  </si>
  <si>
    <t>62064</t>
  </si>
  <si>
    <t>Lau Lane Pieper Conley &amp; McCreadie 2017-17136</t>
  </si>
  <si>
    <t>9200012428</t>
  </si>
  <si>
    <t>62065</t>
  </si>
  <si>
    <t>Lau Lane Pieper Conley &amp; McCreadie 2017-17408</t>
  </si>
  <si>
    <t>9200012429</t>
  </si>
  <si>
    <t>62066</t>
  </si>
  <si>
    <t>Lau Lane Pieper Conley &amp; McCreadie 2017-17410</t>
  </si>
  <si>
    <t>9200012430</t>
  </si>
  <si>
    <t>62067</t>
  </si>
  <si>
    <t>Lau Lane Pieper Conley &amp; McCreadie 2019-376</t>
  </si>
  <si>
    <t>9200012431</t>
  </si>
  <si>
    <t>62070</t>
  </si>
  <si>
    <t>Lau Lane Pieper Conley &amp; McCreadie 2019-378</t>
  </si>
  <si>
    <t>9200012432</t>
  </si>
  <si>
    <t>62072</t>
  </si>
  <si>
    <t>Lau Lane Pieper Conley &amp; McCreadie 2019-379</t>
  </si>
  <si>
    <t>9200012433</t>
  </si>
  <si>
    <t>62073</t>
  </si>
  <si>
    <t>Lau Lane Pieper Conley &amp; McCreadie 2019-429</t>
  </si>
  <si>
    <t>9200012434</t>
  </si>
  <si>
    <t>62074</t>
  </si>
  <si>
    <t>Lau Lane Pieper Conley &amp; McCreadie 2019-430</t>
  </si>
  <si>
    <t>9200012435</t>
  </si>
  <si>
    <t>62075</t>
  </si>
  <si>
    <t>Lau Lane Pieper Conley &amp; McCreadie 2019-623</t>
  </si>
  <si>
    <t>9200012436</t>
  </si>
  <si>
    <t>62077</t>
  </si>
  <si>
    <t>Lau Lane Pieper Conley &amp; McCreadie 2020-1273</t>
  </si>
  <si>
    <t>9200012437</t>
  </si>
  <si>
    <t>62078</t>
  </si>
  <si>
    <t>Lau Lane Pieper Conley &amp; McCreadie 2020-762</t>
  </si>
  <si>
    <t>9200012438</t>
  </si>
  <si>
    <t>62080</t>
  </si>
  <si>
    <t>Lau Lane Pieper Conley &amp; McCreadie 2020-862</t>
  </si>
  <si>
    <t>9200012439</t>
  </si>
  <si>
    <t>62081</t>
  </si>
  <si>
    <t>Lau Lane Pieper Conley &amp; McCreadie 2020-877</t>
  </si>
  <si>
    <t>9200012440</t>
  </si>
  <si>
    <t>62083</t>
  </si>
  <si>
    <t>Lau Lane Pieper Conley &amp; McCreadie 2021-1331</t>
  </si>
  <si>
    <t>9200012441</t>
  </si>
  <si>
    <t>62084</t>
  </si>
  <si>
    <t>Lau Lane Pieper Conley &amp; McCreadie 2021-1367</t>
  </si>
  <si>
    <t>9200012442</t>
  </si>
  <si>
    <t>62085</t>
  </si>
  <si>
    <t>Lau Lane Pieper Conley &amp; McCreadie 2021-1372</t>
  </si>
  <si>
    <t>9200012443</t>
  </si>
  <si>
    <t>62086</t>
  </si>
  <si>
    <t>Lau Lane Pieper Conley &amp; McCreadie 2021-1415</t>
  </si>
  <si>
    <t>1900000972</t>
  </si>
  <si>
    <t>TEC2022052548</t>
  </si>
  <si>
    <t>20220318</t>
  </si>
  <si>
    <t>Lau Lane Pieper Conley &amp; McCreadie 2021-1418</t>
  </si>
  <si>
    <t>1900000973</t>
  </si>
  <si>
    <t>TEC2022052570</t>
  </si>
  <si>
    <t>Lau Lane Pieper Conley &amp; McCreadie 2021-1429</t>
  </si>
  <si>
    <t>1900000977</t>
  </si>
  <si>
    <t>TEC2022052546</t>
  </si>
  <si>
    <t>Lau Lane Pieper Conley &amp; McCreadie 2021-1512</t>
  </si>
  <si>
    <t>1900000974</t>
  </si>
  <si>
    <t>TEC2022052554</t>
  </si>
  <si>
    <t>20220319</t>
  </si>
  <si>
    <t>Lau Lane Pieper Conley &amp; McCreadie 2021-1579</t>
  </si>
  <si>
    <t>1900000976</t>
  </si>
  <si>
    <t>TEC2022052564</t>
  </si>
  <si>
    <t>1900000975</t>
  </si>
  <si>
    <t>20220321</t>
  </si>
  <si>
    <t>Lau Lane Pieper Conley &amp; McCreadie_ 2006-10564</t>
  </si>
  <si>
    <t>1900000980</t>
  </si>
  <si>
    <t>TEC2020045465</t>
  </si>
  <si>
    <t>Lau Lane Pieper Conley &amp; McCreadie_ 2009-12639</t>
  </si>
  <si>
    <t>1900000982</t>
  </si>
  <si>
    <t>TEC2022052263</t>
  </si>
  <si>
    <t>Lau Lane Pieper Conley &amp; McCreadie_ 2017-17020</t>
  </si>
  <si>
    <t>9200012519</t>
  </si>
  <si>
    <t>18288</t>
  </si>
  <si>
    <t>Lau Lane Pieper Conley &amp; McCreadie_ 2017-17136</t>
  </si>
  <si>
    <t>9200012852</t>
  </si>
  <si>
    <t>18287</t>
  </si>
  <si>
    <t>Lau Lane Pieper Conley &amp; McCreadie_ 2017-17408</t>
  </si>
  <si>
    <t>9200012853</t>
  </si>
  <si>
    <t>18290</t>
  </si>
  <si>
    <t>Lau Lane Pieper Conley &amp; McCreadie_ 2017-17410</t>
  </si>
  <si>
    <t>1900000983</t>
  </si>
  <si>
    <t>TEC2022052299</t>
  </si>
  <si>
    <t>20220322</t>
  </si>
  <si>
    <t>Lau Lane Pieper Conley &amp; McCreadie_ 2019-378</t>
  </si>
  <si>
    <t>1900000984</t>
  </si>
  <si>
    <t>TEC2022052404</t>
  </si>
  <si>
    <t>Lau Lane Pieper Conley &amp; McCreadie_ 2019-379</t>
  </si>
  <si>
    <t>1900000986</t>
  </si>
  <si>
    <t>TEC2022052217</t>
  </si>
  <si>
    <t>Lau Lane Pieper Conley &amp; McCreadie_ 2019-623</t>
  </si>
  <si>
    <t>1900000987</t>
  </si>
  <si>
    <t>TEC2022052575</t>
  </si>
  <si>
    <t>Lau Lane Pieper Conley &amp; McCreadie_ 2020-762</t>
  </si>
  <si>
    <t>9200012858</t>
  </si>
  <si>
    <t>68675</t>
  </si>
  <si>
    <t>Lau Lane Pieper Conley &amp; McCreadie_ 2021-1331</t>
  </si>
  <si>
    <t>9200012859</t>
  </si>
  <si>
    <t>68676</t>
  </si>
  <si>
    <t>Lau Lane Pieper Conley &amp; McCreadie_ 2021-1415</t>
  </si>
  <si>
    <t>9200012860</t>
  </si>
  <si>
    <t>68679</t>
  </si>
  <si>
    <t>Lau Lane Pieper Conley &amp; McCreadie_ 2021-1430</t>
  </si>
  <si>
    <t>9200012861</t>
  </si>
  <si>
    <t>68680</t>
  </si>
  <si>
    <t>Lau Lane Pieper Conley &amp; McCreadie_ 2021-1512</t>
  </si>
  <si>
    <t>9200012862</t>
  </si>
  <si>
    <t>68681</t>
  </si>
  <si>
    <t>Lau Lane Pieper Conley &amp; McCreadie_ 2021-1579</t>
  </si>
  <si>
    <t>9200012863</t>
  </si>
  <si>
    <t>68682</t>
  </si>
  <si>
    <t>Lau Lane Pieper Conley &amp; McCreadie_ 2022-1628</t>
  </si>
  <si>
    <t>9200012864</t>
  </si>
  <si>
    <t>68683</t>
  </si>
  <si>
    <t>Lau Lane Pieper Conley &amp; McCreadie_ 2022-1681</t>
  </si>
  <si>
    <t>9200012865</t>
  </si>
  <si>
    <t>68685</t>
  </si>
  <si>
    <t>Lau Lane Pieper Conley &amp; McCreadie_ 2022-1732</t>
  </si>
  <si>
    <t>9200012866</t>
  </si>
  <si>
    <t>68686</t>
  </si>
  <si>
    <t>Lau Lane Pieper Conley &amp; McCreadie_ 2022-1839</t>
  </si>
  <si>
    <t>9200012867</t>
  </si>
  <si>
    <t>68687</t>
  </si>
  <si>
    <t>Lau Lane Pieper Conley &amp; McCreadie_ 2022-1877</t>
  </si>
  <si>
    <t>9200012868</t>
  </si>
  <si>
    <t>68688</t>
  </si>
  <si>
    <t>Lau Lane Pieper Conley &amp; McCreadie_ 2022-1891</t>
  </si>
  <si>
    <t>9200012869</t>
  </si>
  <si>
    <t>68689</t>
  </si>
  <si>
    <t>PGS2022055272</t>
  </si>
  <si>
    <t>9200012870</t>
  </si>
  <si>
    <t>68692</t>
  </si>
  <si>
    <t>TEC2018036803</t>
  </si>
  <si>
    <t>9200012871</t>
  </si>
  <si>
    <t>68694</t>
  </si>
  <si>
    <t>9200012872</t>
  </si>
  <si>
    <t>68695</t>
  </si>
  <si>
    <t>TEC2020053504</t>
  </si>
  <si>
    <t>9200013155</t>
  </si>
  <si>
    <t>68684</t>
  </si>
  <si>
    <t>1900000988</t>
  </si>
  <si>
    <t>TEC2022052408</t>
  </si>
  <si>
    <t>20220323</t>
  </si>
  <si>
    <t>TEC2021049225</t>
  </si>
  <si>
    <t>1900001008</t>
  </si>
  <si>
    <t>1900001009</t>
  </si>
  <si>
    <t>1900001011</t>
  </si>
  <si>
    <t>TEC2020043385</t>
  </si>
  <si>
    <t>TEC2021049621</t>
  </si>
  <si>
    <t>9200013156</t>
  </si>
  <si>
    <t>68710</t>
  </si>
  <si>
    <t>20220324</t>
  </si>
  <si>
    <t>9200013157</t>
  </si>
  <si>
    <t>68714</t>
  </si>
  <si>
    <t>1900001007</t>
  </si>
  <si>
    <t>TEC2021050531</t>
  </si>
  <si>
    <t>20220325</t>
  </si>
  <si>
    <t>1900001010</t>
  </si>
  <si>
    <t>TEC2021050330</t>
  </si>
  <si>
    <t>1900001045</t>
  </si>
  <si>
    <t>TEC3021051604</t>
  </si>
  <si>
    <t>1900001040</t>
  </si>
  <si>
    <t>TEC2022052474</t>
  </si>
  <si>
    <t>20220328</t>
  </si>
  <si>
    <t>1900001041</t>
  </si>
  <si>
    <t>TEC2022052639</t>
  </si>
  <si>
    <t>TEC2021050433</t>
  </si>
  <si>
    <t>1900001046</t>
  </si>
  <si>
    <t>1900001047</t>
  </si>
  <si>
    <t>1900001051</t>
  </si>
  <si>
    <t>1900001104</t>
  </si>
  <si>
    <t>TEC2022052517</t>
  </si>
  <si>
    <t>20220330</t>
  </si>
  <si>
    <t>100018374</t>
  </si>
  <si>
    <t>20220331</t>
  </si>
  <si>
    <t>1900001103</t>
  </si>
  <si>
    <t>TEC2022052696</t>
  </si>
  <si>
    <t>TEC2021051029</t>
  </si>
  <si>
    <t>1900001094</t>
  </si>
  <si>
    <t>TEC2022052692</t>
  </si>
  <si>
    <t>20220401</t>
  </si>
  <si>
    <t>1900001095</t>
  </si>
  <si>
    <t>TEC2022052695</t>
  </si>
  <si>
    <t>1900001096</t>
  </si>
  <si>
    <t>TEC2022052713</t>
  </si>
  <si>
    <t>1900001191</t>
  </si>
  <si>
    <t>TEC3021049348</t>
  </si>
  <si>
    <t>20220404</t>
  </si>
  <si>
    <t>1900001140</t>
  </si>
  <si>
    <t>007831 FUNDING</t>
  </si>
  <si>
    <t>20220406</t>
  </si>
  <si>
    <t>1900001158</t>
  </si>
  <si>
    <t>TEC2021051533</t>
  </si>
  <si>
    <t>1900001206</t>
  </si>
  <si>
    <t>TEC3017034679</t>
  </si>
  <si>
    <t>20220407</t>
  </si>
  <si>
    <t>1900001188</t>
  </si>
  <si>
    <t>TEC2022052661</t>
  </si>
  <si>
    <t>20220408</t>
  </si>
  <si>
    <t>1900001209</t>
  </si>
  <si>
    <t>TEC2022052773</t>
  </si>
  <si>
    <t>1900001204</t>
  </si>
  <si>
    <t>TEC2022052812</t>
  </si>
  <si>
    <t>20220412</t>
  </si>
  <si>
    <t>1900001205</t>
  </si>
  <si>
    <t>TEC2022052714</t>
  </si>
  <si>
    <t>TEC2021051694</t>
  </si>
  <si>
    <t>1900001239</t>
  </si>
  <si>
    <t>TE20-17039287</t>
  </si>
  <si>
    <t>1900001257</t>
  </si>
  <si>
    <t>TEC2022052816</t>
  </si>
  <si>
    <t>20220414</t>
  </si>
  <si>
    <t>9200016810</t>
  </si>
  <si>
    <t>62219</t>
  </si>
  <si>
    <t>9200016811</t>
  </si>
  <si>
    <t>62223</t>
  </si>
  <si>
    <t>9200016812</t>
  </si>
  <si>
    <t>62224</t>
  </si>
  <si>
    <t>9200016813</t>
  </si>
  <si>
    <t>62227</t>
  </si>
  <si>
    <t>9200016814</t>
  </si>
  <si>
    <t>62228</t>
  </si>
  <si>
    <t>9200016815</t>
  </si>
  <si>
    <t>62229</t>
  </si>
  <si>
    <t>9200016816</t>
  </si>
  <si>
    <t>62230</t>
  </si>
  <si>
    <t>9200016817</t>
  </si>
  <si>
    <t>62231</t>
  </si>
  <si>
    <t>9200016818</t>
  </si>
  <si>
    <t>62236</t>
  </si>
  <si>
    <t>9200016819</t>
  </si>
  <si>
    <t>62238</t>
  </si>
  <si>
    <t>9200016820</t>
  </si>
  <si>
    <t>62240</t>
  </si>
  <si>
    <t>9200016821</t>
  </si>
  <si>
    <t>62241</t>
  </si>
  <si>
    <t>TEC2021052126</t>
  </si>
  <si>
    <t>9200016822</t>
  </si>
  <si>
    <t>62242</t>
  </si>
  <si>
    <t>TEC2021052691</t>
  </si>
  <si>
    <t>9200016823</t>
  </si>
  <si>
    <t>62244</t>
  </si>
  <si>
    <t>TEC2021053812</t>
  </si>
  <si>
    <t>9200016824</t>
  </si>
  <si>
    <t>62246</t>
  </si>
  <si>
    <t>TEC2021054177</t>
  </si>
  <si>
    <t>9200016825</t>
  </si>
  <si>
    <t>62247</t>
  </si>
  <si>
    <t>TEC2022050288</t>
  </si>
  <si>
    <t>9200016826</t>
  </si>
  <si>
    <t>62248</t>
  </si>
  <si>
    <t>TEC2022050411</t>
  </si>
  <si>
    <t>9200016827</t>
  </si>
  <si>
    <t>62249</t>
  </si>
  <si>
    <t>9200016828</t>
  </si>
  <si>
    <t>62252</t>
  </si>
  <si>
    <t>9200016829</t>
  </si>
  <si>
    <t>62253</t>
  </si>
  <si>
    <t>9200016830</t>
  </si>
  <si>
    <t>62254</t>
  </si>
  <si>
    <t>9200016831</t>
  </si>
  <si>
    <t>62255</t>
  </si>
  <si>
    <t>9200016832</t>
  </si>
  <si>
    <t>62256</t>
  </si>
  <si>
    <t>9200016833</t>
  </si>
  <si>
    <t>62257</t>
  </si>
  <si>
    <t>TEC2022051995</t>
  </si>
  <si>
    <t>9200016834</t>
  </si>
  <si>
    <t>62258</t>
  </si>
  <si>
    <t>9200016835</t>
  </si>
  <si>
    <t>62259</t>
  </si>
  <si>
    <t>9200016836</t>
  </si>
  <si>
    <t>62260</t>
  </si>
  <si>
    <t>9200016837</t>
  </si>
  <si>
    <t>62262</t>
  </si>
  <si>
    <t>TEC2022052051</t>
  </si>
  <si>
    <t>1900001256</t>
  </si>
  <si>
    <t>TEC2022052821</t>
  </si>
  <si>
    <t>20220418</t>
  </si>
  <si>
    <t>1900001292</t>
  </si>
  <si>
    <t>TEC2022052777</t>
  </si>
  <si>
    <t>1900001316</t>
  </si>
  <si>
    <t>TEC2022052837</t>
  </si>
  <si>
    <t>20220419</t>
  </si>
  <si>
    <t>1900001317</t>
  </si>
  <si>
    <t>TEC2022052822</t>
  </si>
  <si>
    <t>1900001318</t>
  </si>
  <si>
    <t>TEC2022052833</t>
  </si>
  <si>
    <t>20220420</t>
  </si>
  <si>
    <t>1900001310</t>
  </si>
  <si>
    <t>TEC2022052836</t>
  </si>
  <si>
    <t>20220421</t>
  </si>
  <si>
    <t>1900001314</t>
  </si>
  <si>
    <t>20220422</t>
  </si>
  <si>
    <t>1900001326</t>
  </si>
  <si>
    <t>TEC2022052886</t>
  </si>
  <si>
    <t>1900001332</t>
  </si>
  <si>
    <t>D662SBK-42K2</t>
  </si>
  <si>
    <t>1900001325</t>
  </si>
  <si>
    <t>TEC3022052897</t>
  </si>
  <si>
    <t>20220423</t>
  </si>
  <si>
    <t>1900001328</t>
  </si>
  <si>
    <t>TEC2022052884</t>
  </si>
  <si>
    <t>20220425</t>
  </si>
  <si>
    <t>1900001329</t>
  </si>
  <si>
    <t>TEC3020043563</t>
  </si>
  <si>
    <t>1900001331</t>
  </si>
  <si>
    <t>1900001333</t>
  </si>
  <si>
    <t>9200018815</t>
  </si>
  <si>
    <t>18451</t>
  </si>
  <si>
    <t>TEC20220523099</t>
  </si>
  <si>
    <t>9200018816</t>
  </si>
  <si>
    <t>18453</t>
  </si>
  <si>
    <t>9200018817</t>
  </si>
  <si>
    <t>18454</t>
  </si>
  <si>
    <t>9200019350</t>
  </si>
  <si>
    <t>18452</t>
  </si>
  <si>
    <t>1900001330</t>
  </si>
  <si>
    <t>20220426</t>
  </si>
  <si>
    <t>1900001352</t>
  </si>
  <si>
    <t>TEC2022052877</t>
  </si>
  <si>
    <t>1900001353</t>
  </si>
  <si>
    <t>TEC3022052842</t>
  </si>
  <si>
    <t>1900001354</t>
  </si>
  <si>
    <t>TEC3022052697</t>
  </si>
  <si>
    <t>20220427</t>
  </si>
  <si>
    <t>1900001346</t>
  </si>
  <si>
    <t>20220428</t>
  </si>
  <si>
    <t>1900001377</t>
  </si>
  <si>
    <t>20220429</t>
  </si>
  <si>
    <t>1900001401</t>
  </si>
  <si>
    <t>TEC2022052951</t>
  </si>
  <si>
    <t>1900001402</t>
  </si>
  <si>
    <t>tec2022052549</t>
  </si>
  <si>
    <t>1900001406</t>
  </si>
  <si>
    <t>PGS2019052990</t>
  </si>
  <si>
    <t>100024198</t>
  </si>
  <si>
    <t>20220430</t>
  </si>
  <si>
    <t>1900001400</t>
  </si>
  <si>
    <t>TEC2022052860</t>
  </si>
  <si>
    <t>20220502</t>
  </si>
  <si>
    <t>1900001438</t>
  </si>
  <si>
    <t>20220503</t>
  </si>
  <si>
    <t>1900001440</t>
  </si>
  <si>
    <t>TEC2022052998</t>
  </si>
  <si>
    <t>1900001441</t>
  </si>
  <si>
    <t>TEC2022053000</t>
  </si>
  <si>
    <t>TEC2022052641</t>
  </si>
  <si>
    <t>1900001533</t>
  </si>
  <si>
    <t>TEC2022052850</t>
  </si>
  <si>
    <t>1900001445</t>
  </si>
  <si>
    <t>TEC2021052991</t>
  </si>
  <si>
    <t>20220504</t>
  </si>
  <si>
    <t>1900001448</t>
  </si>
  <si>
    <t>SDR FUNDING</t>
  </si>
  <si>
    <t>20220505</t>
  </si>
  <si>
    <t>1900001508</t>
  </si>
  <si>
    <t>TEC2022053018</t>
  </si>
  <si>
    <t>1800001051</t>
  </si>
  <si>
    <t>20220506</t>
  </si>
  <si>
    <t>1900001507</t>
  </si>
  <si>
    <t>TEC2022052900</t>
  </si>
  <si>
    <t>1900001527</t>
  </si>
  <si>
    <t>TEC2022052549</t>
  </si>
  <si>
    <t>1900001907</t>
  </si>
  <si>
    <t>TEC2022053174</t>
  </si>
  <si>
    <t>1900002122</t>
  </si>
  <si>
    <t>TEC2022053487</t>
  </si>
  <si>
    <t>1900002193</t>
  </si>
  <si>
    <t>TEC2022053349</t>
  </si>
  <si>
    <t>1900002237</t>
  </si>
  <si>
    <t>TEC2022053558</t>
  </si>
  <si>
    <t>1900002463</t>
  </si>
  <si>
    <t>1900002558</t>
  </si>
  <si>
    <t>TEC2022053790</t>
  </si>
  <si>
    <t>1900002826</t>
  </si>
  <si>
    <t>TEC2022053942</t>
  </si>
  <si>
    <t>1900003070</t>
  </si>
  <si>
    <t>TEC2022054075</t>
  </si>
  <si>
    <t>1900003099</t>
  </si>
  <si>
    <t>TEC2022054026</t>
  </si>
  <si>
    <t>1900003530</t>
  </si>
  <si>
    <t>TEC2022054769</t>
  </si>
  <si>
    <t>9200020720</t>
  </si>
  <si>
    <t>68745</t>
  </si>
  <si>
    <t>9200020721</t>
  </si>
  <si>
    <t>68746</t>
  </si>
  <si>
    <t>9200020722</t>
  </si>
  <si>
    <t>68747</t>
  </si>
  <si>
    <t>9200020723</t>
  </si>
  <si>
    <t>68748</t>
  </si>
  <si>
    <t>9200020724</t>
  </si>
  <si>
    <t>68749</t>
  </si>
  <si>
    <t>TEC2022052949</t>
  </si>
  <si>
    <t>9200020725</t>
  </si>
  <si>
    <t>68751</t>
  </si>
  <si>
    <t>9200020726</t>
  </si>
  <si>
    <t>68752</t>
  </si>
  <si>
    <t>TEC2022052984</t>
  </si>
  <si>
    <t>9200020727</t>
  </si>
  <si>
    <t>68753</t>
  </si>
  <si>
    <t>9200020728</t>
  </si>
  <si>
    <t>68754</t>
  </si>
  <si>
    <t>9200020729</t>
  </si>
  <si>
    <t>68756</t>
  </si>
  <si>
    <t>9200020730</t>
  </si>
  <si>
    <t>68757</t>
  </si>
  <si>
    <t>TEC2022053030</t>
  </si>
  <si>
    <t>9200020731</t>
  </si>
  <si>
    <t>68758</t>
  </si>
  <si>
    <t>TEC2022053035</t>
  </si>
  <si>
    <t>9200020732</t>
  </si>
  <si>
    <t>68759</t>
  </si>
  <si>
    <t>TEC2022053037</t>
  </si>
  <si>
    <t>9200020733</t>
  </si>
  <si>
    <t>68760</t>
  </si>
  <si>
    <t>TEC2022053079</t>
  </si>
  <si>
    <t>9200020734</t>
  </si>
  <si>
    <t>68761</t>
  </si>
  <si>
    <t>TEC2022053085</t>
  </si>
  <si>
    <t>9200020735</t>
  </si>
  <si>
    <t>68762</t>
  </si>
  <si>
    <t>TEC2022053087</t>
  </si>
  <si>
    <t>9200021366</t>
  </si>
  <si>
    <t>68750</t>
  </si>
  <si>
    <t>TEC2022053088</t>
  </si>
  <si>
    <t>1900001531</t>
  </si>
  <si>
    <t>20220511</t>
  </si>
  <si>
    <t>TEC2022053093</t>
  </si>
  <si>
    <t>1900001535</t>
  </si>
  <si>
    <t>TEC2022053105</t>
  </si>
  <si>
    <t>1900001538</t>
  </si>
  <si>
    <t>INV 1734720</t>
  </si>
  <si>
    <t>TEC2022053106</t>
  </si>
  <si>
    <t>1900001528</t>
  </si>
  <si>
    <t>TEC3018037910</t>
  </si>
  <si>
    <t>20220512</t>
  </si>
  <si>
    <t>TEC2022053115</t>
  </si>
  <si>
    <t>1900001529</t>
  </si>
  <si>
    <t>TEC2022053124</t>
  </si>
  <si>
    <t>1900001532</t>
  </si>
  <si>
    <t>TEC2022053126</t>
  </si>
  <si>
    <t>1900001534</t>
  </si>
  <si>
    <t>TEC2022053165</t>
  </si>
  <si>
    <t>1900001555</t>
  </si>
  <si>
    <t>20220513</t>
  </si>
  <si>
    <t>1900001672</t>
  </si>
  <si>
    <t>TEC2022052981</t>
  </si>
  <si>
    <t>TEC2022053182</t>
  </si>
  <si>
    <t>9200021807</t>
  </si>
  <si>
    <t>62380</t>
  </si>
  <si>
    <t>TEC2022053272</t>
  </si>
  <si>
    <t>9200021808</t>
  </si>
  <si>
    <t>62382</t>
  </si>
  <si>
    <t>TEC2022053278</t>
  </si>
  <si>
    <t>9200021809</t>
  </si>
  <si>
    <t>62384</t>
  </si>
  <si>
    <t>TEC2022053279</t>
  </si>
  <si>
    <t>9200021810</t>
  </si>
  <si>
    <t>62385</t>
  </si>
  <si>
    <t>TEC2022053284</t>
  </si>
  <si>
    <t>9200021811</t>
  </si>
  <si>
    <t>62388</t>
  </si>
  <si>
    <t>TEC2022053291</t>
  </si>
  <si>
    <t>9200021812</t>
  </si>
  <si>
    <t>62389</t>
  </si>
  <si>
    <t>TEC2022053292</t>
  </si>
  <si>
    <t>9200021813</t>
  </si>
  <si>
    <t>62390</t>
  </si>
  <si>
    <t>TEC2022053293</t>
  </si>
  <si>
    <t>9200021814</t>
  </si>
  <si>
    <t>62391</t>
  </si>
  <si>
    <t>TEC2022053294</t>
  </si>
  <si>
    <t>9200021815</t>
  </si>
  <si>
    <t>62395</t>
  </si>
  <si>
    <t>TEC2022053296</t>
  </si>
  <si>
    <t>9200021816</t>
  </si>
  <si>
    <t>62396</t>
  </si>
  <si>
    <t>TEC2022053301</t>
  </si>
  <si>
    <t>9200021817</t>
  </si>
  <si>
    <t>62397</t>
  </si>
  <si>
    <t>TEC2022053304</t>
  </si>
  <si>
    <t>9200021818</t>
  </si>
  <si>
    <t>62398</t>
  </si>
  <si>
    <t>TEC2022053306</t>
  </si>
  <si>
    <t>9200021819</t>
  </si>
  <si>
    <t>62400</t>
  </si>
  <si>
    <t>TEC2022053307</t>
  </si>
  <si>
    <t>9200021820</t>
  </si>
  <si>
    <t>62401</t>
  </si>
  <si>
    <t>TEC2022053336</t>
  </si>
  <si>
    <t>9200021821</t>
  </si>
  <si>
    <t>62402</t>
  </si>
  <si>
    <t>TEC2022053342</t>
  </si>
  <si>
    <t>9200021822</t>
  </si>
  <si>
    <t>62404</t>
  </si>
  <si>
    <t>9200021823</t>
  </si>
  <si>
    <t>62405</t>
  </si>
  <si>
    <t>TEC2022053350</t>
  </si>
  <si>
    <t>9200021824</t>
  </si>
  <si>
    <t>62406</t>
  </si>
  <si>
    <t>TEC2022053355</t>
  </si>
  <si>
    <t>9200021825</t>
  </si>
  <si>
    <t>62407</t>
  </si>
  <si>
    <t>TEC2022053357</t>
  </si>
  <si>
    <t>1900001568</t>
  </si>
  <si>
    <t>20220514</t>
  </si>
  <si>
    <t>TEC2022053391</t>
  </si>
  <si>
    <t>1900001569</t>
  </si>
  <si>
    <t>TEC2022053406</t>
  </si>
  <si>
    <t>1900001553</t>
  </si>
  <si>
    <t>20220516</t>
  </si>
  <si>
    <t>TEC2022053407</t>
  </si>
  <si>
    <t>1900001554</t>
  </si>
  <si>
    <t>TEC2022053426</t>
  </si>
  <si>
    <t>1900001570</t>
  </si>
  <si>
    <t>TEC2022053430</t>
  </si>
  <si>
    <t>1900001571</t>
  </si>
  <si>
    <t>TEC2022053432</t>
  </si>
  <si>
    <t>9200022564</t>
  </si>
  <si>
    <t>68784</t>
  </si>
  <si>
    <t>TEC2022053440</t>
  </si>
  <si>
    <t>9200022565</t>
  </si>
  <si>
    <t>68785</t>
  </si>
  <si>
    <t>TEC2022053442</t>
  </si>
  <si>
    <t>9200022567</t>
  </si>
  <si>
    <t>68791</t>
  </si>
  <si>
    <t>TEC2022053445</t>
  </si>
  <si>
    <t>1900001602</t>
  </si>
  <si>
    <t>TEC2021051823</t>
  </si>
  <si>
    <t>20220517</t>
  </si>
  <si>
    <t>TEC2022053454</t>
  </si>
  <si>
    <t>1900001644</t>
  </si>
  <si>
    <t>20220519</t>
  </si>
  <si>
    <t>TEC2022053475</t>
  </si>
  <si>
    <t>1900001646</t>
  </si>
  <si>
    <t>TEC2022053476</t>
  </si>
  <si>
    <t>1900001653</t>
  </si>
  <si>
    <t>20220520</t>
  </si>
  <si>
    <t>TEC2022053477</t>
  </si>
  <si>
    <t>1900001660</t>
  </si>
  <si>
    <t>20220523</t>
  </si>
  <si>
    <t>TEC2022053478</t>
  </si>
  <si>
    <t>1900001671</t>
  </si>
  <si>
    <t>TEC2022053481</t>
  </si>
  <si>
    <t>1900001673</t>
  </si>
  <si>
    <t>1900001659</t>
  </si>
  <si>
    <t>20220524</t>
  </si>
  <si>
    <t>TEC2022053496</t>
  </si>
  <si>
    <t>1900001691</t>
  </si>
  <si>
    <t>20220526</t>
  </si>
  <si>
    <t>TEC2022053498</t>
  </si>
  <si>
    <t>9200024139</t>
  </si>
  <si>
    <t>18568</t>
  </si>
  <si>
    <t>20220527</t>
  </si>
  <si>
    <t>TEC2022053499</t>
  </si>
  <si>
    <t>9200024140</t>
  </si>
  <si>
    <t>18569</t>
  </si>
  <si>
    <t>TEC2022053517</t>
  </si>
  <si>
    <t>9200024141</t>
  </si>
  <si>
    <t>18570</t>
  </si>
  <si>
    <t>TEC2022053551</t>
  </si>
  <si>
    <t>9200024142</t>
  </si>
  <si>
    <t>18571</t>
  </si>
  <si>
    <t>9200024143</t>
  </si>
  <si>
    <t>18572</t>
  </si>
  <si>
    <t>TEC2022053577</t>
  </si>
  <si>
    <t>9200029468</t>
  </si>
  <si>
    <t>18573</t>
  </si>
  <si>
    <t>TEC2022053609</t>
  </si>
  <si>
    <t>100030293</t>
  </si>
  <si>
    <t>20220531</t>
  </si>
  <si>
    <t>TEC2022053676</t>
  </si>
  <si>
    <t>1800001295</t>
  </si>
  <si>
    <t>20220602</t>
  </si>
  <si>
    <t>TEC2022053678</t>
  </si>
  <si>
    <t>1900001821</t>
  </si>
  <si>
    <t>20220603</t>
  </si>
  <si>
    <t>TEC2022053679</t>
  </si>
  <si>
    <t>1900001818</t>
  </si>
  <si>
    <t>20220604</t>
  </si>
  <si>
    <t>TEC2022053680</t>
  </si>
  <si>
    <t>1900001819</t>
  </si>
  <si>
    <t>TEC2022053702</t>
  </si>
  <si>
    <t>1900001828</t>
  </si>
  <si>
    <t>20220606</t>
  </si>
  <si>
    <t>TEC2022053754</t>
  </si>
  <si>
    <t>1900001829</t>
  </si>
  <si>
    <t>TEC2022053756</t>
  </si>
  <si>
    <t>1900001840</t>
  </si>
  <si>
    <t>TEC2022053789</t>
  </si>
  <si>
    <t>1900001842</t>
  </si>
  <si>
    <t>1900001843</t>
  </si>
  <si>
    <t>TEC2022053799</t>
  </si>
  <si>
    <t>1900001849</t>
  </si>
  <si>
    <t>TEC2022053802</t>
  </si>
  <si>
    <t>9200026490</t>
  </si>
  <si>
    <t>68818</t>
  </si>
  <si>
    <t>20220608</t>
  </si>
  <si>
    <t>TEC2022053820</t>
  </si>
  <si>
    <t>9200026491</t>
  </si>
  <si>
    <t>68819</t>
  </si>
  <si>
    <t>TEC2022053821</t>
  </si>
  <si>
    <t>9200026492</t>
  </si>
  <si>
    <t>68820</t>
  </si>
  <si>
    <t>TEC2022053827</t>
  </si>
  <si>
    <t>9200026493</t>
  </si>
  <si>
    <t>68823</t>
  </si>
  <si>
    <t>TEC2022053842</t>
  </si>
  <si>
    <t>9200026494</t>
  </si>
  <si>
    <t>68824</t>
  </si>
  <si>
    <t>TEC2022053845</t>
  </si>
  <si>
    <t>9200026495</t>
  </si>
  <si>
    <t>68828</t>
  </si>
  <si>
    <t>TEC2022053846</t>
  </si>
  <si>
    <t>9200026496</t>
  </si>
  <si>
    <t>68829</t>
  </si>
  <si>
    <t>TEC2022053865</t>
  </si>
  <si>
    <t>9200026497</t>
  </si>
  <si>
    <t>68830</t>
  </si>
  <si>
    <t>TEC2022053875</t>
  </si>
  <si>
    <t>9200026498</t>
  </si>
  <si>
    <t>68832</t>
  </si>
  <si>
    <t>TEC2022053880</t>
  </si>
  <si>
    <t>9200026499</t>
  </si>
  <si>
    <t>68836</t>
  </si>
  <si>
    <t>TEC2022053882</t>
  </si>
  <si>
    <t>9200026500</t>
  </si>
  <si>
    <t>68838</t>
  </si>
  <si>
    <t>TEC2022053898</t>
  </si>
  <si>
    <t>9200026501</t>
  </si>
  <si>
    <t>68839</t>
  </si>
  <si>
    <t>9200026502</t>
  </si>
  <si>
    <t>68841</t>
  </si>
  <si>
    <t>TEC2022053987</t>
  </si>
  <si>
    <t>9200026504</t>
  </si>
  <si>
    <t>68843</t>
  </si>
  <si>
    <t>TEC2022054003*</t>
  </si>
  <si>
    <t>9200026505</t>
  </si>
  <si>
    <t>68858</t>
  </si>
  <si>
    <t>TEC2022054007</t>
  </si>
  <si>
    <t>9200054126</t>
  </si>
  <si>
    <t>32923633</t>
  </si>
  <si>
    <t>1900001882</t>
  </si>
  <si>
    <t>TEC3018037753</t>
  </si>
  <si>
    <t>20220609</t>
  </si>
  <si>
    <t>TEC2022054027</t>
  </si>
  <si>
    <t>1900001884</t>
  </si>
  <si>
    <t>TEC3017030096</t>
  </si>
  <si>
    <t>TEC2022054028</t>
  </si>
  <si>
    <t>1900001905</t>
  </si>
  <si>
    <t>TEC2022054064</t>
  </si>
  <si>
    <t>1900001906</t>
  </si>
  <si>
    <t>TEC3021050870</t>
  </si>
  <si>
    <t>TEC2022054070</t>
  </si>
  <si>
    <t>9200027743</t>
  </si>
  <si>
    <t>68861</t>
  </si>
  <si>
    <t>9200027744</t>
  </si>
  <si>
    <t>68862</t>
  </si>
  <si>
    <t>TEC2022054083</t>
  </si>
  <si>
    <t>1900001904</t>
  </si>
  <si>
    <t>20220610</t>
  </si>
  <si>
    <t>TEC2022054090</t>
  </si>
  <si>
    <t>1900001908</t>
  </si>
  <si>
    <t>TEC2022054099</t>
  </si>
  <si>
    <t>1900001909</t>
  </si>
  <si>
    <t>TEC2022054103</t>
  </si>
  <si>
    <t>1900001913</t>
  </si>
  <si>
    <t>TEC2022054104</t>
  </si>
  <si>
    <t>1900001914</t>
  </si>
  <si>
    <t>TEC2022054121</t>
  </si>
  <si>
    <t>1900001924</t>
  </si>
  <si>
    <t>TEC2022054123</t>
  </si>
  <si>
    <t>9200026469</t>
  </si>
  <si>
    <t>62515</t>
  </si>
  <si>
    <t>TEC2022054128</t>
  </si>
  <si>
    <t>9200026470</t>
  </si>
  <si>
    <t>62517</t>
  </si>
  <si>
    <t>TEC2022054146</t>
  </si>
  <si>
    <t>9200026471</t>
  </si>
  <si>
    <t>62519</t>
  </si>
  <si>
    <t>TEC2022054162</t>
  </si>
  <si>
    <t>9200026472</t>
  </si>
  <si>
    <t>62520</t>
  </si>
  <si>
    <t>TEC2022054176</t>
  </si>
  <si>
    <t>9200026473</t>
  </si>
  <si>
    <t>62523</t>
  </si>
  <si>
    <t>TEC2022054188</t>
  </si>
  <si>
    <t>9200026474</t>
  </si>
  <si>
    <t>62524</t>
  </si>
  <si>
    <t>TEC2022054212</t>
  </si>
  <si>
    <t>9200026475</t>
  </si>
  <si>
    <t>62525</t>
  </si>
  <si>
    <t>TEC2022054243</t>
  </si>
  <si>
    <t>9200026476</t>
  </si>
  <si>
    <t>62526</t>
  </si>
  <si>
    <t>TEC2022054244</t>
  </si>
  <si>
    <t>9200026477</t>
  </si>
  <si>
    <t>62532</t>
  </si>
  <si>
    <t>TEC2022054257</t>
  </si>
  <si>
    <t>9200026478</t>
  </si>
  <si>
    <t>62533</t>
  </si>
  <si>
    <t>TEC2022054260</t>
  </si>
  <si>
    <t>9200026479</t>
  </si>
  <si>
    <t>62535</t>
  </si>
  <si>
    <t>TEC2022054261</t>
  </si>
  <si>
    <t>9200026480</t>
  </si>
  <si>
    <t>62538</t>
  </si>
  <si>
    <t>TEC2022054264</t>
  </si>
  <si>
    <t>9200026481</t>
  </si>
  <si>
    <t>62539</t>
  </si>
  <si>
    <t>TEC2022054621</t>
  </si>
  <si>
    <t>9200026482</t>
  </si>
  <si>
    <t>62542</t>
  </si>
  <si>
    <t>TEC2022054635</t>
  </si>
  <si>
    <t>9200026483</t>
  </si>
  <si>
    <t>62543</t>
  </si>
  <si>
    <t>TEC2022054661</t>
  </si>
  <si>
    <t>9200026484</t>
  </si>
  <si>
    <t>62544</t>
  </si>
  <si>
    <t>TEC2022054695</t>
  </si>
  <si>
    <t>9200026485</t>
  </si>
  <si>
    <t>62545</t>
  </si>
  <si>
    <t>TEC2022054696</t>
  </si>
  <si>
    <t>9200026486</t>
  </si>
  <si>
    <t>62546</t>
  </si>
  <si>
    <t>TEC2022054715</t>
  </si>
  <si>
    <t>9200026487</t>
  </si>
  <si>
    <t>62548</t>
  </si>
  <si>
    <t>TEC2022054751</t>
  </si>
  <si>
    <t>9200026488</t>
  </si>
  <si>
    <t>62550</t>
  </si>
  <si>
    <t>TEC2022054768</t>
  </si>
  <si>
    <t>9200026489</t>
  </si>
  <si>
    <t>62551</t>
  </si>
  <si>
    <t>1900001917</t>
  </si>
  <si>
    <t>20220611</t>
  </si>
  <si>
    <t>TEC2022054771</t>
  </si>
  <si>
    <t>1900001920</t>
  </si>
  <si>
    <t>TEC2022054774</t>
  </si>
  <si>
    <t>9200027505</t>
  </si>
  <si>
    <t>121189</t>
  </si>
  <si>
    <t>20220613</t>
  </si>
  <si>
    <t>TEC2022054796</t>
  </si>
  <si>
    <t>KA</t>
  </si>
  <si>
    <t>1700000368</t>
  </si>
  <si>
    <t>20220614</t>
  </si>
  <si>
    <t>TEC2022054826</t>
  </si>
  <si>
    <t>1900001937</t>
  </si>
  <si>
    <t>TEC2022054828</t>
  </si>
  <si>
    <t>1900001939</t>
  </si>
  <si>
    <t>TEC2022054843</t>
  </si>
  <si>
    <t>1900001940</t>
  </si>
  <si>
    <t>TEC2022054872</t>
  </si>
  <si>
    <t>1900001941</t>
  </si>
  <si>
    <t>TEC2022054873</t>
  </si>
  <si>
    <t>1900001942</t>
  </si>
  <si>
    <t>TEC2022054874</t>
  </si>
  <si>
    <t>1900001965</t>
  </si>
  <si>
    <t>20220615</t>
  </si>
  <si>
    <t>TEC2022054906</t>
  </si>
  <si>
    <t>1900001969</t>
  </si>
  <si>
    <t>20220616</t>
  </si>
  <si>
    <t>TEC2022054908</t>
  </si>
  <si>
    <t>1900001973</t>
  </si>
  <si>
    <t>TEC2022054930</t>
  </si>
  <si>
    <t>1900001975</t>
  </si>
  <si>
    <t>TEC2022054958</t>
  </si>
  <si>
    <t>1900001976</t>
  </si>
  <si>
    <t>TEC302148488</t>
  </si>
  <si>
    <t>TEC2022054960</t>
  </si>
  <si>
    <t>9200027745</t>
  </si>
  <si>
    <t>68901</t>
  </si>
  <si>
    <t>TEC2022054962</t>
  </si>
  <si>
    <t>9200027746</t>
  </si>
  <si>
    <t>68903</t>
  </si>
  <si>
    <t>TEC2022054981</t>
  </si>
  <si>
    <t>9200027748</t>
  </si>
  <si>
    <t>68913</t>
  </si>
  <si>
    <t>TEC2022054997</t>
  </si>
  <si>
    <t>1900001967</t>
  </si>
  <si>
    <t>20220617</t>
  </si>
  <si>
    <t>TEC2022054999</t>
  </si>
  <si>
    <t>1900001970</t>
  </si>
  <si>
    <t>TEC2022055030</t>
  </si>
  <si>
    <t>1900001971</t>
  </si>
  <si>
    <t>TEC2022055032</t>
  </si>
  <si>
    <t>1900002006</t>
  </si>
  <si>
    <t>TEC2022055038</t>
  </si>
  <si>
    <t>1900001966</t>
  </si>
  <si>
    <t>20220620</t>
  </si>
  <si>
    <t>TEC2022055067</t>
  </si>
  <si>
    <t>1900001962</t>
  </si>
  <si>
    <t>20220621</t>
  </si>
  <si>
    <t>TEC2022055071</t>
  </si>
  <si>
    <t>1900001963</t>
  </si>
  <si>
    <t>TEC2022055090</t>
  </si>
  <si>
    <t>1800001441</t>
  </si>
  <si>
    <t>20220622</t>
  </si>
  <si>
    <t>TEC2022055104</t>
  </si>
  <si>
    <t>1900002000</t>
  </si>
  <si>
    <t>TEC2022055140</t>
  </si>
  <si>
    <t>1900002001</t>
  </si>
  <si>
    <t>TEC2022055141</t>
  </si>
  <si>
    <t>9200028929</t>
  </si>
  <si>
    <t>68914</t>
  </si>
  <si>
    <t>TEC2022055143</t>
  </si>
  <si>
    <t>9200028930</t>
  </si>
  <si>
    <t>68916</t>
  </si>
  <si>
    <t>TEC2022055187</t>
  </si>
  <si>
    <t>9200028931</t>
  </si>
  <si>
    <t>68917</t>
  </si>
  <si>
    <t>TEC2022055189</t>
  </si>
  <si>
    <t>9200028932</t>
  </si>
  <si>
    <t>68918</t>
  </si>
  <si>
    <t>TEC2022055191</t>
  </si>
  <si>
    <t>9200028933</t>
  </si>
  <si>
    <t>68919</t>
  </si>
  <si>
    <t>TEC2022055197</t>
  </si>
  <si>
    <t>9200028934</t>
  </si>
  <si>
    <t>68920</t>
  </si>
  <si>
    <t>TEC2022055202 - ELECTRICIAN FEE</t>
  </si>
  <si>
    <t>9200028935</t>
  </si>
  <si>
    <t>68921</t>
  </si>
  <si>
    <t>TEC2022055224</t>
  </si>
  <si>
    <t>9200028936</t>
  </si>
  <si>
    <t>68922</t>
  </si>
  <si>
    <t>TEC2022055250</t>
  </si>
  <si>
    <t>9200028937</t>
  </si>
  <si>
    <t>68923</t>
  </si>
  <si>
    <t>TEC2022055253</t>
  </si>
  <si>
    <t>9200028939</t>
  </si>
  <si>
    <t>68934</t>
  </si>
  <si>
    <t>TEC2022055407</t>
  </si>
  <si>
    <t>9200028940</t>
  </si>
  <si>
    <t>68937</t>
  </si>
  <si>
    <t>TEC2022055439</t>
  </si>
  <si>
    <t>9200028941</t>
  </si>
  <si>
    <t>68940</t>
  </si>
  <si>
    <t>TEC20220554717</t>
  </si>
  <si>
    <t>9200031646</t>
  </si>
  <si>
    <t>68915</t>
  </si>
  <si>
    <t>TEC2022055488</t>
  </si>
  <si>
    <t>1900002007</t>
  </si>
  <si>
    <t>20220623</t>
  </si>
  <si>
    <t>TEC2022055529</t>
  </si>
  <si>
    <t>1900002052</t>
  </si>
  <si>
    <t>TEC2022055530</t>
  </si>
  <si>
    <t>9200029469</t>
  </si>
  <si>
    <t>18682</t>
  </si>
  <si>
    <t>TEC2022055540</t>
  </si>
  <si>
    <t>9200029470</t>
  </si>
  <si>
    <t>18683</t>
  </si>
  <si>
    <t>TEC2022055566</t>
  </si>
  <si>
    <t>9200029471</t>
  </si>
  <si>
    <t>18684</t>
  </si>
  <si>
    <t>TEC2022055592</t>
  </si>
  <si>
    <t>9200029697</t>
  </si>
  <si>
    <t>18680</t>
  </si>
  <si>
    <t>TEC2022055616</t>
  </si>
  <si>
    <t>9200029698</t>
  </si>
  <si>
    <t>18681</t>
  </si>
  <si>
    <t>TEC2022TAG</t>
  </si>
  <si>
    <t>1900002053</t>
  </si>
  <si>
    <t>20220624</t>
  </si>
  <si>
    <t>1900002046</t>
  </si>
  <si>
    <t>20220627</t>
  </si>
  <si>
    <t>1900002047</t>
  </si>
  <si>
    <t>TEC3021048488A</t>
  </si>
  <si>
    <t>1900002110</t>
  </si>
  <si>
    <t>1900002111</t>
  </si>
  <si>
    <t>TEC3022052021</t>
  </si>
  <si>
    <t>1900002112</t>
  </si>
  <si>
    <t>TEC2021050443</t>
  </si>
  <si>
    <t>20220628</t>
  </si>
  <si>
    <t>1900002114</t>
  </si>
  <si>
    <t>TEC3022051852</t>
  </si>
  <si>
    <t>1900002115</t>
  </si>
  <si>
    <t>1900002124</t>
  </si>
  <si>
    <t>1900002125</t>
  </si>
  <si>
    <t>TEC3022053427</t>
  </si>
  <si>
    <t>9200030129</t>
  </si>
  <si>
    <t>68944</t>
  </si>
  <si>
    <t>9200030130</t>
  </si>
  <si>
    <t>68945</t>
  </si>
  <si>
    <t>9200030131</t>
  </si>
  <si>
    <t>68946</t>
  </si>
  <si>
    <t>1900002155</t>
  </si>
  <si>
    <t>20220629</t>
  </si>
  <si>
    <t>TEC3022053839</t>
  </si>
  <si>
    <t>100036573</t>
  </si>
  <si>
    <t>20220630</t>
  </si>
  <si>
    <t>TEC3022054100</t>
  </si>
  <si>
    <t>1900002150</t>
  </si>
  <si>
    <t>TEC2021053110</t>
  </si>
  <si>
    <t>TEC3022054545</t>
  </si>
  <si>
    <t>1900002160</t>
  </si>
  <si>
    <t>TEC3022054820</t>
  </si>
  <si>
    <t>1900002139</t>
  </si>
  <si>
    <t>20220701</t>
  </si>
  <si>
    <t>Grand Total</t>
  </si>
  <si>
    <t>1900002151</t>
  </si>
  <si>
    <t>1900002152</t>
  </si>
  <si>
    <t>1900002192</t>
  </si>
  <si>
    <t>20220705</t>
  </si>
  <si>
    <t>1900002188</t>
  </si>
  <si>
    <t>20220706</t>
  </si>
  <si>
    <t>1900002231</t>
  </si>
  <si>
    <t>20220707</t>
  </si>
  <si>
    <t>1900002232</t>
  </si>
  <si>
    <t>1900002335</t>
  </si>
  <si>
    <t>1900002392</t>
  </si>
  <si>
    <t>1900002509</t>
  </si>
  <si>
    <t>1900002742</t>
  </si>
  <si>
    <t>1900002937</t>
  </si>
  <si>
    <t>1900002938</t>
  </si>
  <si>
    <t>1900002948</t>
  </si>
  <si>
    <t>1900003068</t>
  </si>
  <si>
    <t>1900003205</t>
  </si>
  <si>
    <t>1900003243</t>
  </si>
  <si>
    <t>TEC3022053783</t>
  </si>
  <si>
    <t>9200031889</t>
  </si>
  <si>
    <t>68949</t>
  </si>
  <si>
    <t>1900002230</t>
  </si>
  <si>
    <t>20220708</t>
  </si>
  <si>
    <t>1900002240</t>
  </si>
  <si>
    <t>TEC3022053347</t>
  </si>
  <si>
    <t>20220711</t>
  </si>
  <si>
    <t>1900002250</t>
  </si>
  <si>
    <t>1900002264</t>
  </si>
  <si>
    <t>9200040925</t>
  </si>
  <si>
    <t>32938593</t>
  </si>
  <si>
    <t>9200054127</t>
  </si>
  <si>
    <t>32938594</t>
  </si>
  <si>
    <t>9200032729</t>
  </si>
  <si>
    <t>62701</t>
  </si>
  <si>
    <t>20220712</t>
  </si>
  <si>
    <t>9200032730</t>
  </si>
  <si>
    <t>62705</t>
  </si>
  <si>
    <t>9200032731</t>
  </si>
  <si>
    <t>62710</t>
  </si>
  <si>
    <t>9200032732</t>
  </si>
  <si>
    <t>62711</t>
  </si>
  <si>
    <t>9200032733</t>
  </si>
  <si>
    <t>62712</t>
  </si>
  <si>
    <t>9200032734</t>
  </si>
  <si>
    <t>62713</t>
  </si>
  <si>
    <t>9200032735</t>
  </si>
  <si>
    <t>62720</t>
  </si>
  <si>
    <t>9200032736</t>
  </si>
  <si>
    <t>62722</t>
  </si>
  <si>
    <t>9200032737</t>
  </si>
  <si>
    <t>62724</t>
  </si>
  <si>
    <t>9200032738</t>
  </si>
  <si>
    <t>62725</t>
  </si>
  <si>
    <t>9200032739</t>
  </si>
  <si>
    <t>62726</t>
  </si>
  <si>
    <t>9200032740</t>
  </si>
  <si>
    <t>62728</t>
  </si>
  <si>
    <t>9200032741</t>
  </si>
  <si>
    <t>62730</t>
  </si>
  <si>
    <t>9200032742</t>
  </si>
  <si>
    <t>62731</t>
  </si>
  <si>
    <t>9200032743</t>
  </si>
  <si>
    <t>62732</t>
  </si>
  <si>
    <t>9200032744</t>
  </si>
  <si>
    <t>62735</t>
  </si>
  <si>
    <t>9200032745</t>
  </si>
  <si>
    <t>62736</t>
  </si>
  <si>
    <t>9200032746</t>
  </si>
  <si>
    <t>62737</t>
  </si>
  <si>
    <t>9200032747</t>
  </si>
  <si>
    <t>62738</t>
  </si>
  <si>
    <t>9200032748</t>
  </si>
  <si>
    <t>62739</t>
  </si>
  <si>
    <t>9200032749</t>
  </si>
  <si>
    <t>62740</t>
  </si>
  <si>
    <t>9200032750</t>
  </si>
  <si>
    <t>62741</t>
  </si>
  <si>
    <t>9200032751</t>
  </si>
  <si>
    <t>62744</t>
  </si>
  <si>
    <t>9200032752</t>
  </si>
  <si>
    <t>62745</t>
  </si>
  <si>
    <t>9200032753</t>
  </si>
  <si>
    <t>62750</t>
  </si>
  <si>
    <t>1900002304</t>
  </si>
  <si>
    <t>TEC2012015589</t>
  </si>
  <si>
    <t>20220713</t>
  </si>
  <si>
    <t>1900002305</t>
  </si>
  <si>
    <t>1900002306</t>
  </si>
  <si>
    <t>1900002307</t>
  </si>
  <si>
    <t>1900002309</t>
  </si>
  <si>
    <t>1900002310</t>
  </si>
  <si>
    <t>TEC2022053629</t>
  </si>
  <si>
    <t>1900002311</t>
  </si>
  <si>
    <t>1900002302</t>
  </si>
  <si>
    <t>20220714</t>
  </si>
  <si>
    <t>1900002303</t>
  </si>
  <si>
    <t>TEC2022053632</t>
  </si>
  <si>
    <t>1900002332</t>
  </si>
  <si>
    <t>20220718</t>
  </si>
  <si>
    <t>1900002333</t>
  </si>
  <si>
    <t>1900002334</t>
  </si>
  <si>
    <t>TEC2022053090</t>
  </si>
  <si>
    <t>1900002343</t>
  </si>
  <si>
    <t>20220719</t>
  </si>
  <si>
    <t>1900002363</t>
  </si>
  <si>
    <t>20220720</t>
  </si>
  <si>
    <t>9200033775</t>
  </si>
  <si>
    <t>68982</t>
  </si>
  <si>
    <t>9200033776</t>
  </si>
  <si>
    <t>68986</t>
  </si>
  <si>
    <t>9200033777</t>
  </si>
  <si>
    <t>68991</t>
  </si>
  <si>
    <t>9200033778</t>
  </si>
  <si>
    <t>68997</t>
  </si>
  <si>
    <t>9200033779</t>
  </si>
  <si>
    <t>68999</t>
  </si>
  <si>
    <t>9200033780</t>
  </si>
  <si>
    <t>69001</t>
  </si>
  <si>
    <t>9200033781</t>
  </si>
  <si>
    <t>69005</t>
  </si>
  <si>
    <t>9200033968</t>
  </si>
  <si>
    <t>68983</t>
  </si>
  <si>
    <t>9200033969</t>
  </si>
  <si>
    <t>68985</t>
  </si>
  <si>
    <t>9200033970</t>
  </si>
  <si>
    <t>68987</t>
  </si>
  <si>
    <t>9200033971</t>
  </si>
  <si>
    <t>68988</t>
  </si>
  <si>
    <t>9200033972</t>
  </si>
  <si>
    <t>68989</t>
  </si>
  <si>
    <t>9200033973</t>
  </si>
  <si>
    <t>68990</t>
  </si>
  <si>
    <t>9200033974</t>
  </si>
  <si>
    <t>68993</t>
  </si>
  <si>
    <t>9200033975</t>
  </si>
  <si>
    <t>68994</t>
  </si>
  <si>
    <t>9200033976</t>
  </si>
  <si>
    <t>68995</t>
  </si>
  <si>
    <t>9200033977</t>
  </si>
  <si>
    <t>68996</t>
  </si>
  <si>
    <t>9200033978</t>
  </si>
  <si>
    <t>68998</t>
  </si>
  <si>
    <t>9200033980</t>
  </si>
  <si>
    <t>69002</t>
  </si>
  <si>
    <t>9200033981</t>
  </si>
  <si>
    <t>69006</t>
  </si>
  <si>
    <t>9200033982</t>
  </si>
  <si>
    <t>69007</t>
  </si>
  <si>
    <t>9200033983</t>
  </si>
  <si>
    <t>69008</t>
  </si>
  <si>
    <t>9200033984</t>
  </si>
  <si>
    <t>69009</t>
  </si>
  <si>
    <t>9200033985</t>
  </si>
  <si>
    <t>69026</t>
  </si>
  <si>
    <t>1900002388</t>
  </si>
  <si>
    <t>20220721</t>
  </si>
  <si>
    <t>1900002389</t>
  </si>
  <si>
    <t>1900002391</t>
  </si>
  <si>
    <t>9200033954</t>
  </si>
  <si>
    <t>18801</t>
  </si>
  <si>
    <t>20220722</t>
  </si>
  <si>
    <t>9200033955</t>
  </si>
  <si>
    <t>18802</t>
  </si>
  <si>
    <t>9200033956</t>
  </si>
  <si>
    <t>18804</t>
  </si>
  <si>
    <t>9200033957</t>
  </si>
  <si>
    <t>18805</t>
  </si>
  <si>
    <t>9200033958</t>
  </si>
  <si>
    <t>18806</t>
  </si>
  <si>
    <t>9200033959</t>
  </si>
  <si>
    <t>18807</t>
  </si>
  <si>
    <t>9200037701</t>
  </si>
  <si>
    <t>18803</t>
  </si>
  <si>
    <t>1900002414</t>
  </si>
  <si>
    <t>20220725</t>
  </si>
  <si>
    <t>1700000444</t>
  </si>
  <si>
    <t>20220726</t>
  </si>
  <si>
    <t>1900002419</t>
  </si>
  <si>
    <t>1900002420</t>
  </si>
  <si>
    <t>1900002421</t>
  </si>
  <si>
    <t>1900002422</t>
  </si>
  <si>
    <t>1900002423</t>
  </si>
  <si>
    <t>1900002418</t>
  </si>
  <si>
    <t>20220727</t>
  </si>
  <si>
    <t>1900002465</t>
  </si>
  <si>
    <t>1900002514</t>
  </si>
  <si>
    <t>20220728</t>
  </si>
  <si>
    <t>100042114</t>
  </si>
  <si>
    <t>20220731</t>
  </si>
  <si>
    <t>1900002466</t>
  </si>
  <si>
    <t>1900002483</t>
  </si>
  <si>
    <t>20220801</t>
  </si>
  <si>
    <t>1900002518</t>
  </si>
  <si>
    <t>20220802</t>
  </si>
  <si>
    <t>1900002543</t>
  </si>
  <si>
    <t>1900002508</t>
  </si>
  <si>
    <t>20220803</t>
  </si>
  <si>
    <t>1900002516</t>
  </si>
  <si>
    <t>9200040926</t>
  </si>
  <si>
    <t>32953590</t>
  </si>
  <si>
    <t>9200054128</t>
  </si>
  <si>
    <t>32953591</t>
  </si>
  <si>
    <t>1900002544</t>
  </si>
  <si>
    <t>20220804</t>
  </si>
  <si>
    <t>1900002547</t>
  </si>
  <si>
    <t>1900002549</t>
  </si>
  <si>
    <t>TEC2021052578</t>
  </si>
  <si>
    <t>1900002806</t>
  </si>
  <si>
    <t>TEC2021052578A</t>
  </si>
  <si>
    <t>1900002541</t>
  </si>
  <si>
    <t>20220808</t>
  </si>
  <si>
    <t>1900002548</t>
  </si>
  <si>
    <t>TEC2021050544</t>
  </si>
  <si>
    <t>1900002691</t>
  </si>
  <si>
    <t>TEC2017031480</t>
  </si>
  <si>
    <t>1900002699</t>
  </si>
  <si>
    <t>1900002782</t>
  </si>
  <si>
    <t>1900002683</t>
  </si>
  <si>
    <t>20220809</t>
  </si>
  <si>
    <t>1900002684</t>
  </si>
  <si>
    <t>1900002781</t>
  </si>
  <si>
    <t>20220810</t>
  </si>
  <si>
    <t>1900002741</t>
  </si>
  <si>
    <t>20220811</t>
  </si>
  <si>
    <t>9200038755</t>
  </si>
  <si>
    <t>18904</t>
  </si>
  <si>
    <t>9200038756</t>
  </si>
  <si>
    <t>18906</t>
  </si>
  <si>
    <t>9200039744</t>
  </si>
  <si>
    <t>18905</t>
  </si>
  <si>
    <t>9200039745</t>
  </si>
  <si>
    <t>18908</t>
  </si>
  <si>
    <t>1900002740</t>
  </si>
  <si>
    <t>20220812</t>
  </si>
  <si>
    <t>1900002784</t>
  </si>
  <si>
    <t>20220815</t>
  </si>
  <si>
    <t>1900002790</t>
  </si>
  <si>
    <t>1900002800</t>
  </si>
  <si>
    <t>TEC3022053434</t>
  </si>
  <si>
    <t>20220816</t>
  </si>
  <si>
    <t>9200039403</t>
  </si>
  <si>
    <t>18914</t>
  </si>
  <si>
    <t>9200039408</t>
  </si>
  <si>
    <t>62873</t>
  </si>
  <si>
    <t>9200039409</t>
  </si>
  <si>
    <t>62879</t>
  </si>
  <si>
    <t>9200039410</t>
  </si>
  <si>
    <t>62880</t>
  </si>
  <si>
    <t>9200039411</t>
  </si>
  <si>
    <t>62881</t>
  </si>
  <si>
    <t>9200039412</t>
  </si>
  <si>
    <t>62882</t>
  </si>
  <si>
    <t>9200039413</t>
  </si>
  <si>
    <t>62887</t>
  </si>
  <si>
    <t>9200039414</t>
  </si>
  <si>
    <t>62889</t>
  </si>
  <si>
    <t>9200039415</t>
  </si>
  <si>
    <t>62890</t>
  </si>
  <si>
    <t>9200039416</t>
  </si>
  <si>
    <t>62891</t>
  </si>
  <si>
    <t>9200039417</t>
  </si>
  <si>
    <t>62892</t>
  </si>
  <si>
    <t>9200039418</t>
  </si>
  <si>
    <t>62894</t>
  </si>
  <si>
    <t>9200039419</t>
  </si>
  <si>
    <t>62895</t>
  </si>
  <si>
    <t>9200039420</t>
  </si>
  <si>
    <t>62896</t>
  </si>
  <si>
    <t>9200039421</t>
  </si>
  <si>
    <t>62897</t>
  </si>
  <si>
    <t>9200039422</t>
  </si>
  <si>
    <t>62901</t>
  </si>
  <si>
    <t>9200039423</t>
  </si>
  <si>
    <t>62903</t>
  </si>
  <si>
    <t>9200039424</t>
  </si>
  <si>
    <t>62904</t>
  </si>
  <si>
    <t>1900002830</t>
  </si>
  <si>
    <t>20220817</t>
  </si>
  <si>
    <t>1800001863</t>
  </si>
  <si>
    <t>20220818</t>
  </si>
  <si>
    <t>1900002829</t>
  </si>
  <si>
    <t>1900002831</t>
  </si>
  <si>
    <t>20220819</t>
  </si>
  <si>
    <t>1900002869</t>
  </si>
  <si>
    <t>1900002825</t>
  </si>
  <si>
    <t>20220822</t>
  </si>
  <si>
    <t>1900002862</t>
  </si>
  <si>
    <t>TEC2022054003</t>
  </si>
  <si>
    <t>20220823</t>
  </si>
  <si>
    <t>9200040474</t>
  </si>
  <si>
    <t>69111</t>
  </si>
  <si>
    <t>9200040475</t>
  </si>
  <si>
    <t>69112</t>
  </si>
  <si>
    <t>9200040476</t>
  </si>
  <si>
    <t>69113</t>
  </si>
  <si>
    <t>9200040477</t>
  </si>
  <si>
    <t>69114</t>
  </si>
  <si>
    <t>9200040478</t>
  </si>
  <si>
    <t>69115</t>
  </si>
  <si>
    <t>9200040479</t>
  </si>
  <si>
    <t>69118</t>
  </si>
  <si>
    <t>9200040480</t>
  </si>
  <si>
    <t>69120</t>
  </si>
  <si>
    <t>9200040481</t>
  </si>
  <si>
    <t>69121</t>
  </si>
  <si>
    <t>9200040482</t>
  </si>
  <si>
    <t>69122</t>
  </si>
  <si>
    <t>9200040483</t>
  </si>
  <si>
    <t>69124</t>
  </si>
  <si>
    <t>9200040484</t>
  </si>
  <si>
    <t>69125</t>
  </si>
  <si>
    <t>9200040485</t>
  </si>
  <si>
    <t>69126</t>
  </si>
  <si>
    <t>9200040486</t>
  </si>
  <si>
    <t>69129</t>
  </si>
  <si>
    <t>9200040487</t>
  </si>
  <si>
    <t>69130</t>
  </si>
  <si>
    <t>9200040488</t>
  </si>
  <si>
    <t>69132</t>
  </si>
  <si>
    <t>9200040491</t>
  </si>
  <si>
    <t>69135</t>
  </si>
  <si>
    <t>9200040492</t>
  </si>
  <si>
    <t>69151</t>
  </si>
  <si>
    <t>9200040927</t>
  </si>
  <si>
    <t>69162</t>
  </si>
  <si>
    <t>20220825</t>
  </si>
  <si>
    <t>9200041192</t>
  </si>
  <si>
    <t>69161</t>
  </si>
  <si>
    <t>9200041193</t>
  </si>
  <si>
    <t>69163</t>
  </si>
  <si>
    <t>1900002894</t>
  </si>
  <si>
    <t>20220826</t>
  </si>
  <si>
    <t>1900002939</t>
  </si>
  <si>
    <t>1900002945</t>
  </si>
  <si>
    <t>1900002924</t>
  </si>
  <si>
    <t>TEC2022052496</t>
  </si>
  <si>
    <t>20220829</t>
  </si>
  <si>
    <t>1900002925</t>
  </si>
  <si>
    <t>1900003376</t>
  </si>
  <si>
    <t>1900003448</t>
  </si>
  <si>
    <t>1900003587</t>
  </si>
  <si>
    <t>1900003593</t>
  </si>
  <si>
    <t>1900003594</t>
  </si>
  <si>
    <t>9200043268</t>
  </si>
  <si>
    <t>121699</t>
  </si>
  <si>
    <t>100048599</t>
  </si>
  <si>
    <t>20220831</t>
  </si>
  <si>
    <t>9100001413</t>
  </si>
  <si>
    <t>89800-29</t>
  </si>
  <si>
    <t>1900002994</t>
  </si>
  <si>
    <t>20220901</t>
  </si>
  <si>
    <t>1900003069</t>
  </si>
  <si>
    <t>1900003071</t>
  </si>
  <si>
    <t>20220902</t>
  </si>
  <si>
    <t>1900003066</t>
  </si>
  <si>
    <t>20220906</t>
  </si>
  <si>
    <t>1900003172</t>
  </si>
  <si>
    <t>1900003173</t>
  </si>
  <si>
    <t>TEC2022054129</t>
  </si>
  <si>
    <t>1900003025</t>
  </si>
  <si>
    <t>20220907</t>
  </si>
  <si>
    <t>1900003034</t>
  </si>
  <si>
    <t>TEC3022053825</t>
  </si>
  <si>
    <t>1900003007</t>
  </si>
  <si>
    <t>20220908</t>
  </si>
  <si>
    <t>1900003044</t>
  </si>
  <si>
    <t>1900003096</t>
  </si>
  <si>
    <t>1900003097</t>
  </si>
  <si>
    <t>1900003242</t>
  </si>
  <si>
    <t>TEC2022054248</t>
  </si>
  <si>
    <t>1900003244</t>
  </si>
  <si>
    <t>TEC2022054238</t>
  </si>
  <si>
    <t>1900003592</t>
  </si>
  <si>
    <t>9200043709</t>
  </si>
  <si>
    <t>69175</t>
  </si>
  <si>
    <t>9200047198</t>
  </si>
  <si>
    <t>32971224</t>
  </si>
  <si>
    <t>9200054129</t>
  </si>
  <si>
    <t>32971222</t>
  </si>
  <si>
    <t>1900003103</t>
  </si>
  <si>
    <t>20220909</t>
  </si>
  <si>
    <t>1900003109</t>
  </si>
  <si>
    <t>20220912</t>
  </si>
  <si>
    <t>1900003115</t>
  </si>
  <si>
    <t>TEC3021051127</t>
  </si>
  <si>
    <t>1900003119</t>
  </si>
  <si>
    <t>TEC3022054071</t>
  </si>
  <si>
    <t>1900003148</t>
  </si>
  <si>
    <t>20220913</t>
  </si>
  <si>
    <t>1900003149</t>
  </si>
  <si>
    <t>20220914</t>
  </si>
  <si>
    <t>1900003170</t>
  </si>
  <si>
    <t>TEC2022054175</t>
  </si>
  <si>
    <t>1900003176</t>
  </si>
  <si>
    <t>20220915</t>
  </si>
  <si>
    <t>9200044974</t>
  </si>
  <si>
    <t>63014</t>
  </si>
  <si>
    <t>9200044975</t>
  </si>
  <si>
    <t>63019</t>
  </si>
  <si>
    <t>9200044976</t>
  </si>
  <si>
    <t>63020</t>
  </si>
  <si>
    <t>9200044977</t>
  </si>
  <si>
    <t>63025</t>
  </si>
  <si>
    <t>9200044978</t>
  </si>
  <si>
    <t>63027</t>
  </si>
  <si>
    <t>9200044979</t>
  </si>
  <si>
    <t>63028</t>
  </si>
  <si>
    <t>9200044980</t>
  </si>
  <si>
    <t>63029</t>
  </si>
  <si>
    <t>9200044981</t>
  </si>
  <si>
    <t>63031</t>
  </si>
  <si>
    <t>9200044982</t>
  </si>
  <si>
    <t>63033</t>
  </si>
  <si>
    <t>9200044983</t>
  </si>
  <si>
    <t>63034</t>
  </si>
  <si>
    <t>9200044984</t>
  </si>
  <si>
    <t>63035</t>
  </si>
  <si>
    <t>9200044985</t>
  </si>
  <si>
    <t>63038</t>
  </si>
  <si>
    <t>9200044986</t>
  </si>
  <si>
    <t>63042</t>
  </si>
  <si>
    <t>9200044987</t>
  </si>
  <si>
    <t>63044</t>
  </si>
  <si>
    <t>9200044988</t>
  </si>
  <si>
    <t>63045</t>
  </si>
  <si>
    <t>9200044989</t>
  </si>
  <si>
    <t>63046</t>
  </si>
  <si>
    <t>9200044990</t>
  </si>
  <si>
    <t>63047</t>
  </si>
  <si>
    <t>9200044991</t>
  </si>
  <si>
    <t>63048</t>
  </si>
  <si>
    <t>9200044992</t>
  </si>
  <si>
    <t>63049</t>
  </si>
  <si>
    <t>9200044993</t>
  </si>
  <si>
    <t>63050</t>
  </si>
  <si>
    <t>9200045598</t>
  </si>
  <si>
    <t>69185</t>
  </si>
  <si>
    <t>20220916</t>
  </si>
  <si>
    <t>9200045600</t>
  </si>
  <si>
    <t>69187</t>
  </si>
  <si>
    <t>9200045601</t>
  </si>
  <si>
    <t>69188</t>
  </si>
  <si>
    <t>9200045602</t>
  </si>
  <si>
    <t>69189</t>
  </si>
  <si>
    <t>9200045603</t>
  </si>
  <si>
    <t>69207</t>
  </si>
  <si>
    <t>9200045604</t>
  </si>
  <si>
    <t>69208</t>
  </si>
  <si>
    <t>9200051227</t>
  </si>
  <si>
    <t>69190</t>
  </si>
  <si>
    <t>9200051228</t>
  </si>
  <si>
    <t>69191</t>
  </si>
  <si>
    <t>9200051727</t>
  </si>
  <si>
    <t>69192</t>
  </si>
  <si>
    <t>1900003171</t>
  </si>
  <si>
    <t>TEC2022054116</t>
  </si>
  <si>
    <t>20220919</t>
  </si>
  <si>
    <t>1900003206</t>
  </si>
  <si>
    <t>9200045912</t>
  </si>
  <si>
    <t>69240</t>
  </si>
  <si>
    <t>1900003202</t>
  </si>
  <si>
    <t>20220920</t>
  </si>
  <si>
    <t>1900003203</t>
  </si>
  <si>
    <t>VRC-2020971</t>
  </si>
  <si>
    <t>1900003217</t>
  </si>
  <si>
    <t>TEC2022054242</t>
  </si>
  <si>
    <t>9100001501</t>
  </si>
  <si>
    <t>7-888-15085</t>
  </si>
  <si>
    <t>1900003235</t>
  </si>
  <si>
    <t>TEC2022054245</t>
  </si>
  <si>
    <t>20220921</t>
  </si>
  <si>
    <t>1900003233</t>
  </si>
  <si>
    <t>TEC2022054183</t>
  </si>
  <si>
    <t>20220922</t>
  </si>
  <si>
    <t>1900003245</t>
  </si>
  <si>
    <t>TEC3022054149</t>
  </si>
  <si>
    <t>9200046546</t>
  </si>
  <si>
    <t>121914</t>
  </si>
  <si>
    <t>1900003270</t>
  </si>
  <si>
    <t>20220923</t>
  </si>
  <si>
    <t>1900003269</t>
  </si>
  <si>
    <t>20220926</t>
  </si>
  <si>
    <t>1900003274</t>
  </si>
  <si>
    <t>20220927</t>
  </si>
  <si>
    <t>100053750</t>
  </si>
  <si>
    <t>20220930</t>
  </si>
  <si>
    <t>1900003288</t>
  </si>
  <si>
    <t>20221003</t>
  </si>
  <si>
    <t>1900003289</t>
  </si>
  <si>
    <t>1900003335</t>
  </si>
  <si>
    <t>1900003336</t>
  </si>
  <si>
    <t>1900003375</t>
  </si>
  <si>
    <t>20221004</t>
  </si>
  <si>
    <t>1900003359</t>
  </si>
  <si>
    <t>20221005</t>
  </si>
  <si>
    <t>1900003394</t>
  </si>
  <si>
    <t>9200049531</t>
  </si>
  <si>
    <t>32986710</t>
  </si>
  <si>
    <t>20221006</t>
  </si>
  <si>
    <t>1900003366</t>
  </si>
  <si>
    <t>20221007</t>
  </si>
  <si>
    <t>1900003431</t>
  </si>
  <si>
    <t>TEC8121051470</t>
  </si>
  <si>
    <t>9200049532</t>
  </si>
  <si>
    <t>63121</t>
  </si>
  <si>
    <t>9200049533</t>
  </si>
  <si>
    <t>63126</t>
  </si>
  <si>
    <t>9200049534</t>
  </si>
  <si>
    <t>63127</t>
  </si>
  <si>
    <t>9200049535</t>
  </si>
  <si>
    <t>63132</t>
  </si>
  <si>
    <t>9200049536</t>
  </si>
  <si>
    <t>63134</t>
  </si>
  <si>
    <t>9200049537</t>
  </si>
  <si>
    <t>63136</t>
  </si>
  <si>
    <t>9200049538</t>
  </si>
  <si>
    <t>63139</t>
  </si>
  <si>
    <t>9200049539</t>
  </si>
  <si>
    <t>63140</t>
  </si>
  <si>
    <t>9200049540</t>
  </si>
  <si>
    <t>63141</t>
  </si>
  <si>
    <t>9200049541</t>
  </si>
  <si>
    <t>63142</t>
  </si>
  <si>
    <t>9200049542</t>
  </si>
  <si>
    <t>63145</t>
  </si>
  <si>
    <t>9200049543</t>
  </si>
  <si>
    <t>63146</t>
  </si>
  <si>
    <t>9200049544</t>
  </si>
  <si>
    <t>63151</t>
  </si>
  <si>
    <t>9200049545</t>
  </si>
  <si>
    <t>63153</t>
  </si>
  <si>
    <t>9200049546</t>
  </si>
  <si>
    <t>63154</t>
  </si>
  <si>
    <t>9200049547</t>
  </si>
  <si>
    <t>63155</t>
  </si>
  <si>
    <t>9200049548</t>
  </si>
  <si>
    <t>63156</t>
  </si>
  <si>
    <t>9200049549</t>
  </si>
  <si>
    <t>63157</t>
  </si>
  <si>
    <t>9200049550</t>
  </si>
  <si>
    <t>63158</t>
  </si>
  <si>
    <t>9200049551</t>
  </si>
  <si>
    <t>63159</t>
  </si>
  <si>
    <t>1900003449</t>
  </si>
  <si>
    <t>20221011</t>
  </si>
  <si>
    <t>1900003536</t>
  </si>
  <si>
    <t>9200050063</t>
  </si>
  <si>
    <t>63162</t>
  </si>
  <si>
    <t>9200050064</t>
  </si>
  <si>
    <t>63163</t>
  </si>
  <si>
    <t>1900003531</t>
  </si>
  <si>
    <t>20221012</t>
  </si>
  <si>
    <t>1900003534</t>
  </si>
  <si>
    <t>20221014</t>
  </si>
  <si>
    <t>1900003528</t>
  </si>
  <si>
    <t>TEC2020046026</t>
  </si>
  <si>
    <t>20221017</t>
  </si>
  <si>
    <t>9200051053</t>
  </si>
  <si>
    <t>122100</t>
  </si>
  <si>
    <t>1900003574</t>
  </si>
  <si>
    <t>20221018</t>
  </si>
  <si>
    <t>9200051223</t>
  </si>
  <si>
    <t>19203</t>
  </si>
  <si>
    <t>9200051224</t>
  </si>
  <si>
    <t>19205</t>
  </si>
  <si>
    <t>9200051225</t>
  </si>
  <si>
    <t>19206</t>
  </si>
  <si>
    <t>9200051226</t>
  </si>
  <si>
    <t>19209</t>
  </si>
  <si>
    <t>9200051723</t>
  </si>
  <si>
    <t>19204</t>
  </si>
  <si>
    <t>9200051724</t>
  </si>
  <si>
    <t>19207</t>
  </si>
  <si>
    <t>1900003591</t>
  </si>
  <si>
    <t>20221019</t>
  </si>
  <si>
    <t>1900003595</t>
  </si>
  <si>
    <t>20221020</t>
  </si>
  <si>
    <t>1900003627</t>
  </si>
  <si>
    <t>1900003628</t>
  </si>
  <si>
    <t>1900003692</t>
  </si>
  <si>
    <t>1900003693</t>
  </si>
  <si>
    <t>1900003741</t>
  </si>
  <si>
    <t>1900003742</t>
  </si>
  <si>
    <t>1900003816</t>
  </si>
  <si>
    <t>1900004166</t>
  </si>
  <si>
    <t>1900004170</t>
  </si>
  <si>
    <t>TEC2022054128A</t>
  </si>
  <si>
    <t>1900004427</t>
  </si>
  <si>
    <t>1900004533</t>
  </si>
  <si>
    <t>1900003743</t>
  </si>
  <si>
    <t>20221024</t>
  </si>
  <si>
    <t>1900003744</t>
  </si>
  <si>
    <t>1900003747</t>
  </si>
  <si>
    <t>TEC3021051049</t>
  </si>
  <si>
    <t>1900003749</t>
  </si>
  <si>
    <t>1900003750</t>
  </si>
  <si>
    <t>20221025</t>
  </si>
  <si>
    <t>9200052552</t>
  </si>
  <si>
    <t>69258</t>
  </si>
  <si>
    <t>9200052553</t>
  </si>
  <si>
    <t>69259</t>
  </si>
  <si>
    <t>9200052555</t>
  </si>
  <si>
    <t>69261</t>
  </si>
  <si>
    <t>9200052556</t>
  </si>
  <si>
    <t>69262</t>
  </si>
  <si>
    <t>9200052557</t>
  </si>
  <si>
    <t>69263</t>
  </si>
  <si>
    <t>9200052558</t>
  </si>
  <si>
    <t>69264</t>
  </si>
  <si>
    <t>9200052559</t>
  </si>
  <si>
    <t>69265</t>
  </si>
  <si>
    <t>9200052560</t>
  </si>
  <si>
    <t>69266</t>
  </si>
  <si>
    <t>9200052561</t>
  </si>
  <si>
    <t>69268</t>
  </si>
  <si>
    <t>9200052562</t>
  </si>
  <si>
    <t>69269</t>
  </si>
  <si>
    <t>9200052563</t>
  </si>
  <si>
    <t>69272</t>
  </si>
  <si>
    <t>9200052564</t>
  </si>
  <si>
    <t>69273</t>
  </si>
  <si>
    <t>9200052565</t>
  </si>
  <si>
    <t>69274</t>
  </si>
  <si>
    <t>1900003813</t>
  </si>
  <si>
    <t>20221028</t>
  </si>
  <si>
    <t>100059821</t>
  </si>
  <si>
    <t>20221031</t>
  </si>
  <si>
    <t>1900003812</t>
  </si>
  <si>
    <t>1900003814</t>
  </si>
  <si>
    <t>1900003815</t>
  </si>
  <si>
    <t>20221102</t>
  </si>
  <si>
    <t>1900003827</t>
  </si>
  <si>
    <t>9200055903</t>
  </si>
  <si>
    <t>33003614</t>
  </si>
  <si>
    <t>20221104</t>
  </si>
  <si>
    <t>1900003854</t>
  </si>
  <si>
    <t>20221105</t>
  </si>
  <si>
    <t>1900003954</t>
  </si>
  <si>
    <t>20221108</t>
  </si>
  <si>
    <t>1900003955</t>
  </si>
  <si>
    <t>1900003956</t>
  </si>
  <si>
    <t>1900003957</t>
  </si>
  <si>
    <t>1900003958</t>
  </si>
  <si>
    <t>1900003959</t>
  </si>
  <si>
    <t>1900003960</t>
  </si>
  <si>
    <t>1900004007</t>
  </si>
  <si>
    <t>1900004072</t>
  </si>
  <si>
    <t>1800002491</t>
  </si>
  <si>
    <t>CLAIM REIMB</t>
  </si>
  <si>
    <t>20221109</t>
  </si>
  <si>
    <t>1900003971</t>
  </si>
  <si>
    <t>9200055643</t>
  </si>
  <si>
    <t>63328</t>
  </si>
  <si>
    <t>20221110</t>
  </si>
  <si>
    <t>9200055644</t>
  </si>
  <si>
    <t>63333</t>
  </si>
  <si>
    <t>9200055645</t>
  </si>
  <si>
    <t>63337</t>
  </si>
  <si>
    <t>9200055646</t>
  </si>
  <si>
    <t>63339</t>
  </si>
  <si>
    <t>9200055647</t>
  </si>
  <si>
    <t>63340</t>
  </si>
  <si>
    <t>9200055648</t>
  </si>
  <si>
    <t>63342</t>
  </si>
  <si>
    <t>9200055649</t>
  </si>
  <si>
    <t>63345</t>
  </si>
  <si>
    <t>9200055650</t>
  </si>
  <si>
    <t>63348</t>
  </si>
  <si>
    <t>9200055651</t>
  </si>
  <si>
    <t>63353</t>
  </si>
  <si>
    <t>9200055652</t>
  </si>
  <si>
    <t>63355</t>
  </si>
  <si>
    <t>9200055653</t>
  </si>
  <si>
    <t>63356</t>
  </si>
  <si>
    <t>9200055654</t>
  </si>
  <si>
    <t>63357</t>
  </si>
  <si>
    <t>9200055655</t>
  </si>
  <si>
    <t>63358</t>
  </si>
  <si>
    <t>9200055656</t>
  </si>
  <si>
    <t>63359</t>
  </si>
  <si>
    <t>9200055657</t>
  </si>
  <si>
    <t>63360</t>
  </si>
  <si>
    <t>9200055658</t>
  </si>
  <si>
    <t>63361</t>
  </si>
  <si>
    <t>9200055659</t>
  </si>
  <si>
    <t>63362</t>
  </si>
  <si>
    <t>9200055660</t>
  </si>
  <si>
    <t>63363</t>
  </si>
  <si>
    <t>1900003991</t>
  </si>
  <si>
    <t>20221115</t>
  </si>
  <si>
    <t>9200056464</t>
  </si>
  <si>
    <t>69336</t>
  </si>
  <si>
    <t>9200056465</t>
  </si>
  <si>
    <t>69337</t>
  </si>
  <si>
    <t>9200056466</t>
  </si>
  <si>
    <t>69338</t>
  </si>
  <si>
    <t>9200056467</t>
  </si>
  <si>
    <t>69339</t>
  </si>
  <si>
    <t>1900004167</t>
  </si>
  <si>
    <t>20221116</t>
  </si>
  <si>
    <t>9200060444</t>
  </si>
  <si>
    <t>122287</t>
  </si>
  <si>
    <t>1900004081</t>
  </si>
  <si>
    <t>FLFR21263963</t>
  </si>
  <si>
    <t>20221117</t>
  </si>
  <si>
    <t>9200056965</t>
  </si>
  <si>
    <t>69341</t>
  </si>
  <si>
    <t>9200056966</t>
  </si>
  <si>
    <t>69342</t>
  </si>
  <si>
    <t>9200056967</t>
  </si>
  <si>
    <t>69343</t>
  </si>
  <si>
    <t>9200056968</t>
  </si>
  <si>
    <t>69346</t>
  </si>
  <si>
    <t>9200056969</t>
  </si>
  <si>
    <t>69347</t>
  </si>
  <si>
    <t>9200056970</t>
  </si>
  <si>
    <t>69348</t>
  </si>
  <si>
    <t>9200056971</t>
  </si>
  <si>
    <t>69351</t>
  </si>
  <si>
    <t>9200056972</t>
  </si>
  <si>
    <t>69352</t>
  </si>
  <si>
    <t>9200056973</t>
  </si>
  <si>
    <t>69354</t>
  </si>
  <si>
    <t>9200056974</t>
  </si>
  <si>
    <t>69355</t>
  </si>
  <si>
    <t>1900004063</t>
  </si>
  <si>
    <t>BENNETT</t>
  </si>
  <si>
    <t>20221118</t>
  </si>
  <si>
    <t>1900004067</t>
  </si>
  <si>
    <t>1900004169</t>
  </si>
  <si>
    <t>1900004245</t>
  </si>
  <si>
    <t>9200057447</t>
  </si>
  <si>
    <t>69372</t>
  </si>
  <si>
    <t>9200057448</t>
  </si>
  <si>
    <t>69382</t>
  </si>
  <si>
    <t>9200057450</t>
  </si>
  <si>
    <t>69384</t>
  </si>
  <si>
    <t>9200059482</t>
  </si>
  <si>
    <t>69371</t>
  </si>
  <si>
    <t>1900004065</t>
  </si>
  <si>
    <t>20221120</t>
  </si>
  <si>
    <t>1900004165</t>
  </si>
  <si>
    <t>TEC2022055202</t>
  </si>
  <si>
    <t>20221121</t>
  </si>
  <si>
    <t>1900004168</t>
  </si>
  <si>
    <t>1900004243</t>
  </si>
  <si>
    <t>1900004456</t>
  </si>
  <si>
    <t>9200058076</t>
  </si>
  <si>
    <t>19297</t>
  </si>
  <si>
    <t>20221122</t>
  </si>
  <si>
    <t>9200058077</t>
  </si>
  <si>
    <t>19299</t>
  </si>
  <si>
    <t>9200058078</t>
  </si>
  <si>
    <t>19301</t>
  </si>
  <si>
    <t>9200058079</t>
  </si>
  <si>
    <t>19302</t>
  </si>
  <si>
    <t>9200058080</t>
  </si>
  <si>
    <t>19303</t>
  </si>
  <si>
    <t>9200059475</t>
  </si>
  <si>
    <t>19298</t>
  </si>
  <si>
    <t>9200059476</t>
  </si>
  <si>
    <t>19310</t>
  </si>
  <si>
    <t>1900004147</t>
  </si>
  <si>
    <t>20221128</t>
  </si>
  <si>
    <t>1900004156</t>
  </si>
  <si>
    <t>1900004159</t>
  </si>
  <si>
    <t>1900004155</t>
  </si>
  <si>
    <t>20221129</t>
  </si>
  <si>
    <t>100065109</t>
  </si>
  <si>
    <t>20221130</t>
  </si>
  <si>
    <t>1900004173</t>
  </si>
  <si>
    <t>1900004193</t>
  </si>
  <si>
    <t>1900004234</t>
  </si>
  <si>
    <t>TEC3022054692</t>
  </si>
  <si>
    <t>1900004242</t>
  </si>
  <si>
    <t>20221201</t>
  </si>
  <si>
    <t>9200060220</t>
  </si>
  <si>
    <t>33022983</t>
  </si>
  <si>
    <t>20221204</t>
  </si>
  <si>
    <t>1900004258</t>
  </si>
  <si>
    <t>20221205</t>
  </si>
  <si>
    <t>1900004270</t>
  </si>
  <si>
    <t>1900004271</t>
  </si>
  <si>
    <t>TEC3022054714</t>
  </si>
  <si>
    <t>9200060221</t>
  </si>
  <si>
    <t>69466</t>
  </si>
  <si>
    <t>9200060222</t>
  </si>
  <si>
    <t>69467</t>
  </si>
  <si>
    <t>9200060223</t>
  </si>
  <si>
    <t>69468</t>
  </si>
  <si>
    <t>9200060224</t>
  </si>
  <si>
    <t>69469</t>
  </si>
  <si>
    <t>9200060225</t>
  </si>
  <si>
    <t>69470</t>
  </si>
  <si>
    <t>9200060226</t>
  </si>
  <si>
    <t>69471</t>
  </si>
  <si>
    <t>9200060227</t>
  </si>
  <si>
    <t>69472</t>
  </si>
  <si>
    <t>9200060228</t>
  </si>
  <si>
    <t>69473</t>
  </si>
  <si>
    <t>9200060229</t>
  </si>
  <si>
    <t>69476</t>
  </si>
  <si>
    <t>9200060230</t>
  </si>
  <si>
    <t>69479</t>
  </si>
  <si>
    <t>9200060454</t>
  </si>
  <si>
    <t>69475</t>
  </si>
  <si>
    <t>9200060455</t>
  </si>
  <si>
    <t>69477</t>
  </si>
  <si>
    <t>9200060456</t>
  </si>
  <si>
    <t>69478</t>
  </si>
  <si>
    <t>1900004263</t>
  </si>
  <si>
    <t>TEC2017030943</t>
  </si>
  <si>
    <t>20221206</t>
  </si>
  <si>
    <t>1900004313</t>
  </si>
  <si>
    <t>9200060445</t>
  </si>
  <si>
    <t>19323</t>
  </si>
  <si>
    <t>9200060446</t>
  </si>
  <si>
    <t>19324</t>
  </si>
  <si>
    <t>9200060447</t>
  </si>
  <si>
    <t>19325</t>
  </si>
  <si>
    <t>9200060448</t>
  </si>
  <si>
    <t>19326</t>
  </si>
  <si>
    <t>9200060449</t>
  </si>
  <si>
    <t>19327</t>
  </si>
  <si>
    <t>9200060451</t>
  </si>
  <si>
    <t>19329</t>
  </si>
  <si>
    <t>9200060452</t>
  </si>
  <si>
    <t>19330</t>
  </si>
  <si>
    <t>1900004314</t>
  </si>
  <si>
    <t>20221207</t>
  </si>
  <si>
    <t>9200060927</t>
  </si>
  <si>
    <t>122502</t>
  </si>
  <si>
    <t>1900004318</t>
  </si>
  <si>
    <t>20221208</t>
  </si>
  <si>
    <t>1900004376</t>
  </si>
  <si>
    <t>TEC2022S3574914</t>
  </si>
  <si>
    <t>9200060934</t>
  </si>
  <si>
    <t>63437</t>
  </si>
  <si>
    <t>9200060935</t>
  </si>
  <si>
    <t>63441</t>
  </si>
  <si>
    <t>9200060936</t>
  </si>
  <si>
    <t>63445</t>
  </si>
  <si>
    <t>9200060937</t>
  </si>
  <si>
    <t>63447</t>
  </si>
  <si>
    <t>9200060938</t>
  </si>
  <si>
    <t>63448</t>
  </si>
  <si>
    <t>9200060939</t>
  </si>
  <si>
    <t>63451</t>
  </si>
  <si>
    <t>9200060940</t>
  </si>
  <si>
    <t>63454</t>
  </si>
  <si>
    <t>9200060941</t>
  </si>
  <si>
    <t>63456</t>
  </si>
  <si>
    <t>9200060942</t>
  </si>
  <si>
    <t>63457</t>
  </si>
  <si>
    <t>9200060943</t>
  </si>
  <si>
    <t>63458</t>
  </si>
  <si>
    <t>9200060944</t>
  </si>
  <si>
    <t>63459</t>
  </si>
  <si>
    <t>9200060945</t>
  </si>
  <si>
    <t>63460</t>
  </si>
  <si>
    <t>9200060946</t>
  </si>
  <si>
    <t>63461</t>
  </si>
  <si>
    <t>9200060947</t>
  </si>
  <si>
    <t>63463</t>
  </si>
  <si>
    <t>9200060948</t>
  </si>
  <si>
    <t>63465</t>
  </si>
  <si>
    <t>9200061634</t>
  </si>
  <si>
    <t>63455</t>
  </si>
  <si>
    <t>9200061635</t>
  </si>
  <si>
    <t>63464</t>
  </si>
  <si>
    <t>1900004369</t>
  </si>
  <si>
    <t>20221210</t>
  </si>
  <si>
    <t>9200061629</t>
  </si>
  <si>
    <t>19366</t>
  </si>
  <si>
    <t>20221212</t>
  </si>
  <si>
    <t>9200061630</t>
  </si>
  <si>
    <t>19368</t>
  </si>
  <si>
    <t>9200061632</t>
  </si>
  <si>
    <t>19373</t>
  </si>
  <si>
    <t>9200061905</t>
  </si>
  <si>
    <t>19367</t>
  </si>
  <si>
    <t>9200061906</t>
  </si>
  <si>
    <t>19371</t>
  </si>
  <si>
    <t>9200063050</t>
  </si>
  <si>
    <t>19370</t>
  </si>
  <si>
    <t>1900004435</t>
  </si>
  <si>
    <t>20221213</t>
  </si>
  <si>
    <t>1900004425</t>
  </si>
  <si>
    <t>20221214</t>
  </si>
  <si>
    <t>1900004428</t>
  </si>
  <si>
    <t>1900004492</t>
  </si>
  <si>
    <t>1900004508</t>
  </si>
  <si>
    <t>20221215</t>
  </si>
  <si>
    <t>1900004538</t>
  </si>
  <si>
    <t>20221220</t>
  </si>
  <si>
    <t>1900004647</t>
  </si>
  <si>
    <t>1900004592</t>
  </si>
  <si>
    <t>20221221</t>
  </si>
  <si>
    <t>1900004648</t>
  </si>
  <si>
    <t>TEC2022055530A</t>
  </si>
  <si>
    <t>1900004646</t>
  </si>
  <si>
    <t>20221227</t>
  </si>
  <si>
    <t>1900004649</t>
  </si>
  <si>
    <t>1900004661</t>
  </si>
  <si>
    <t>1900004663</t>
  </si>
  <si>
    <t>20221228</t>
  </si>
  <si>
    <t>1900004668</t>
  </si>
  <si>
    <t>CLAIM #1MN68902</t>
  </si>
  <si>
    <t>1900004669</t>
  </si>
  <si>
    <t>1900004665</t>
  </si>
  <si>
    <t>20221229</t>
  </si>
  <si>
    <t>1900004666</t>
  </si>
  <si>
    <t>100070486</t>
  </si>
  <si>
    <t>20221231</t>
  </si>
  <si>
    <t>100019497</t>
  </si>
  <si>
    <t>70061</t>
  </si>
  <si>
    <t>I&amp;D TRUE UP AUTO L</t>
  </si>
  <si>
    <t>100037591</t>
  </si>
  <si>
    <t>100055077</t>
  </si>
  <si>
    <t>100071030</t>
  </si>
  <si>
    <t>YK</t>
  </si>
  <si>
    <t>100070973</t>
  </si>
  <si>
    <t>89800-28</t>
  </si>
  <si>
    <t>Legal YE Accrual</t>
  </si>
  <si>
    <t>100001535</t>
  </si>
  <si>
    <t>31036-10</t>
  </si>
  <si>
    <t>SS Accrual</t>
  </si>
  <si>
    <t>Workers Compensation Reserve and WC Payroll</t>
  </si>
  <si>
    <t>2282020/2282030/6700509</t>
  </si>
  <si>
    <t>(Depicted as a debit, but has a credit balance on the Balance Sheet)</t>
  </si>
  <si>
    <t>Payroll /Misc.</t>
  </si>
  <si>
    <t>JE 70061</t>
  </si>
  <si>
    <t>Opr</t>
  </si>
  <si>
    <t>JE 40500</t>
  </si>
  <si>
    <t>KG/YK/KA</t>
  </si>
  <si>
    <t>WC</t>
  </si>
  <si>
    <t>Other</t>
  </si>
  <si>
    <t>KR/YI</t>
  </si>
  <si>
    <t>MISC</t>
  </si>
  <si>
    <t>True-Up</t>
  </si>
  <si>
    <t>Longshoremen Compensation Reserve</t>
  </si>
  <si>
    <t>2282040/6700509</t>
  </si>
  <si>
    <t>Payroll</t>
  </si>
  <si>
    <t>Energy</t>
  </si>
  <si>
    <t>Distr &amp; Adj.</t>
  </si>
  <si>
    <t>Direct</t>
  </si>
  <si>
    <t>ARM 5065</t>
  </si>
  <si>
    <t>FORECAST</t>
  </si>
  <si>
    <t>WORKING BUDGET</t>
  </si>
  <si>
    <t>NOTE: Same activity as 2024, updated beginning balance ONLY</t>
  </si>
  <si>
    <t>2024 DEC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</si>
  <si>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</si>
  <si>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</si>
  <si>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</si>
  <si>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</si>
  <si>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</si>
  <si>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</si>
  <si>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</si>
  <si>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</si>
  <si>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</si>
  <si>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</si>
  <si>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</si>
  <si>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</si>
  <si>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Account 6700509</t>
  </si>
  <si>
    <t>EXPENSE</t>
  </si>
  <si>
    <t>A_2282010</t>
  </si>
  <si>
    <t>I&amp;D General Liability Reserve</t>
  </si>
  <si>
    <t>A_2282020</t>
  </si>
  <si>
    <t>I&amp;D Workers Compensation Reserve</t>
  </si>
  <si>
    <t>A_2282040</t>
  </si>
  <si>
    <t>I&amp;D Longshore Reserve</t>
  </si>
  <si>
    <t>A_2282210</t>
  </si>
  <si>
    <t>I&amp;D Gen Liab Expected Recoveries - Non-Current (Opposite sign)</t>
  </si>
  <si>
    <t>A_2282220</t>
  </si>
  <si>
    <t>I&amp;D Wrk Comp Expected Recoveries - Non-Current</t>
  </si>
  <si>
    <t>PAYMENT</t>
  </si>
  <si>
    <t>SHOULD BE</t>
  </si>
  <si>
    <t>Enter to EPM as positive number</t>
  </si>
  <si>
    <t xml:space="preserve">Payment </t>
  </si>
  <si>
    <t>FINAL</t>
  </si>
  <si>
    <t>cre</t>
  </si>
  <si>
    <t>I&amp;D BALANCE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</si>
  <si>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</si>
  <si>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</si>
  <si>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</si>
  <si>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</si>
  <si>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</si>
  <si>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</si>
  <si>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</si>
  <si>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</si>
  <si>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</si>
  <si>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</si>
  <si>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</si>
  <si>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</si>
  <si>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DOCKET No. 20240026-EI</t>
  </si>
  <si>
    <t>Witness:  J. Chronister / R. Latta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</si>
</sst>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m/dd/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8"/>
      <color theme="1"/>
      <name val="Arial Black"/>
      <family val="2"/>
    </font>
    <font>
      <sz val="11"/>
      <color theme="1"/>
      <name val="Arial Black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singleAccounting"/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indexed="1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2" fillId="0" borderId="0" xfId="2" applyNumberFormat="1" applyFont="1" applyFill="1"/>
    <xf numFmtId="164" fontId="2" fillId="0" borderId="0" xfId="2" applyNumberFormat="1" applyFont="1" applyFill="1" applyBorder="1"/>
    <xf numFmtId="165" fontId="2" fillId="0" borderId="0" xfId="1" applyNumberFormat="1" applyFont="1" applyFill="1"/>
    <xf numFmtId="165" fontId="2" fillId="0" borderId="0" xfId="1" applyNumberFormat="1" applyFont="1" applyFill="1" applyBorder="1"/>
    <xf numFmtId="164" fontId="4" fillId="0" borderId="0" xfId="2" applyNumberFormat="1" applyFont="1" applyFill="1"/>
    <xf numFmtId="43" fontId="0" fillId="0" borderId="0" xfId="1" applyFont="1"/>
    <xf numFmtId="43" fontId="0" fillId="0" borderId="0" xfId="0" applyNumberFormat="1"/>
    <xf numFmtId="43" fontId="0" fillId="0" borderId="3" xfId="1" applyFont="1" applyBorder="1"/>
    <xf numFmtId="0" fontId="6" fillId="0" borderId="0" xfId="0" applyFont="1"/>
    <xf numFmtId="39" fontId="0" fillId="0" borderId="0" xfId="0" applyNumberFormat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0" xfId="0" quotePrefix="1"/>
    <xf numFmtId="43" fontId="0" fillId="0" borderId="0" xfId="1" applyFont="1" applyBorder="1"/>
    <xf numFmtId="43" fontId="0" fillId="0" borderId="0" xfId="1" applyFont="1" applyFill="1"/>
    <xf numFmtId="164" fontId="10" fillId="0" borderId="0" xfId="2" applyNumberFormat="1" applyFont="1" applyFill="1"/>
    <xf numFmtId="164" fontId="4" fillId="0" borderId="0" xfId="2" applyNumberFormat="1" applyFont="1" applyFill="1" applyBorder="1"/>
    <xf numFmtId="41" fontId="8" fillId="0" borderId="5" xfId="1" quotePrefix="1" applyNumberFormat="1" applyFont="1" applyFill="1" applyBorder="1" applyAlignment="1" applyProtection="1">
      <alignment horizontal="center" vertical="center"/>
    </xf>
    <xf numFmtId="41" fontId="7" fillId="0" borderId="5" xfId="1" quotePrefix="1" applyNumberFormat="1" applyFont="1" applyFill="1" applyBorder="1" applyAlignment="1" applyProtection="1">
      <alignment horizontal="center" vertical="center"/>
    </xf>
    <xf numFmtId="41" fontId="9" fillId="0" borderId="6" xfId="1" quotePrefix="1" applyNumberFormat="1" applyFont="1" applyFill="1" applyBorder="1" applyAlignment="1" applyProtection="1">
      <alignment horizontal="center" vertical="center"/>
    </xf>
    <xf numFmtId="41" fontId="7" fillId="0" borderId="6" xfId="1" quotePrefix="1" applyNumberFormat="1" applyFont="1" applyFill="1" applyBorder="1" applyAlignment="1" applyProtection="1">
      <alignment horizontal="center" vertical="center"/>
    </xf>
    <xf numFmtId="0" fontId="11" fillId="0" borderId="0" xfId="0" applyFont="1"/>
    <xf numFmtId="0" fontId="0" fillId="0" borderId="7" xfId="0" applyBorder="1"/>
    <xf numFmtId="165" fontId="0" fillId="0" borderId="0" xfId="1" applyNumberFormat="1" applyFont="1" applyFill="1"/>
    <xf numFmtId="43" fontId="6" fillId="0" borderId="0" xfId="0" applyNumberFormat="1" applyFont="1"/>
    <xf numFmtId="0" fontId="5" fillId="0" borderId="0" xfId="0" applyFont="1"/>
    <xf numFmtId="165" fontId="5" fillId="0" borderId="0" xfId="1" applyNumberFormat="1" applyFont="1" applyFill="1"/>
    <xf numFmtId="165" fontId="12" fillId="0" borderId="0" xfId="1" applyNumberFormat="1" applyFont="1" applyFill="1"/>
    <xf numFmtId="165" fontId="8" fillId="0" borderId="5" xfId="1" quotePrefix="1" applyNumberFormat="1" applyFont="1" applyFill="1" applyBorder="1" applyAlignment="1" applyProtection="1">
      <alignment horizontal="center" vertical="center"/>
    </xf>
    <xf numFmtId="165" fontId="7" fillId="0" borderId="5" xfId="1" quotePrefix="1" applyNumberFormat="1" applyFont="1" applyFill="1" applyBorder="1" applyAlignment="1" applyProtection="1">
      <alignment horizontal="center" vertical="center"/>
    </xf>
    <xf numFmtId="165" fontId="9" fillId="0" borderId="6" xfId="1" quotePrefix="1" applyNumberFormat="1" applyFont="1" applyFill="1" applyBorder="1" applyAlignment="1" applyProtection="1">
      <alignment horizontal="center" vertical="center"/>
    </xf>
    <xf numFmtId="165" fontId="7" fillId="0" borderId="6" xfId="1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165" fontId="5" fillId="4" borderId="0" xfId="1" applyNumberFormat="1" applyFont="1" applyFill="1"/>
    <xf numFmtId="165" fontId="0" fillId="4" borderId="0" xfId="1" applyNumberFormat="1" applyFont="1" applyFill="1"/>
    <xf numFmtId="165" fontId="6" fillId="4" borderId="0" xfId="1" applyNumberFormat="1" applyFont="1" applyFill="1"/>
    <xf numFmtId="0" fontId="5" fillId="4" borderId="0" xfId="0" applyFont="1" applyFill="1"/>
    <xf numFmtId="43" fontId="6" fillId="0" borderId="4" xfId="0" applyNumberFormat="1" applyFont="1" applyBorder="1"/>
    <xf numFmtId="43" fontId="0" fillId="0" borderId="4" xfId="0" applyNumberFormat="1" applyBorder="1"/>
    <xf numFmtId="0" fontId="13" fillId="0" borderId="0" xfId="0" applyFont="1"/>
    <xf numFmtId="0" fontId="14" fillId="0" borderId="0" xfId="0" applyFont="1" applyAlignment="1">
      <alignment horizontal="center"/>
    </xf>
    <xf numFmtId="165" fontId="0" fillId="0" borderId="4" xfId="0" applyNumberFormat="1" applyBorder="1"/>
    <xf numFmtId="0" fontId="6" fillId="4" borderId="0" xfId="0" applyFont="1" applyFill="1"/>
    <xf numFmtId="43" fontId="0" fillId="4" borderId="0" xfId="0" applyNumberFormat="1" applyFill="1"/>
    <xf numFmtId="0" fontId="0" fillId="3" borderId="0" xfId="0" applyFill="1"/>
    <xf numFmtId="43" fontId="0" fillId="0" borderId="8" xfId="0" applyNumberFormat="1" applyBorder="1"/>
    <xf numFmtId="0" fontId="6" fillId="3" borderId="0" xfId="0" applyFont="1" applyFill="1"/>
    <xf numFmtId="0" fontId="2" fillId="3" borderId="1" xfId="0" applyFont="1" applyFill="1" applyBorder="1"/>
    <xf numFmtId="43" fontId="6" fillId="2" borderId="0" xfId="0" applyNumberFormat="1" applyFont="1" applyFill="1"/>
    <xf numFmtId="165" fontId="12" fillId="5" borderId="0" xfId="1" applyNumberFormat="1" applyFont="1" applyFill="1"/>
    <xf numFmtId="165" fontId="0" fillId="0" borderId="0" xfId="1" quotePrefix="1" applyNumberFormat="1" applyFont="1" applyFill="1"/>
    <xf numFmtId="0" fontId="6" fillId="4" borderId="9" xfId="0" applyFont="1" applyFill="1" applyBorder="1"/>
    <xf numFmtId="0" fontId="0" fillId="4" borderId="2" xfId="0" applyFill="1" applyBorder="1"/>
    <xf numFmtId="0" fontId="0" fillId="4" borderId="10" xfId="0" applyFill="1" applyBorder="1"/>
    <xf numFmtId="0" fontId="6" fillId="4" borderId="11" xfId="0" applyFont="1" applyFill="1" applyBorder="1"/>
    <xf numFmtId="0" fontId="0" fillId="4" borderId="12" xfId="0" applyFill="1" applyBorder="1"/>
    <xf numFmtId="0" fontId="6" fillId="4" borderId="13" xfId="0" applyFont="1" applyFill="1" applyBorder="1"/>
    <xf numFmtId="0" fontId="0" fillId="4" borderId="1" xfId="0" applyFill="1" applyBorder="1"/>
    <xf numFmtId="0" fontId="0" fillId="4" borderId="14" xfId="0" applyFill="1" applyBorder="1"/>
    <xf numFmtId="0" fontId="3" fillId="0" borderId="0" xfId="3" applyAlignment="1">
      <alignment horizontal="center"/>
    </xf>
    <xf numFmtId="0" fontId="3" fillId="0" borderId="0" xfId="3"/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7" fillId="0" borderId="3" xfId="3" applyFont="1" applyBorder="1" applyAlignment="1">
      <alignment horizontal="center"/>
    </xf>
    <xf numFmtId="0" fontId="3" fillId="0" borderId="3" xfId="3" applyBorder="1" applyAlignment="1">
      <alignment horizontal="center"/>
    </xf>
    <xf numFmtId="0" fontId="18" fillId="0" borderId="3" xfId="3" applyFont="1" applyBorder="1" applyAlignment="1">
      <alignment horizontal="center"/>
    </xf>
    <xf numFmtId="165" fontId="17" fillId="0" borderId="0" xfId="3" applyNumberFormat="1" applyFont="1"/>
    <xf numFmtId="165" fontId="3" fillId="0" borderId="0" xfId="3" applyNumberFormat="1"/>
    <xf numFmtId="165" fontId="18" fillId="0" borderId="0" xfId="3" applyNumberFormat="1" applyFont="1"/>
    <xf numFmtId="165" fontId="17" fillId="0" borderId="3" xfId="3" applyNumberFormat="1" applyFont="1" applyBorder="1"/>
    <xf numFmtId="165" fontId="3" fillId="0" borderId="3" xfId="3" applyNumberFormat="1" applyBorder="1"/>
    <xf numFmtId="0" fontId="17" fillId="0" borderId="0" xfId="3" applyFont="1"/>
    <xf numFmtId="165" fontId="17" fillId="0" borderId="4" xfId="3" applyNumberFormat="1" applyFont="1" applyBorder="1"/>
    <xf numFmtId="43" fontId="17" fillId="0" borderId="0" xfId="4" applyFont="1"/>
    <xf numFmtId="43" fontId="3" fillId="0" borderId="0" xfId="3" applyNumberFormat="1"/>
    <xf numFmtId="39" fontId="3" fillId="0" borderId="0" xfId="3" applyNumberFormat="1"/>
    <xf numFmtId="3" fontId="3" fillId="0" borderId="0" xfId="3" applyNumberFormat="1" applyAlignment="1">
      <alignment wrapText="1"/>
    </xf>
    <xf numFmtId="0" fontId="19" fillId="0" borderId="0" xfId="6" quotePrefix="1" applyFont="1" applyAlignment="1">
      <alignment horizontal="center"/>
    </xf>
    <xf numFmtId="43" fontId="19" fillId="0" borderId="0" xfId="5" quotePrefix="1" applyFont="1" applyAlignment="1">
      <alignment horizontal="left"/>
    </xf>
    <xf numFmtId="43" fontId="3" fillId="0" borderId="0" xfId="5" applyFont="1" applyBorder="1"/>
    <xf numFmtId="0" fontId="1" fillId="0" borderId="0" xfId="7"/>
    <xf numFmtId="43" fontId="3" fillId="0" borderId="0" xfId="5" applyFont="1"/>
    <xf numFmtId="43" fontId="3" fillId="0" borderId="0" xfId="5" applyFont="1" applyAlignment="1">
      <alignment horizontal="center"/>
    </xf>
    <xf numFmtId="0" fontId="3" fillId="0" borderId="0" xfId="6" quotePrefix="1" applyAlignment="1">
      <alignment horizontal="center"/>
    </xf>
    <xf numFmtId="0" fontId="3" fillId="0" borderId="0" xfId="6" applyAlignment="1">
      <alignment horizontal="center"/>
    </xf>
    <xf numFmtId="0" fontId="3" fillId="0" borderId="0" xfId="6" applyAlignment="1">
      <alignment horizontal="centerContinuous"/>
    </xf>
    <xf numFmtId="43" fontId="20" fillId="0" borderId="0" xfId="5" applyFont="1" applyAlignment="1">
      <alignment horizontal="center"/>
    </xf>
    <xf numFmtId="43" fontId="20" fillId="0" borderId="0" xfId="5" quotePrefix="1" applyFont="1" applyAlignment="1">
      <alignment horizontal="center"/>
    </xf>
    <xf numFmtId="0" fontId="20" fillId="0" borderId="0" xfId="6" applyFont="1" applyAlignment="1">
      <alignment horizontal="center"/>
    </xf>
    <xf numFmtId="43" fontId="3" fillId="0" borderId="0" xfId="5" quotePrefix="1" applyFont="1" applyAlignment="1">
      <alignment horizontal="left"/>
    </xf>
    <xf numFmtId="43" fontId="21" fillId="6" borderId="18" xfId="5" applyFont="1" applyFill="1" applyBorder="1"/>
    <xf numFmtId="43" fontId="21" fillId="0" borderId="18" xfId="5" applyFont="1" applyFill="1" applyBorder="1"/>
    <xf numFmtId="43" fontId="21" fillId="0" borderId="0" xfId="5" applyFont="1" applyFill="1" applyBorder="1"/>
    <xf numFmtId="43" fontId="21" fillId="0" borderId="0" xfId="1" applyFont="1" applyFill="1" applyBorder="1"/>
    <xf numFmtId="43" fontId="21" fillId="0" borderId="19" xfId="5" applyFont="1" applyFill="1" applyBorder="1"/>
    <xf numFmtId="43" fontId="17" fillId="7" borderId="0" xfId="5" applyFont="1" applyFill="1" applyBorder="1"/>
    <xf numFmtId="43" fontId="17" fillId="0" borderId="0" xfId="5" applyFont="1" applyFill="1" applyBorder="1"/>
    <xf numFmtId="43" fontId="3" fillId="0" borderId="18" xfId="5" applyFont="1" applyFill="1" applyBorder="1"/>
    <xf numFmtId="43" fontId="3" fillId="8" borderId="0" xfId="1" applyFont="1" applyFill="1" applyBorder="1"/>
    <xf numFmtId="43" fontId="3" fillId="0" borderId="0" xfId="1" applyFont="1" applyFill="1" applyBorder="1"/>
    <xf numFmtId="43" fontId="3" fillId="0" borderId="18" xfId="1" applyFont="1" applyFill="1" applyBorder="1"/>
    <xf numFmtId="43" fontId="3" fillId="0" borderId="0" xfId="5" applyFont="1" applyFill="1" applyBorder="1"/>
    <xf numFmtId="43" fontId="22" fillId="0" borderId="0" xfId="1" applyFont="1" applyFill="1" applyBorder="1"/>
    <xf numFmtId="43" fontId="22" fillId="0" borderId="18" xfId="1" applyFont="1" applyFill="1" applyBorder="1"/>
    <xf numFmtId="43" fontId="22" fillId="0" borderId="0" xfId="5" applyFont="1" applyFill="1" applyBorder="1"/>
    <xf numFmtId="43" fontId="23" fillId="0" borderId="0" xfId="1" applyFont="1" applyFill="1" applyBorder="1"/>
    <xf numFmtId="43" fontId="22" fillId="0" borderId="18" xfId="5" applyFont="1" applyFill="1" applyBorder="1"/>
    <xf numFmtId="43" fontId="17" fillId="0" borderId="19" xfId="5" applyFont="1" applyFill="1" applyBorder="1"/>
    <xf numFmtId="43" fontId="22" fillId="0" borderId="20" xfId="1" applyFont="1" applyFill="1" applyBorder="1"/>
    <xf numFmtId="43" fontId="3" fillId="0" borderId="21" xfId="5" applyFont="1" applyFill="1" applyBorder="1"/>
    <xf numFmtId="43" fontId="3" fillId="9" borderId="21" xfId="5" applyFont="1" applyFill="1" applyBorder="1"/>
    <xf numFmtId="43" fontId="24" fillId="3" borderId="0" xfId="5" applyFont="1" applyFill="1"/>
    <xf numFmtId="43" fontId="0" fillId="9" borderId="0" xfId="0" applyNumberFormat="1" applyFill="1"/>
    <xf numFmtId="166" fontId="0" fillId="0" borderId="0" xfId="0" applyNumberFormat="1"/>
    <xf numFmtId="0" fontId="0" fillId="10" borderId="0" xfId="0" applyFill="1"/>
    <xf numFmtId="0" fontId="0" fillId="11" borderId="0" xfId="0" applyFill="1" applyAlignment="1">
      <alignment horizontal="left"/>
    </xf>
    <xf numFmtId="49" fontId="0" fillId="11" borderId="0" xfId="0" applyNumberFormat="1" applyFill="1"/>
    <xf numFmtId="4" fontId="0" fillId="0" borderId="0" xfId="0" applyNumberFormat="1"/>
    <xf numFmtId="0" fontId="0" fillId="9" borderId="0" xfId="0" applyFill="1"/>
    <xf numFmtId="39" fontId="0" fillId="9" borderId="0" xfId="0" applyNumberFormat="1" applyFill="1"/>
    <xf numFmtId="43" fontId="26" fillId="0" borderId="0" xfId="5" quotePrefix="1" applyFont="1" applyAlignment="1">
      <alignment horizontal="center"/>
    </xf>
    <xf numFmtId="43" fontId="25" fillId="0" borderId="0" xfId="5" quotePrefix="1" applyFont="1" applyAlignment="1">
      <alignment horizontal="left"/>
    </xf>
    <xf numFmtId="0" fontId="27" fillId="0" borderId="0" xfId="7" applyFont="1"/>
    <xf numFmtId="43" fontId="25" fillId="0" borderId="3" xfId="5" applyFont="1" applyBorder="1" applyAlignment="1">
      <alignment horizontal="centerContinuous"/>
    </xf>
    <xf numFmtId="43" fontId="26" fillId="0" borderId="3" xfId="5" applyFont="1" applyBorder="1" applyAlignment="1">
      <alignment horizontal="centerContinuous"/>
    </xf>
    <xf numFmtId="43" fontId="26" fillId="0" borderId="0" xfId="5" applyFont="1" applyAlignment="1">
      <alignment horizontal="center"/>
    </xf>
    <xf numFmtId="43" fontId="28" fillId="0" borderId="0" xfId="5" applyFont="1" applyAlignment="1">
      <alignment horizontal="center"/>
    </xf>
    <xf numFmtId="43" fontId="28" fillId="0" borderId="0" xfId="5" quotePrefix="1" applyFont="1" applyAlignment="1">
      <alignment horizontal="center"/>
    </xf>
    <xf numFmtId="43" fontId="26" fillId="0" borderId="0" xfId="5" quotePrefix="1" applyFont="1" applyAlignment="1">
      <alignment horizontal="left"/>
    </xf>
    <xf numFmtId="43" fontId="29" fillId="0" borderId="0" xfId="1" applyFont="1"/>
    <xf numFmtId="43" fontId="26" fillId="0" borderId="0" xfId="1" applyFont="1"/>
    <xf numFmtId="43" fontId="30" fillId="0" borderId="0" xfId="1" applyFont="1"/>
    <xf numFmtId="43" fontId="29" fillId="0" borderId="0" xfId="1" applyFont="1" applyFill="1"/>
    <xf numFmtId="43" fontId="26" fillId="0" borderId="0" xfId="1" applyFont="1" applyFill="1"/>
    <xf numFmtId="43" fontId="29" fillId="0" borderId="22" xfId="1" applyFont="1" applyFill="1" applyBorder="1"/>
    <xf numFmtId="43" fontId="30" fillId="0" borderId="22" xfId="1" applyFont="1" applyFill="1" applyBorder="1"/>
    <xf numFmtId="43" fontId="28" fillId="0" borderId="22" xfId="1" applyFont="1" applyFill="1" applyBorder="1"/>
    <xf numFmtId="43" fontId="26" fillId="0" borderId="22" xfId="1" applyFont="1" applyFill="1" applyBorder="1"/>
    <xf numFmtId="43" fontId="26" fillId="0" borderId="0" xfId="1" applyFont="1" applyBorder="1"/>
    <xf numFmtId="43" fontId="26" fillId="9" borderId="0" xfId="1" applyFont="1" applyFill="1" applyBorder="1"/>
    <xf numFmtId="43" fontId="31" fillId="3" borderId="0" xfId="1" applyFont="1" applyFill="1"/>
    <xf numFmtId="43" fontId="32" fillId="0" borderId="0" xfId="5" applyFont="1"/>
    <xf numFmtId="0" fontId="33" fillId="0" borderId="0" xfId="7" applyFont="1"/>
    <xf numFmtId="43" fontId="32" fillId="0" borderId="3" xfId="5" applyFont="1" applyBorder="1" applyAlignment="1">
      <alignment horizontal="centerContinuous"/>
    </xf>
    <xf numFmtId="43" fontId="32" fillId="0" borderId="0" xfId="5" applyFont="1" applyAlignment="1">
      <alignment horizontal="center"/>
    </xf>
    <xf numFmtId="43" fontId="32" fillId="0" borderId="0" xfId="5" quotePrefix="1" applyFont="1" applyAlignment="1">
      <alignment horizontal="center"/>
    </xf>
    <xf numFmtId="43" fontId="34" fillId="0" borderId="0" xfId="5" applyFont="1" applyAlignment="1">
      <alignment horizontal="center"/>
    </xf>
    <xf numFmtId="43" fontId="34" fillId="0" borderId="0" xfId="5" quotePrefix="1" applyFont="1" applyAlignment="1">
      <alignment horizontal="center"/>
    </xf>
    <xf numFmtId="43" fontId="32" fillId="0" borderId="0" xfId="5" quotePrefix="1" applyFont="1" applyAlignment="1">
      <alignment horizontal="left"/>
    </xf>
    <xf numFmtId="43" fontId="32" fillId="0" borderId="0" xfId="1" applyFont="1"/>
    <xf numFmtId="43" fontId="33" fillId="0" borderId="0" xfId="1" applyFont="1"/>
    <xf numFmtId="43" fontId="32" fillId="0" borderId="0" xfId="1" applyFont="1" applyFill="1"/>
    <xf numFmtId="43" fontId="32" fillId="0" borderId="0" xfId="1" applyFont="1" applyFill="1" applyBorder="1"/>
    <xf numFmtId="43" fontId="32" fillId="0" borderId="0" xfId="1" applyFont="1" applyBorder="1"/>
    <xf numFmtId="43" fontId="0" fillId="8" borderId="0" xfId="1" applyFont="1" applyFill="1"/>
    <xf numFmtId="43" fontId="22" fillId="0" borderId="0" xfId="5" applyFont="1"/>
    <xf numFmtId="43" fontId="34" fillId="0" borderId="22" xfId="1" applyFont="1" applyFill="1" applyBorder="1"/>
    <xf numFmtId="43" fontId="35" fillId="0" borderId="22" xfId="5" applyFont="1" applyBorder="1"/>
    <xf numFmtId="43" fontId="32" fillId="0" borderId="22" xfId="1" applyFont="1" applyFill="1" applyBorder="1"/>
    <xf numFmtId="43" fontId="5" fillId="0" borderId="0" xfId="1" applyFont="1"/>
    <xf numFmtId="43" fontId="32" fillId="0" borderId="0" xfId="5" applyFont="1" applyBorder="1"/>
    <xf numFmtId="0" fontId="0" fillId="0" borderId="23" xfId="0" applyBorder="1"/>
    <xf numFmtId="39" fontId="0" fillId="0" borderId="24" xfId="0" applyNumberFormat="1" applyBorder="1"/>
    <xf numFmtId="0" fontId="0" fillId="0" borderId="25" xfId="0" applyBorder="1"/>
    <xf numFmtId="43" fontId="0" fillId="0" borderId="26" xfId="1" applyFont="1" applyBorder="1"/>
    <xf numFmtId="43" fontId="0" fillId="0" borderId="3" xfId="0" applyNumberFormat="1" applyBorder="1"/>
    <xf numFmtId="37" fontId="0" fillId="0" borderId="0" xfId="0" applyNumberFormat="1"/>
    <xf numFmtId="37" fontId="0" fillId="0" borderId="8" xfId="0" applyNumberFormat="1" applyBorder="1"/>
    <xf numFmtId="0" fontId="0" fillId="0" borderId="0" xfId="0" applyAlignment="1">
      <alignment horizontal="center"/>
    </xf>
    <xf numFmtId="0" fontId="3" fillId="0" borderId="0" xfId="3" applyAlignment="1">
      <alignment horizontal="center"/>
    </xf>
    <xf numFmtId="43" fontId="19" fillId="0" borderId="0" xfId="5" quotePrefix="1" applyFont="1" applyAlignment="1">
      <alignment horizontal="center"/>
    </xf>
    <xf numFmtId="0" fontId="19" fillId="0" borderId="0" xfId="6" quotePrefix="1" applyFont="1" applyAlignment="1">
      <alignment horizontal="center"/>
    </xf>
    <xf numFmtId="43" fontId="17" fillId="2" borderId="15" xfId="5" applyFont="1" applyFill="1" applyBorder="1" applyAlignment="1">
      <alignment horizontal="center"/>
    </xf>
    <xf numFmtId="43" fontId="17" fillId="2" borderId="16" xfId="5" applyFont="1" applyFill="1" applyBorder="1" applyAlignment="1">
      <alignment horizontal="center"/>
    </xf>
    <xf numFmtId="43" fontId="17" fillId="2" borderId="17" xfId="5" applyFont="1" applyFill="1" applyBorder="1" applyAlignment="1">
      <alignment horizontal="center"/>
    </xf>
    <xf numFmtId="43" fontId="25" fillId="0" borderId="0" xfId="5" applyFont="1" applyAlignment="1">
      <alignment horizontal="center"/>
    </xf>
    <xf numFmtId="43" fontId="26" fillId="0" borderId="0" xfId="5" quotePrefix="1" applyFont="1" applyAlignment="1">
      <alignment horizontal="center"/>
    </xf>
    <xf numFmtId="0" fontId="26" fillId="0" borderId="0" xfId="6" quotePrefix="1" applyFont="1" applyAlignment="1">
      <alignment horizontal="center"/>
    </xf>
    <xf numFmtId="0" fontId="2" fillId="0" borderId="1" xfId="0" applyFont="1" applyFill="1" applyBorder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1" xfId="0" quotePrefix="1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6" fillId="0" borderId="0" xfId="0" applyFont="1" applyFill="1"/>
  </cellXfs>
  <cellStyles count="15">
    <cellStyle name="Comma" xfId="1" builtinId="3"/>
    <cellStyle name="Comma 10 2" xfId="5" xr:uid="{939563D9-3A8D-4589-9C78-B71B56C1C7E9}"/>
    <cellStyle name="Comma 2" xfId="4" xr:uid="{CA5FB305-278C-4053-A618-9F2F0193DA81}"/>
    <cellStyle name="Comma 3" xfId="10" xr:uid="{82A2E7CB-22DC-4B30-BA11-5682D7371391}"/>
    <cellStyle name="Comma 5" xfId="13" xr:uid="{CE2B9B13-4EB3-4CC6-B339-EC1DA8AFA2D2}"/>
    <cellStyle name="Currency" xfId="2" builtinId="4"/>
    <cellStyle name="Currency 3" xfId="12" xr:uid="{6E74ABD6-428E-4178-8CA9-E4CBAC044ED3}"/>
    <cellStyle name="Normal" xfId="0" builtinId="0"/>
    <cellStyle name="Normal 10" xfId="7" xr:uid="{A65172A8-5156-4A34-B59A-259D0DF83C02}"/>
    <cellStyle name="Normal 2" xfId="3" xr:uid="{CE3F72E8-D80E-42FD-B7D5-ECCBE26DB21E}"/>
    <cellStyle name="Normal 3" xfId="9" xr:uid="{68F2E097-7C82-4377-8262-3D4730BA1F34}"/>
    <cellStyle name="Normal 4" xfId="14" xr:uid="{55619021-CF2D-46A7-87EE-F981BAFFF273}"/>
    <cellStyle name="Normal 5" xfId="11" xr:uid="{2A7D29EE-A827-418D-8AEE-C5766EE5B569}"/>
    <cellStyle name="Normal 62" xfId="6" xr:uid="{1C41FD50-3A2E-4319-BD80-F2C4AC450C08}"/>
    <cellStyle name="Normal 64" xfId="8" xr:uid="{68A1EE40-BC16-4D4E-8D1C-4DEE11F816B6}"/>
  </cellStyles>
  <dxfs count="0"/>
  <tableStyles count="1" defaultTableStyle="TableStyleMedium2" defaultPivotStyle="PivotStyleLight16">
    <tableStyle name="Invisible" pivot="0" table="0" count="0" xr9:uid="{652583B8-A618-4E96-A622-4FBD15FF806F}"/>
  </tableStyles>
  <colors>
    <mruColors>
      <color rgb="FFCC99FF"/>
      <color rgb="FF1CE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20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30.png"/><Relationship Id="rId1" Type="http://schemas.openxmlformats.org/officeDocument/2006/relationships/customXml" Target="../ink/ink1.xml"/><Relationship Id="rId5" Type="http://schemas.openxmlformats.org/officeDocument/2006/relationships/image" Target="../media/image21.png"/><Relationship Id="rId4" Type="http://schemas.openxmlformats.org/officeDocument/2006/relationships/image" Target="../media/image4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ustomXml" Target="../ink/ink4.xml"/><Relationship Id="rId2" Type="http://schemas.openxmlformats.org/officeDocument/2006/relationships/image" Target="../media/image31.png"/><Relationship Id="rId1" Type="http://schemas.openxmlformats.org/officeDocument/2006/relationships/customXml" Target="../ink/ink3.xml"/><Relationship Id="rId5" Type="http://schemas.openxmlformats.org/officeDocument/2006/relationships/image" Target="../media/image21.png"/><Relationship Id="rId4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54</xdr:row>
      <xdr:rowOff>28575</xdr:rowOff>
    </xdr:from>
    <xdr:to>
      <xdr:col>24</xdr:col>
      <xdr:colOff>464777</xdr:colOff>
      <xdr:row>57</xdr:row>
      <xdr:rowOff>152313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EA645C7-5052-EC38-D5DC-943791F50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1268075"/>
          <a:ext cx="15580952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</xdr:row>
      <xdr:rowOff>152400</xdr:rowOff>
    </xdr:from>
    <xdr:to>
      <xdr:col>24</xdr:col>
      <xdr:colOff>407631</xdr:colOff>
      <xdr:row>51</xdr:row>
      <xdr:rowOff>104686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9711C5-6D0A-4B0A-168E-8CFBB4E8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10058400"/>
          <a:ext cx="15552381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</xdr:row>
      <xdr:rowOff>82542</xdr:rowOff>
    </xdr:from>
    <xdr:to>
      <xdr:col>12</xdr:col>
      <xdr:colOff>379618</xdr:colOff>
      <xdr:row>44</xdr:row>
      <xdr:rowOff>18708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A6220E-E168-FE82-7011-291886B29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7321542"/>
          <a:ext cx="8218693" cy="203166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151221</xdr:rowOff>
    </xdr:from>
    <xdr:to>
      <xdr:col>22</xdr:col>
      <xdr:colOff>464463</xdr:colOff>
      <xdr:row>80</xdr:row>
      <xdr:rowOff>104156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D42A0-3FC2-EBE2-B3BA-61C901D2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4" y="12343221"/>
          <a:ext cx="14437639" cy="3953435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2</xdr:row>
      <xdr:rowOff>28575</xdr:rowOff>
    </xdr:from>
    <xdr:to>
      <xdr:col>14</xdr:col>
      <xdr:colOff>247650</xdr:colOff>
      <xdr:row>25</xdr:row>
      <xdr:rowOff>64609</xdr:rowOff>
    </xdr:to>
    <xdr:pic>
      <xdr:nvPicPr>
        <xdr:cNvPr id="4" name="Picture 3" descr="A screenshot of a computer&#10;&#10;Description automatically generated">
          <a:extLst>
            <a:ext uri="{FF2B5EF4-FFF2-40B4-BE49-F238E27FC236}">
              <a16:creationId xmlns:a16="http://schemas.microsoft.com/office/drawing/2014/main" id="{0A90E2F5-8CBD-4976-9D95-02F9CF4F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38775" y="409575"/>
          <a:ext cx="4562475" cy="441753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30</xdr:col>
      <xdr:colOff>227176</xdr:colOff>
      <xdr:row>20</xdr:row>
      <xdr:rowOff>109391</xdr:rowOff>
    </xdr:to>
    <xdr:pic>
      <xdr:nvPicPr>
        <xdr:cNvPr id="5" name="Picture 4" descr="A screenshot of a computer&#10;&#10;Description automatically generated">
          <a:extLst>
            <a:ext uri="{FF2B5EF4-FFF2-40B4-BE49-F238E27FC236}">
              <a16:creationId xmlns:a16="http://schemas.microsoft.com/office/drawing/2014/main" id="{EE71A606-2F41-4147-BC05-16B91EA38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762000"/>
          <a:ext cx="8761576" cy="3157391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21</xdr:row>
      <xdr:rowOff>133350</xdr:rowOff>
    </xdr:from>
    <xdr:to>
      <xdr:col>28</xdr:col>
      <xdr:colOff>341992</xdr:colOff>
      <xdr:row>45</xdr:row>
      <xdr:rowOff>186680</xdr:rowOff>
    </xdr:to>
    <xdr:pic>
      <xdr:nvPicPr>
        <xdr:cNvPr id="6" name="Picture 5" descr="A screenshot of a computer screen&#10;&#10;Description automatically generated">
          <a:extLst>
            <a:ext uri="{FF2B5EF4-FFF2-40B4-BE49-F238E27FC236}">
              <a16:creationId xmlns:a16="http://schemas.microsoft.com/office/drawing/2014/main" id="{B918B62A-07EA-4F1C-B670-D610F1106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01600" y="4133850"/>
          <a:ext cx="5828392" cy="464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333375</xdr:colOff>
      <xdr:row>82</xdr:row>
      <xdr:rowOff>114300</xdr:rowOff>
    </xdr:from>
    <xdr:to>
      <xdr:col>27</xdr:col>
      <xdr:colOff>19050</xdr:colOff>
      <xdr:row>107</xdr:row>
      <xdr:rowOff>96795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0" y="6019800"/>
          <a:ext cx="4572000" cy="474499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76</xdr:row>
      <xdr:rowOff>152400</xdr:rowOff>
    </xdr:from>
    <xdr:to>
      <xdr:col>17</xdr:col>
      <xdr:colOff>236177</xdr:colOff>
      <xdr:row>80</xdr:row>
      <xdr:rowOff>85638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454E3E-477C-7551-67BE-1BBC1C10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914900"/>
          <a:ext cx="15580952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17</xdr:col>
      <xdr:colOff>131406</xdr:colOff>
      <xdr:row>71</xdr:row>
      <xdr:rowOff>142786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3BE8EFC-D0B8-00CF-1DFC-EEFEFE4C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857500"/>
          <a:ext cx="15552381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55</xdr:row>
      <xdr:rowOff>81696</xdr:rowOff>
    </xdr:from>
    <xdr:to>
      <xdr:col>7</xdr:col>
      <xdr:colOff>1265443</xdr:colOff>
      <xdr:row>64</xdr:row>
      <xdr:rowOff>113957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3CFE31D-4A3E-2E36-8734-D1E57A1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2177196"/>
          <a:ext cx="7066168" cy="17467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14</xdr:col>
      <xdr:colOff>819150</xdr:colOff>
      <xdr:row>23</xdr:row>
      <xdr:rowOff>24005</xdr:rowOff>
    </xdr:to>
    <xdr:pic>
      <xdr:nvPicPr>
        <xdr:cNvPr id="2" name="Picture 1" descr="A close-up of a document&#10;&#10;Description automatically generated">
          <a:extLst>
            <a:ext uri="{FF2B5EF4-FFF2-40B4-BE49-F238E27FC236}">
              <a16:creationId xmlns:a16="http://schemas.microsoft.com/office/drawing/2014/main" id="{03D69920-0C32-42CA-AC81-115359E1F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095500"/>
          <a:ext cx="13554075" cy="23100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504824</xdr:colOff>
      <xdr:row>26</xdr:row>
      <xdr:rowOff>51915</xdr:rowOff>
    </xdr:from>
    <xdr:to>
      <xdr:col>7</xdr:col>
      <xdr:colOff>266699</xdr:colOff>
      <xdr:row>49</xdr:row>
      <xdr:rowOff>104062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BD86EEB8-692F-4DBC-980B-D326ECBA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4" y="5004915"/>
          <a:ext cx="5572125" cy="443364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219074</xdr:colOff>
      <xdr:row>25</xdr:row>
      <xdr:rowOff>142875</xdr:rowOff>
    </xdr:from>
    <xdr:to>
      <xdr:col>14</xdr:col>
      <xdr:colOff>219074</xdr:colOff>
      <xdr:row>48</xdr:row>
      <xdr:rowOff>152386</xdr:rowOff>
    </xdr:to>
    <xdr:pic>
      <xdr:nvPicPr>
        <xdr:cNvPr id="4" name="Picture 3" descr="A screenshot of a computer&#10;&#10;Description automatically generated">
          <a:extLst>
            <a:ext uri="{FF2B5EF4-FFF2-40B4-BE49-F238E27FC236}">
              <a16:creationId xmlns:a16="http://schemas.microsoft.com/office/drawing/2014/main" id="{3862B4A6-041E-4C85-952F-C78001EA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86724" y="4905375"/>
          <a:ext cx="5476875" cy="4391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149615</xdr:rowOff>
    </xdr:from>
    <xdr:to>
      <xdr:col>17</xdr:col>
      <xdr:colOff>47625</xdr:colOff>
      <xdr:row>34</xdr:row>
      <xdr:rowOff>81155</xdr:rowOff>
    </xdr:to>
    <xdr:pic>
      <xdr:nvPicPr>
        <xdr:cNvPr id="2" name="Picture 1" descr="A close-up of a document&#10;&#10;Description automatically generated">
          <a:extLst>
            <a:ext uri="{FF2B5EF4-FFF2-40B4-BE49-F238E27FC236}">
              <a16:creationId xmlns:a16="http://schemas.microsoft.com/office/drawing/2014/main" id="{C0DD13A5-B9D9-41AF-9B23-79A115E46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1165"/>
          <a:ext cx="10496550" cy="1788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36</xdr:row>
      <xdr:rowOff>71824</xdr:rowOff>
    </xdr:from>
    <xdr:to>
      <xdr:col>15</xdr:col>
      <xdr:colOff>542925</xdr:colOff>
      <xdr:row>53</xdr:row>
      <xdr:rowOff>190011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C6365E7C-16A0-4264-B704-6E0CF4698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7006024"/>
          <a:ext cx="12239625" cy="3356687"/>
        </a:xfrm>
        <a:prstGeom prst="rect">
          <a:avLst/>
        </a:prstGeom>
      </xdr:spPr>
    </xdr:pic>
    <xdr:clientData/>
  </xdr:twoCellAnchor>
  <xdr:twoCellAnchor editAs="oneCell">
    <xdr:from>
      <xdr:col>23</xdr:col>
      <xdr:colOff>111999</xdr:colOff>
      <xdr:row>4</xdr:row>
      <xdr:rowOff>85724</xdr:rowOff>
    </xdr:from>
    <xdr:to>
      <xdr:col>32</xdr:col>
      <xdr:colOff>122973</xdr:colOff>
      <xdr:row>32</xdr:row>
      <xdr:rowOff>19050</xdr:rowOff>
    </xdr:to>
    <xdr:pic>
      <xdr:nvPicPr>
        <xdr:cNvPr id="3" name="Picture 2" descr="A screenshot of a document&#10;&#10;Description automatically generated">
          <a:extLst>
            <a:ext uri="{FF2B5EF4-FFF2-40B4-BE49-F238E27FC236}">
              <a16:creationId xmlns:a16="http://schemas.microsoft.com/office/drawing/2014/main" id="{79BD96B1-F7E5-4D09-B36A-18D672A8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66524" y="885824"/>
          <a:ext cx="5497374" cy="5305426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3</xdr:row>
      <xdr:rowOff>197873</xdr:rowOff>
    </xdr:from>
    <xdr:to>
      <xdr:col>22</xdr:col>
      <xdr:colOff>57150</xdr:colOff>
      <xdr:row>32</xdr:row>
      <xdr:rowOff>18230</xdr:rowOff>
    </xdr:to>
    <xdr:pic>
      <xdr:nvPicPr>
        <xdr:cNvPr id="4" name="Picture 3" descr="A screenshot of a computer&#10;&#10;Description automatically generated">
          <a:extLst>
            <a:ext uri="{FF2B5EF4-FFF2-40B4-BE49-F238E27FC236}">
              <a16:creationId xmlns:a16="http://schemas.microsoft.com/office/drawing/2014/main" id="{702C577C-6BD5-4523-B64F-8B78FC726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15675" y="797948"/>
          <a:ext cx="5486400" cy="5392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390525</xdr:colOff>
      <xdr:row>0</xdr:row>
      <xdr:rowOff>161925</xdr:rowOff>
    </xdr:from>
    <xdr:to>
      <xdr:col>24</xdr:col>
      <xdr:colOff>380163</xdr:colOff>
      <xdr:row>27</xdr:row>
      <xdr:rowOff>37439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EB8E5-3DDA-4451-8C3D-043B34C5C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161925"/>
          <a:ext cx="6695238" cy="5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9525</xdr:rowOff>
    </xdr:from>
    <xdr:to>
      <xdr:col>12</xdr:col>
      <xdr:colOff>732068</xdr:colOff>
      <xdr:row>51</xdr:row>
      <xdr:rowOff>161287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3385D2-C2EA-4F2D-BC76-8D52C8DF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038725"/>
          <a:ext cx="10857143" cy="5104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504824</xdr:colOff>
      <xdr:row>2</xdr:row>
      <xdr:rowOff>160564</xdr:rowOff>
    </xdr:from>
    <xdr:to>
      <xdr:col>24</xdr:col>
      <xdr:colOff>46799</xdr:colOff>
      <xdr:row>28</xdr:row>
      <xdr:rowOff>103961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16079-807F-4C07-B1F2-53FD519EA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4" y="560614"/>
          <a:ext cx="5028375" cy="496307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21</xdr:row>
      <xdr:rowOff>178813</xdr:rowOff>
    </xdr:from>
    <xdr:to>
      <xdr:col>14</xdr:col>
      <xdr:colOff>219075</xdr:colOff>
      <xdr:row>41</xdr:row>
      <xdr:rowOff>85126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304683-906E-44C5-809E-09A135B7C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4265038"/>
          <a:ext cx="8839200" cy="3716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</xdr:row>
      <xdr:rowOff>145044</xdr:rowOff>
    </xdr:from>
    <xdr:to>
      <xdr:col>11</xdr:col>
      <xdr:colOff>504825</xdr:colOff>
      <xdr:row>21</xdr:row>
      <xdr:rowOff>170793</xdr:rowOff>
    </xdr:to>
    <xdr:pic>
      <xdr:nvPicPr>
        <xdr:cNvPr id="7" name="Picture 6" descr="A screenshot of a computer&#10;&#10;Description automatically generated">
          <a:extLst>
            <a:ext uri="{FF2B5EF4-FFF2-40B4-BE49-F238E27FC236}">
              <a16:creationId xmlns:a16="http://schemas.microsoft.com/office/drawing/2014/main" id="{AC48F7B6-E98B-4435-AAFE-36F8FDA6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907044"/>
          <a:ext cx="4086225" cy="3264249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31</xdr:row>
      <xdr:rowOff>2182</xdr:rowOff>
    </xdr:from>
    <xdr:to>
      <xdr:col>10</xdr:col>
      <xdr:colOff>217693</xdr:colOff>
      <xdr:row>39</xdr:row>
      <xdr:rowOff>142533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2A0E3-EDB1-ABB4-F5B3-50FEB51B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4955182"/>
          <a:ext cx="6732793" cy="16643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24</xdr:col>
      <xdr:colOff>255231</xdr:colOff>
      <xdr:row>46</xdr:row>
      <xdr:rowOff>142786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3FA9-6E01-46B7-8438-8F82F39B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239000"/>
          <a:ext cx="15552381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24</xdr:col>
      <xdr:colOff>283802</xdr:colOff>
      <xdr:row>54</xdr:row>
      <xdr:rowOff>123738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253097-8AFE-412C-96DD-1D4961A7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8763000"/>
          <a:ext cx="15580952" cy="6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891720</xdr:colOff>
      <xdr:row>23</xdr:row>
      <xdr:rowOff>86863</xdr:rowOff>
    </xdr:from>
    <xdr:to>
      <xdr:col>0</xdr:col>
      <xdr:colOff>1043640</xdr:colOff>
      <xdr:row>29</xdr:row>
      <xdr:rowOff>9686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FC955E6E-C643-40DA-82D2-8D4D323BB0CD}"/>
                </a:ext>
              </a:extLst>
            </xdr14:cNvPr>
            <xdr14:cNvContentPartPr/>
          </xdr14:nvContentPartPr>
          <xdr14:nvPr macro=""/>
          <xdr14:xfrm>
            <a:off x="891720" y="4462920"/>
            <a:ext cx="151920" cy="103752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CD477C66-8EAD-498C-9DD8-5D1BB80728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82720" y="4454280"/>
              <a:ext cx="169560" cy="105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990000</xdr:colOff>
      <xdr:row>28</xdr:row>
      <xdr:rowOff>75806</xdr:rowOff>
    </xdr:from>
    <xdr:to>
      <xdr:col>0</xdr:col>
      <xdr:colOff>1080000</xdr:colOff>
      <xdr:row>29</xdr:row>
      <xdr:rowOff>51669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CC7F0B42-5C10-42E6-A0DA-3FF64EB77BB7}"/>
                </a:ext>
              </a:extLst>
            </xdr14:cNvPr>
            <xdr14:cNvContentPartPr/>
          </xdr14:nvContentPartPr>
          <xdr14:nvPr macro=""/>
          <xdr14:xfrm>
            <a:off x="990000" y="5398920"/>
            <a:ext cx="90000" cy="16092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71437D61-8D1E-4CA9-A111-D693BAE06A7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81360" y="5390280"/>
              <a:ext cx="107640" cy="17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0</xdr:colOff>
      <xdr:row>49</xdr:row>
      <xdr:rowOff>0</xdr:rowOff>
    </xdr:from>
    <xdr:to>
      <xdr:col>15</xdr:col>
      <xdr:colOff>745581</xdr:colOff>
      <xdr:row>64</xdr:row>
      <xdr:rowOff>123452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A3D9FA-23D9-48A5-8AD8-5FB426BB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3950" y="9544050"/>
          <a:ext cx="17119056" cy="29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891720</xdr:colOff>
      <xdr:row>23</xdr:row>
      <xdr:rowOff>86863</xdr:rowOff>
    </xdr:from>
    <xdr:to>
      <xdr:col>0</xdr:col>
      <xdr:colOff>1043640</xdr:colOff>
      <xdr:row>29</xdr:row>
      <xdr:rowOff>9686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9A846F25-576C-4EA4-AC65-C529938B34D3}"/>
                </a:ext>
              </a:extLst>
            </xdr14:cNvPr>
            <xdr14:cNvContentPartPr/>
          </xdr14:nvContentPartPr>
          <xdr14:nvPr macro=""/>
          <xdr14:xfrm>
            <a:off x="891720" y="4462920"/>
            <a:ext cx="151920" cy="103752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CD477C66-8EAD-498C-9DD8-5D1BB80728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82720" y="4454280"/>
              <a:ext cx="169560" cy="105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990000</xdr:colOff>
      <xdr:row>28</xdr:row>
      <xdr:rowOff>75806</xdr:rowOff>
    </xdr:from>
    <xdr:to>
      <xdr:col>0</xdr:col>
      <xdr:colOff>1080000</xdr:colOff>
      <xdr:row>29</xdr:row>
      <xdr:rowOff>51669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41E3A3F-C67C-4D34-8EF0-C2E86ACA6698}"/>
                </a:ext>
              </a:extLst>
            </xdr14:cNvPr>
            <xdr14:cNvContentPartPr/>
          </xdr14:nvContentPartPr>
          <xdr14:nvPr macro=""/>
          <xdr14:xfrm>
            <a:off x="990000" y="5398920"/>
            <a:ext cx="90000" cy="16092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71437D61-8D1E-4CA9-A111-D693BAE06A7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81360" y="5390280"/>
              <a:ext cx="107640" cy="17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0</xdr:colOff>
      <xdr:row>49</xdr:row>
      <xdr:rowOff>0</xdr:rowOff>
    </xdr:from>
    <xdr:to>
      <xdr:col>15</xdr:col>
      <xdr:colOff>745581</xdr:colOff>
      <xdr:row>64</xdr:row>
      <xdr:rowOff>123452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B7668E-50FA-4A72-B53C-C7175967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3950" y="9544050"/>
          <a:ext cx="17119056" cy="29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307%20Financial%20Pages%20PDF%20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_REPT\FIN_REPT\Phil\CASH_FLOW_DETAIL_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2006/2006%20Budget%20FINAL%20with%20Dec%2005%20actuals.updat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03/2003Budget%20with%20sale%20of%20gasifier%20&amp;%20depr%20adj%20A3-B4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Base%20revenue%2003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BUDGET\2006\2006%20Forecasted%20Surveillance%20Reports\Budget\SR%202006%20Budget%20'06%20Factors%20Fil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RATE%20CASE%20TRIAL%20RUN%202007\2008%20Budget\C-6%20%202008%20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Thuy/MFR%202008/Schedule%20B-3%20%20MFR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FIN_REPT\Financial%20Reporting%20Team\Rate%20Case\MFR%20Dry%20Run\Sarah\MFR%20C%20Schedul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za6\sys\FIN_REPT\FIN_REPT\Ana\INTRST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March%202006/Financial%20page%20PDF%20Template%20Mar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407_Financial%20Pag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UEL\ACTUAL\FIN_PAGE\Excel%20Fuel%20Pages\1205%20Fuel%20Pages_K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FIN_REPT\FIN_REPT\RATE%20CASE%20TRIAL%20RUN\MFRTes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Prior%20Years/Other%202006%20Files/06_SALPUR%20Orig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407%20Fuel%20Pages_L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Revenue%20Pages/2007/3_Mar07_RVP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VOL1/CORP/TECACTG/SHARDATA/FIN_REPT/FIN_REPT/Financial%20Reporting%20Team/Rate%20Case/MFR%20Dry%20Run/Kyrstin/2013%20Rate%20Case/D-4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USERS\JETXB\Thuy\Check%20Financial%20pages\0905%20CHECK%20PAGE%201%20TO%20%201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BUDGET\2003\2003Budget%20February%204%20FINAL%20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BUDGET\2003\SUMACC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OSEOUT\PAGES\2007\Regulatory%20Assets%20&amp;%20Liabilities\Regulatory%20Assets%20&amp;%20Liabilities%2003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ORPORATE%20RESPONSIBILITY/2005/Reserves/2005%20Budget%20with%2004%20Actuals%20and%20Budget%20Comp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SURV\2021%20Rate%20Case\xSurv-2019%20DEC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jac/Downloads/2022%20Budget%20SR%20DRAFT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ial%20Reporting\Rate%20Case\MFRs\MFRs_Jas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REG_ACCT\SURV\ACTUAL\12month\xSurv%20Report_2003\xSurv-03Dec%20Filed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Regulatory\MFRs\2024%20rate%20case%20MFR\2023%20Actual%20MFR\Copy%20of%20B-21%20-%202023%20Actual%20Year.xlsx" TargetMode="External"/><Relationship Id="rId1" Type="http://schemas.openxmlformats.org/officeDocument/2006/relationships/externalLinkPath" Target="https://tecoenergy.sharepoint.com/Regulatory/MFRs/2024%20rate%20case%20MFR/2023%20Actual%20MFR/Copy%20of%20B-21%20-%202023%20Actual%20Year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I&amp;D\I&amp;D\Budget%20and%20Forecast%20Information\2024%20I&amp;D\2024%20ID%20Reserve%20BUDGET.xlsx" TargetMode="External"/><Relationship Id="rId1" Type="http://schemas.openxmlformats.org/officeDocument/2006/relationships/externalLinkPath" Target="https://tecoenergy.sharepoint.com/I&amp;D/I&amp;D/Budget%20and%20Forecast%20Information/2024%20I&amp;D/2024%20ID%20Reserve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3_March%20Revenue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April%202006/Financial%20page%20PDF%20Template%20Apr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TERNAL%20REPORTING\TEC\2012\2012%20RECON\2012_7_RECON%20July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1207_Financial%20Pag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507_Financial%20Pag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707%20Fuel%20Pages_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NERGY"/>
      <sheetName val="Download"/>
      <sheetName val="Page 1"/>
      <sheetName val="Estimate"/>
      <sheetName val="PEC Income Stmt"/>
      <sheetName val="Consolidated IS"/>
      <sheetName val="PEC Budget IS"/>
      <sheetName val="IS Worksheet"/>
      <sheetName val="PEC Budg IS WKT"/>
      <sheetName val="Page 2"/>
      <sheetName val="Page 3"/>
      <sheetName val="Consolidated BS"/>
      <sheetName val="BS Worksheet"/>
      <sheetName val="Page 4"/>
      <sheetName val="CF Pres"/>
      <sheetName val="RECONCILATION"/>
      <sheetName val="2002_BUDGET"/>
      <sheetName val="Cons. CF"/>
      <sheetName val="TECO ENERGY"/>
      <sheetName val="DOWNLOAD01"/>
      <sheetName val="Page 5"/>
      <sheetName val="Page 6"/>
      <sheetName val="Page 7"/>
      <sheetName val="Page 8"/>
      <sheetName val="Page 9"/>
      <sheetName val="Page 10"/>
      <sheetName val="Page 11"/>
      <sheetName val="UPDATES"/>
      <sheetName val="Reformat Cons"/>
      <sheetName val="RegulatoryInfo"/>
      <sheetName val="ESOP GOALS"/>
      <sheetName val="REG. A. L."/>
      <sheetName val="Detail"/>
      <sheetName val="Presentation"/>
      <sheetName val="DOWNLOAD98"/>
      <sheetName val="1999_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Quarterly Recons Budget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GOAL 7 BUD"/>
      <sheetName val="OOR TEFIS"/>
      <sheetName val="OOR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INT ANALYSIS"/>
      <sheetName val="DEF REV INT 95"/>
      <sheetName val="DEF REV INT 96"/>
      <sheetName val="DEF REV INT 97"/>
      <sheetName val="OOR MEMO"/>
      <sheetName val="ROE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TECO Energy IS"/>
      <sheetName val="ENRGYCONSOL"/>
      <sheetName val="TECO Energy BS"/>
      <sheetName val="TECO Energy CF"/>
      <sheetName val="CASH"/>
      <sheetName val="Download Dec 2004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  <sheetName val="CASH FLOWS "/>
      <sheetName val="CASH FLOWS b"/>
      <sheetName val="CASH FLOWS bk"/>
      <sheetName val="CASH FLOWS bku"/>
      <sheetName val="CASH FLOWS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INPUTS"/>
      <sheetName val="SURV REPORT"/>
      <sheetName val="Update Sep Factors"/>
      <sheetName val="TRANS SEP"/>
      <sheetName val="WC INPUTS"/>
      <sheetName val="PRINTING"/>
      <sheetName val="WC"/>
      <sheetName val="NOTE"/>
      <sheetName val="RB vs CAP"/>
      <sheetName val="COMP Plan"/>
      <sheetName val="COMP Plan by AT"/>
      <sheetName val="COMP Act 2005"/>
      <sheetName val="COMP 12-2 vs 02-6"/>
      <sheetName val="COMP after ARO adj"/>
      <sheetName val="05 vs 06 COS"/>
      <sheetName val="COMP Stretch"/>
      <sheetName val="JSC Request"/>
      <sheetName val="ROE Ratios"/>
      <sheetName val="ROR Adjustments"/>
      <sheetName val="Equity Adjustments"/>
      <sheetName val="ROE Recon"/>
      <sheetName val="Recon Summary"/>
      <sheetName val="NI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6"/>
      <sheetName val="C-6 (2)"/>
      <sheetName val="C-6 (3)"/>
      <sheetName val="C-6 (4)"/>
      <sheetName val="Historical Actual"/>
      <sheetName val="Historical Budget"/>
      <sheetName val="Probud 08"/>
      <sheetName val="Historical Actual_other"/>
      <sheetName val="Historical Budget_other"/>
      <sheetName val="2003 Fuel Budget"/>
      <sheetName val="DL 1207"/>
      <sheetName val="DL 1206"/>
      <sheetName val="DL 1205"/>
      <sheetName val="DL 1204"/>
      <sheetName val="DL 1203"/>
      <sheetName val="IS ACCTS 2008"/>
      <sheetName val="IS ACCTS 2007"/>
      <sheetName val="IS ACCTS 2006"/>
      <sheetName val="IS ACCTS 2005"/>
      <sheetName val="IS ACCTS 2004"/>
      <sheetName val="IS ACCTS 200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3"/>
      <sheetName val="B-4 Reformatted"/>
      <sheetName val="B-21"/>
      <sheetName val="C-17"/>
      <sheetName val="C-32"/>
      <sheetName val="D-8"/>
      <sheetName val="Sheet1"/>
      <sheetName val="B-3 (FINAL)"/>
      <sheetName val="B-3 (2006)"/>
      <sheetName val="BS ACCTS 2006 ACTUAL"/>
      <sheetName val="BS ACCTS 2007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etailPg"/>
      <sheetName val="DETAIL1"/>
      <sheetName val="IntExpAnly"/>
      <sheetName val="INT ANALYSIS"/>
      <sheetName val="ExSum"/>
      <sheetName val="EXSUM1"/>
      <sheetName val="CUR. MTH"/>
      <sheetName val="INT DATA"/>
      <sheetName val="INTQTR"/>
      <sheetName val="download"/>
      <sheetName val="IntAnal_macro"/>
      <sheetName val="JE4_MACRO"/>
      <sheetName val="INT_ANALYS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LAST YEAR"/>
      <sheetName val="COMPARE"/>
      <sheetName val="DOWNLOAD"/>
      <sheetName val="IGN"/>
      <sheetName val="FD Budget"/>
      <sheetName val="FD 2004"/>
      <sheetName val="FD 2005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Check Actual"/>
      <sheetName val="Check Budget"/>
      <sheetName val="PK NG"/>
      <sheetName val="21"/>
      <sheetName val="Financial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A B PURCH"/>
      <sheetName val="SCH J PURCH"/>
      <sheetName val="SCH D PURCH "/>
      <sheetName val="SMITH FIELD (SCH J)"/>
      <sheetName val="COGEN PURCH"/>
      <sheetName val="HPP PURCH"/>
      <sheetName val="GSI PURCH"/>
      <sheetName val="OPT PROV_INADVT"/>
      <sheetName val="PR PURCH"/>
      <sheetName val="PURCHASES FOR RESALE"/>
      <sheetName val="transmission charges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Module1"/>
      <sheetName val="Company_Abrev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check"/>
      <sheetName val="Budget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PG 14 BACKUP"/>
      <sheetName val="14 WKSHEET"/>
      <sheetName val="PG 14  A_B_C_D"/>
      <sheetName val="PG 15 BACKUP"/>
      <sheetName val="PG 16 BACKUP"/>
      <sheetName val="PG 15 A_B_C_D"/>
      <sheetName val="16 WKSHEETS"/>
      <sheetName val="PG 16 A B C D"/>
      <sheetName val="PG 17"/>
      <sheetName val="WEB STATS"/>
      <sheetName val="PE_C FOR WEB STATS"/>
      <sheetName val="Unbil Rev Budgt"/>
      <sheetName val="OUTPUT TO LINE WKSHT"/>
      <sheetName val="OUTPUT TO LINE"/>
      <sheetName val="BASE"/>
      <sheetName val="GWH"/>
      <sheetName val="UNBILLED MWH_RATE"/>
      <sheetName val="BUDGANALY"/>
      <sheetName val="BUDGANALY (2)"/>
      <sheetName val="ACTANALY"/>
      <sheetName val="ACTANALY (2)"/>
      <sheetName val="EIA 826"/>
      <sheetName val="plan book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2014"/>
      <sheetName val="D-4a 2013"/>
      <sheetName val="D-4a 2012"/>
      <sheetName val="DL 1207"/>
      <sheetName val="LTD Principal"/>
      <sheetName val="Bond Life"/>
      <sheetName val="LTD (Prem)_Disc Calc"/>
      <sheetName val="LTD (Prem)_Disc"/>
      <sheetName val="FAGLB03"/>
      <sheetName val="Required Debt Amort"/>
      <sheetName val="PD0900"/>
      <sheetName val="189 Rollforward"/>
      <sheetName val="1810200"/>
      <sheetName val="2008 BS Accts"/>
      <sheetName val="2009 BS Accts"/>
      <sheetName val="$85.95M"/>
      <sheetName val="$75.0M"/>
      <sheetName val="$54.2M"/>
      <sheetName val="$20.0M"/>
      <sheetName val="$51.6M"/>
      <sheetName val="Unamortized 182s"/>
      <sheetName val="1810200 PC"/>
      <sheetName val="7500110"/>
      <sheetName val="Int Exp Budget"/>
      <sheetName val="219 &amp; 190"/>
      <sheetName val="181 &amp; 18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Cash Flow Goal"/>
      <sheetName val="Cash Flow Goal Rev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  <sheetName val="02Forecast"/>
      <sheetName val="03Total"/>
      <sheetName val="03Monthly"/>
      <sheetName val="04Total"/>
      <sheetName val="02BS"/>
      <sheetName val="03BS"/>
      <sheetName val="04BS"/>
      <sheetName val="02CF"/>
      <sheetName val="03CF"/>
      <sheetName val="04CF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143"/>
      <sheetName val="SUM 146"/>
      <sheetName val="SUM 182"/>
      <sheetName val="SUM 186"/>
      <sheetName val="SUM 232"/>
      <sheetName val="SUM 253"/>
      <sheetName val="SUM 254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wnload"/>
      <sheetName val="REG. A. L."/>
      <sheetName val="Reg A.L. ST-LT"/>
      <sheetName val="Doc Review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ROE"/>
      <sheetName val="INT ANALYSIS"/>
      <sheetName val="DEF REV INT 95"/>
      <sheetName val="DEF REV INT 96"/>
      <sheetName val="DEF REV INT 97"/>
      <sheetName val="OOR MEMO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CONSOL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WC"/>
      <sheetName val="SURV REPORT"/>
      <sheetName val="TRANS SEP"/>
      <sheetName val="SR Sch 2-3-3"/>
      <sheetName val="cap struc adj"/>
      <sheetName val="cap struc adj yr end"/>
      <sheetName val="Cap struc avg"/>
      <sheetName val="Cap struc yer-end"/>
      <sheetName val="RB vs CAP"/>
      <sheetName val="WC INPUTS"/>
      <sheetName val="PRINTING"/>
      <sheetName val="2018-2019Jun"/>
      <sheetName val="COMP to Act"/>
      <sheetName val="COMP to monthly"/>
      <sheetName val="COMP to Budget"/>
      <sheetName val="COMP to forecast"/>
      <sheetName val="ROE Recon Actual"/>
      <sheetName val="ROE Recon Forecast"/>
      <sheetName val="ROE Recon Budget"/>
      <sheetName val="ROE Ratios"/>
      <sheetName val="ROR Adjustments"/>
      <sheetName val="Equity Adjustments"/>
      <sheetName val="ROE Detail"/>
      <sheetName val="Misc Adj's tab N"/>
      <sheetName val="OCI and Adj's Tab MC"/>
      <sheetName val="Cash Flow tab W"/>
      <sheetName val="NOTE"/>
      <sheetName val="Doc 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ACCTS"/>
      <sheetName val="IS ACCTS"/>
      <sheetName val="DAT ACCOUNTS"/>
      <sheetName val="T.O.C."/>
      <sheetName val="SURV INPUTS"/>
      <sheetName val="OCI"/>
      <sheetName val="WC"/>
      <sheetName val="WC INPUTS"/>
      <sheetName val="SURV REPORT"/>
      <sheetName val="Sch 2-3-3"/>
      <sheetName val="cap struc adj"/>
      <sheetName val="cap struc adj yr end"/>
      <sheetName val="Cap struc yer-end"/>
      <sheetName val="Cap struc avg"/>
      <sheetName val="RB vs CAP"/>
      <sheetName val="TRANS SEP"/>
      <sheetName val="PRINTING"/>
      <sheetName val="COMP Actual"/>
      <sheetName val="COMP Bud (filed)"/>
      <sheetName val="COMP Forecast"/>
      <sheetName val="ROE Recon Actual"/>
      <sheetName val="ROE Recon Forecast"/>
      <sheetName val="ROE Recon Budget"/>
      <sheetName val="COMP TEMPLATE"/>
      <sheetName val="ROR Adjustments"/>
      <sheetName val="ROE Ratios"/>
      <sheetName val="ROE Recon (Presentation)"/>
      <sheetName val="Equity Adjustments"/>
      <sheetName val="NOTE"/>
      <sheetName val="Doc 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"/>
      <sheetName val="Checklist_all years"/>
      <sheetName val="B-25"/>
      <sheetName val="C-33"/>
      <sheetName val="Sheet1"/>
      <sheetName val="B-17 Reformatted"/>
      <sheetName val="200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SURV REPORT"/>
      <sheetName val="Surveillance Factors May 2003"/>
      <sheetName val="TRANS SEP"/>
      <sheetName val="WC INPUTS"/>
      <sheetName val="WC"/>
      <sheetName val="PRINTING"/>
      <sheetName val="NOTE"/>
      <sheetName val="RB vs CAP"/>
      <sheetName val="COMPARISON (3)"/>
      <sheetName val="COMPARISON (2)"/>
      <sheetName val="COMPARISON (1c)"/>
      <sheetName val="COMPARISON (1b)"/>
      <sheetName val="COMPARISON (1a)"/>
      <sheetName val="COMPARISON"/>
      <sheetName val="ROE Ratios"/>
      <sheetName val="ROR Adjustments"/>
      <sheetName val="Equity Adjustments"/>
      <sheetName val="ROE Recon"/>
      <sheetName val="NI Summary"/>
      <sheetName val="Recon Summary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1 (Hard Coded)"/>
      <sheetName val="B-21 (Formulas)"/>
      <sheetName val="Actual --&gt;"/>
      <sheetName val="228.1 - Prop Ins"/>
      <sheetName val="228.2 - I&amp;D "/>
      <sheetName val="I&amp;D Summary "/>
      <sheetName val="2282010,2282210 "/>
      <sheetName val="2282020,2282030 "/>
      <sheetName val="2282040"/>
      <sheetName val="228.4 - Lit Res "/>
      <sheetName val="2025 I&amp;D BUD"/>
      <sheetName val="2024 I&amp;D BUD Updated"/>
    </sheetNames>
    <sheetDataSet>
      <sheetData sheetId="0"/>
      <sheetData sheetId="1"/>
      <sheetData sheetId="2"/>
      <sheetData sheetId="3"/>
      <sheetData sheetId="4">
        <row r="8">
          <cell r="F8">
            <v>7974627</v>
          </cell>
        </row>
      </sheetData>
      <sheetData sheetId="5"/>
      <sheetData sheetId="6">
        <row r="7">
          <cell r="B7">
            <v>-5748331</v>
          </cell>
        </row>
        <row r="19">
          <cell r="C19">
            <v>2799377.1100000003</v>
          </cell>
          <cell r="D19">
            <v>1310557.6399999999</v>
          </cell>
          <cell r="E19">
            <v>0</v>
          </cell>
          <cell r="F19">
            <v>-51221.63</v>
          </cell>
          <cell r="G19">
            <v>-489138.31</v>
          </cell>
          <cell r="H19">
            <v>-3191280</v>
          </cell>
          <cell r="I19">
            <v>-114845.81</v>
          </cell>
        </row>
      </sheetData>
      <sheetData sheetId="7">
        <row r="8">
          <cell r="B8">
            <v>-2367374</v>
          </cell>
        </row>
        <row r="20">
          <cell r="C20">
            <v>0</v>
          </cell>
          <cell r="D20">
            <v>259776.96999999965</v>
          </cell>
          <cell r="F20">
            <v>0</v>
          </cell>
          <cell r="G20">
            <v>868258.02</v>
          </cell>
          <cell r="I20">
            <v>-297706.61</v>
          </cell>
          <cell r="J20">
            <v>-11104.94</v>
          </cell>
          <cell r="K20">
            <v>-738396</v>
          </cell>
          <cell r="L20">
            <v>-145909.44</v>
          </cell>
        </row>
      </sheetData>
      <sheetData sheetId="8">
        <row r="6">
          <cell r="B6">
            <v>-73241</v>
          </cell>
        </row>
        <row r="18">
          <cell r="D18">
            <v>15952</v>
          </cell>
          <cell r="L18">
            <v>0</v>
          </cell>
        </row>
      </sheetData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Advice for Op Co's ( (3"/>
      <sheetName val="2024 BUD Updated"/>
      <sheetName val="Comparison"/>
      <sheetName val="I&amp;D Budget - New Format"/>
      <sheetName val="2024 BUD"/>
      <sheetName val="Budget Advice for 2024 Budget"/>
      <sheetName val="BS Accounts (2023 BUD)"/>
      <sheetName val="Budget Advice for 2022 BUDGET"/>
      <sheetName val="BS Accounts (2022 BUDGET)"/>
      <sheetName val="Budget Advice for Op Co's 2021"/>
      <sheetName val="BS Accounts"/>
      <sheetName val="BS Accounts (TEST DO NOT USE)"/>
      <sheetName val="Budget Advice for Op Co's 2020"/>
      <sheetName val="Budget Advice for Op Co's 2019"/>
      <sheetName val="xBudget Advice for Op Co's 2019"/>
      <sheetName val="Budget Advice for Op Co's 2018"/>
      <sheetName val="Budget Advice for Op Co's 2017"/>
      <sheetName val="Budget Advice for Op Co's 2016"/>
      <sheetName val="Sheet1"/>
    </sheetNames>
    <sheetDataSet>
      <sheetData sheetId="0"/>
      <sheetData sheetId="1"/>
      <sheetData sheetId="2"/>
      <sheetData sheetId="3">
        <row r="8">
          <cell r="B8">
            <v>2432455.9882445596</v>
          </cell>
        </row>
        <row r="14">
          <cell r="B14">
            <v>1463840.4230097709</v>
          </cell>
        </row>
        <row r="20">
          <cell r="B20">
            <v>4021042.4597877366</v>
          </cell>
        </row>
        <row r="25">
          <cell r="B25">
            <v>57289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4A"/>
      <sheetName val="Page 15A"/>
      <sheetName val="Page 16B"/>
      <sheetName val="Page 16A"/>
      <sheetName val="Page 17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ATA 2011"/>
      <sheetName val="Data 2012"/>
      <sheetName val="GL Lookup"/>
      <sheetName val="RECON Detail"/>
      <sheetName val="Presentation pages"/>
      <sheetName val="RECONS Variance"/>
      <sheetName val="RECONS Variance (2)"/>
      <sheetName val="O&amp;M reconcile"/>
      <sheetName val="Sheet1"/>
      <sheetName val="MEMO"/>
      <sheetName val="DOWNLOAD"/>
      <sheetName val="New format"/>
      <sheetName val="MTHLY RECON"/>
      <sheetName val="OTHER"/>
      <sheetName val="QTR RECON"/>
      <sheetName val="OOR"/>
      <sheetName val="O_INC_DED"/>
      <sheetName val="OTHER (2)"/>
      <sheetName val="BALANCE SH."/>
      <sheetName val="INCOME STAT."/>
      <sheetName val="BS ACCTS"/>
      <sheetName val="Conversion file"/>
      <sheetName val="IS ACCTS"/>
      <sheetName val="CASH FLOWS"/>
      <sheetName val="CASH FLOWS BKUP"/>
      <sheetName val="New CF Pres"/>
      <sheetName val="CF impact"/>
      <sheetName val="CASH FLOWS (95)"/>
      <sheetName val="CASH FLOWS BKUP (95)"/>
      <sheetName val="PLANT"/>
      <sheetName val="CF Hybrid"/>
      <sheetName val="OTHER INC.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TEC_Earning Analysis"/>
      <sheetName val="Business Plan"/>
      <sheetName val="Estimates Recon"/>
      <sheetName val="STOCK"/>
      <sheetName val="REVENUE"/>
      <sheetName val="CONS ROI"/>
      <sheetName val="ENVIR ROI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OBBSACCTS"/>
      <sheetName val="VBSACCTS"/>
      <sheetName val="CF Recon "/>
      <sheetName val="HEADING"/>
      <sheetName val="RECONS"/>
      <sheetName val="RANGENAMES"/>
      <sheetName val="Polk_recon"/>
      <sheetName val="OBINCOME STAT."/>
      <sheetName val="OBREVENUE"/>
      <sheetName val="OOR VAR"/>
      <sheetName val="BUDGET RECON"/>
      <sheetName val="PROCEDURES"/>
      <sheetName val="EE Procedures"/>
      <sheetName val="2010 CF Budget"/>
      <sheetName val="10 CF BUD WKST"/>
      <sheetName val="2009 BS A Budget (FINAL)"/>
      <sheetName val="2009 BS L Budget (FINAL)"/>
      <sheetName val="TECO BS TEMPLATE"/>
      <sheetName val="2009 IS Budget  (FINAL)"/>
      <sheetName val="TECO IS TEMPLATE"/>
      <sheetName val="Review sheet"/>
      <sheetName val="CF detail"/>
      <sheetName val="BALANCE SH. (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1C"/>
      <sheetName val="Page 2A"/>
      <sheetName val="Page 2B"/>
      <sheetName val="Page 2C"/>
      <sheetName val="Page 2D"/>
      <sheetName val="Page 3A"/>
      <sheetName val="Page 3B"/>
      <sheetName val="Page 3C"/>
      <sheetName val="Page 3D"/>
      <sheetName val="Page 4A"/>
      <sheetName val="Page 4B 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4C"/>
      <sheetName val="Page 15A"/>
      <sheetName val="Page 15B"/>
      <sheetName val="Page 15C"/>
      <sheetName val="Page 16A (1)"/>
      <sheetName val="Page 16A (2)"/>
      <sheetName val="Page 16B (1)"/>
      <sheetName val="Page 16B (2)"/>
      <sheetName val="Page 16C (1)"/>
      <sheetName val="Page 16C (2)"/>
      <sheetName val="PG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G 17 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heck"/>
      <sheetName val="Actual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2-05T18:18:55.79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63 1,'1'143,"-3"157,-2-262,-2 1,-14 53,11-60,1 3,2-2,-2 53,7 647,4-325,-1-364,2 0,18 76,-2-9,11 158,-22-132,-9-105,1 0,2-1,1 1,14 55,-10-62,-5-12,1-2,0 2,1-2,8 15,-11-23,0 1,0-1,1 0,-1 0,1 0,0-1,0 2,0-1,0-1,1 0,-1-1,1 1,-1 0,1-1,-1 1,1 0,7 0,12 1,1-2,0 0,37-5,-14 1,-21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2-05T18:18:55.80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1,'10'1,"1"0,-1 1,0 0,0 0,0 1,-1 1,1 0,14 7,-8-2,0 1,-1 0,28 25,-38-29,1 0,-2 0,1 1,-1 0,0 0,0 0,0 0,-1 1,0-1,-1 1,3 13,-3-8,0-1,-1 1,0 0,-1 0,0 0,-4 22,2-29,0 0,0 1,0-1,-1 0,0 0,-1-1,1 1,-1-1,0 1,0-1,-1-1,-5 6,-1 0,0-1,0-1,-1 1,-20 9,8-7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2-05T19:08:03.831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63 1,'1'143,"-3"157,-2-262,-2 1,-14 53,11-60,1 3,2-2,-2 53,7 647,4-325,-1-364,2 0,18 76,-2-9,11 158,-22-132,-9-105,1 0,2-1,1 1,14 55,-10-62,-5-12,1-2,0 2,1-2,8 15,-11-23,0 1,0-1,1 0,-1 0,1 0,0-1,0 2,0-1,0-1,1 0,-1-1,1 1,-1 0,1-1,-1 1,1 0,7 0,12 1,1-2,0 0,37-5,-14 1,-21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2-05T19:08:03.83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1,'10'1,"1"0,-1 1,0 0,0 0,0 1,-1 1,1 0,14 7,-8-2,0 1,-1 0,28 25,-38-29,1 0,-2 0,1 1,-1 0,0 0,0 0,0 0,-1 1,0-1,-1 1,3 13,-3-8,0-1,-1 1,0 0,-1 0,0 0,-4 22,2-29,0 0,0 1,0-1,-1 0,0 0,-1-1,1 1,-1-1,0 1,0-1,-1-1,-5 6,-1 0,0-1,0-1,-1 1,-20 9,8-7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12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3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2363-C855-4739-9849-C84A0F667313}">
  <sheetPr>
    <tabColor rgb="FFFFFF00"/>
    <pageSetUpPr fitToPage="1"/>
  </sheetPr>
  <dimension ref="A1:T101"/>
  <sheetViews>
    <sheetView topLeftCell="A48" zoomScale="85" zoomScaleNormal="85" workbookViewId="0">
      <selection activeCell="J26" sqref="J26"/>
    </sheetView>
  </sheetViews>
  <sheetFormatPr defaultRowHeight="14.4" x14ac:dyDescent="0.3"/>
  <cols>
    <col min="1" max="1" width="3.6640625" customWidth="1"/>
    <col min="2" max="19" width="11.88671875" customWidth="1"/>
  </cols>
  <sheetData>
    <row r="1" spans="1:19" ht="15" thickBot="1" x14ac:dyDescent="0.35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 t="s">
        <v>2</v>
      </c>
    </row>
    <row r="2" spans="1:19" x14ac:dyDescent="0.3">
      <c r="A2" s="1" t="s">
        <v>3</v>
      </c>
      <c r="B2" s="1"/>
      <c r="C2" s="1"/>
      <c r="D2" s="1"/>
      <c r="E2" s="1"/>
      <c r="F2" s="1" t="s">
        <v>4</v>
      </c>
      <c r="G2" s="1"/>
      <c r="H2" s="1" t="s">
        <v>5</v>
      </c>
      <c r="I2" s="1"/>
      <c r="J2" s="1"/>
      <c r="K2" s="1"/>
      <c r="L2" s="3"/>
      <c r="M2" s="3"/>
      <c r="N2" s="1"/>
      <c r="O2" s="3"/>
      <c r="P2" s="3" t="s">
        <v>6</v>
      </c>
      <c r="Q2" s="1"/>
      <c r="R2" s="1"/>
      <c r="S2" s="1"/>
    </row>
    <row r="3" spans="1:19" x14ac:dyDescent="0.3">
      <c r="A3" s="1"/>
      <c r="B3" s="1"/>
      <c r="C3" s="1"/>
      <c r="D3" s="1"/>
      <c r="E3" s="1"/>
      <c r="F3" s="1"/>
      <c r="G3" s="1"/>
      <c r="H3" s="1" t="s">
        <v>7</v>
      </c>
      <c r="I3" s="1"/>
      <c r="J3" s="1"/>
      <c r="K3" s="1"/>
      <c r="L3" s="4"/>
      <c r="M3" s="5"/>
      <c r="N3" s="1"/>
      <c r="O3" s="1"/>
      <c r="P3" s="22" t="s">
        <v>8</v>
      </c>
      <c r="Q3" s="23" t="s">
        <v>9</v>
      </c>
      <c r="R3" s="24"/>
      <c r="S3" s="24"/>
    </row>
    <row r="4" spans="1:19" x14ac:dyDescent="0.3">
      <c r="A4" s="1" t="s">
        <v>10</v>
      </c>
      <c r="B4" s="1"/>
      <c r="C4" s="1"/>
      <c r="D4" s="1"/>
      <c r="E4" s="1"/>
      <c r="F4" s="1"/>
      <c r="G4" s="1"/>
      <c r="H4" s="1" t="s">
        <v>11</v>
      </c>
      <c r="I4" s="1"/>
      <c r="J4" s="1"/>
      <c r="K4" s="1"/>
      <c r="L4" s="4"/>
      <c r="M4" s="5"/>
      <c r="N4" s="4"/>
      <c r="O4" s="1"/>
      <c r="P4" s="4"/>
      <c r="Q4" s="5" t="s">
        <v>12</v>
      </c>
      <c r="R4" s="1"/>
      <c r="S4" s="1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"/>
      <c r="M5" s="5"/>
      <c r="N5" s="4"/>
      <c r="O5" s="1"/>
      <c r="P5" s="4"/>
      <c r="Q5" s="5" t="s">
        <v>13</v>
      </c>
      <c r="R5" s="1"/>
      <c r="S5" s="1"/>
    </row>
    <row r="6" spans="1:19" ht="15" thickBot="1" x14ac:dyDescent="0.35">
      <c r="A6" s="61" t="s">
        <v>2635</v>
      </c>
      <c r="B6" s="61"/>
      <c r="C6" s="2"/>
      <c r="D6" s="2"/>
      <c r="E6" s="2"/>
      <c r="F6" s="2"/>
      <c r="G6" s="2"/>
      <c r="H6" s="2"/>
      <c r="I6" s="2"/>
      <c r="J6" s="2" t="s">
        <v>14</v>
      </c>
      <c r="K6" s="2"/>
      <c r="L6" s="2"/>
      <c r="M6" s="2"/>
      <c r="N6" s="2"/>
      <c r="O6" s="2"/>
      <c r="P6" s="2"/>
      <c r="Q6" s="2" t="s">
        <v>2636</v>
      </c>
      <c r="R6" s="2"/>
      <c r="S6" s="2"/>
    </row>
    <row r="7" spans="1:19" x14ac:dyDescent="0.3">
      <c r="A7" s="1"/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3">
      <c r="A8" s="1"/>
      <c r="B8" s="1"/>
      <c r="C8" s="6"/>
      <c r="D8" s="6"/>
      <c r="E8" s="6"/>
      <c r="F8" s="6"/>
      <c r="G8" s="6"/>
      <c r="H8" s="6"/>
      <c r="I8" s="6"/>
      <c r="J8" s="6"/>
      <c r="K8" s="6"/>
      <c r="L8" s="1"/>
      <c r="M8" s="1"/>
      <c r="N8" s="6"/>
      <c r="O8" s="6"/>
      <c r="P8" s="6"/>
      <c r="Q8" s="6"/>
      <c r="R8" s="6"/>
      <c r="S8" s="6"/>
    </row>
    <row r="9" spans="1:19" x14ac:dyDescent="0.3">
      <c r="A9" s="1"/>
      <c r="B9" s="1"/>
      <c r="C9" s="7"/>
      <c r="D9" s="7"/>
      <c r="E9" s="7"/>
      <c r="F9" s="7"/>
      <c r="G9" s="7" t="s">
        <v>15</v>
      </c>
      <c r="H9" s="7"/>
      <c r="I9" s="7" t="s">
        <v>16</v>
      </c>
      <c r="J9" s="6"/>
      <c r="K9" s="6" t="s">
        <v>17</v>
      </c>
      <c r="L9" s="6"/>
      <c r="M9" s="6" t="s">
        <v>18</v>
      </c>
      <c r="N9" s="6"/>
      <c r="O9" s="6" t="s">
        <v>19</v>
      </c>
      <c r="P9" s="7"/>
      <c r="Q9" s="1"/>
      <c r="R9" s="1"/>
      <c r="S9" s="7" t="s">
        <v>20</v>
      </c>
    </row>
    <row r="10" spans="1:19" x14ac:dyDescent="0.3">
      <c r="A10" s="1" t="s">
        <v>21</v>
      </c>
      <c r="B10" s="7"/>
      <c r="C10" s="7"/>
      <c r="D10" s="7"/>
      <c r="E10" s="7"/>
      <c r="F10" s="7"/>
      <c r="G10" s="7" t="s">
        <v>22</v>
      </c>
      <c r="H10" s="6"/>
      <c r="I10" s="6" t="s">
        <v>23</v>
      </c>
      <c r="J10" s="7"/>
      <c r="K10" s="7" t="s">
        <v>24</v>
      </c>
      <c r="L10" s="7"/>
      <c r="M10" s="7" t="s">
        <v>25</v>
      </c>
      <c r="N10" s="7"/>
      <c r="O10" s="7" t="s">
        <v>15</v>
      </c>
      <c r="P10" s="7" t="s">
        <v>26</v>
      </c>
      <c r="Q10" s="7"/>
      <c r="R10" s="6"/>
      <c r="S10" s="7" t="s">
        <v>27</v>
      </c>
    </row>
    <row r="11" spans="1:19" ht="15" thickBot="1" x14ac:dyDescent="0.35">
      <c r="A11" s="2" t="s">
        <v>28</v>
      </c>
      <c r="B11" s="8"/>
      <c r="C11" s="8"/>
      <c r="D11" s="8"/>
      <c r="E11" s="8"/>
      <c r="F11" s="8"/>
      <c r="G11" s="8" t="s">
        <v>29</v>
      </c>
      <c r="H11" s="8"/>
      <c r="I11" s="8" t="s">
        <v>30</v>
      </c>
      <c r="J11" s="9"/>
      <c r="K11" s="9" t="s">
        <v>31</v>
      </c>
      <c r="L11" s="9"/>
      <c r="M11" s="9" t="s">
        <v>32</v>
      </c>
      <c r="N11" s="9"/>
      <c r="O11" s="9" t="s">
        <v>33</v>
      </c>
      <c r="P11" s="10" t="s">
        <v>34</v>
      </c>
      <c r="Q11" s="10"/>
      <c r="R11" s="11"/>
      <c r="S11" s="11" t="s">
        <v>35</v>
      </c>
    </row>
    <row r="12" spans="1:19" x14ac:dyDescent="0.3">
      <c r="A12" s="1">
        <v>1</v>
      </c>
      <c r="B12" s="12"/>
      <c r="C12" s="12"/>
      <c r="D12" s="12"/>
      <c r="E12" s="12"/>
      <c r="F12" s="29"/>
      <c r="G12" s="30"/>
      <c r="H12" s="30"/>
      <c r="I12" s="13"/>
      <c r="J12" s="13"/>
      <c r="K12" s="12"/>
      <c r="L12" s="12"/>
      <c r="M12" s="12"/>
      <c r="N12" s="12"/>
      <c r="O12" s="12"/>
      <c r="P12" s="12"/>
      <c r="Q12" s="12"/>
      <c r="R12" s="12"/>
      <c r="S12" s="12"/>
    </row>
    <row r="13" spans="1:19" x14ac:dyDescent="0.3">
      <c r="A13" s="1">
        <v>2</v>
      </c>
      <c r="B13" s="12"/>
      <c r="C13" s="12"/>
      <c r="D13" s="12"/>
      <c r="E13" s="1"/>
      <c r="F13" s="1"/>
      <c r="G13" s="13"/>
      <c r="H13" s="13"/>
      <c r="I13" s="13"/>
      <c r="J13" s="13"/>
      <c r="K13" s="12"/>
      <c r="L13" s="12"/>
      <c r="M13" s="12"/>
      <c r="N13" s="13"/>
      <c r="O13" s="13"/>
      <c r="P13" s="13"/>
      <c r="Q13" s="13"/>
      <c r="R13" s="13"/>
      <c r="S13" s="13"/>
    </row>
    <row r="14" spans="1:19" x14ac:dyDescent="0.3">
      <c r="A14" s="1">
        <v>3</v>
      </c>
      <c r="B14" s="12" t="s">
        <v>36</v>
      </c>
      <c r="C14" s="12"/>
      <c r="D14" s="12"/>
      <c r="E14" s="1"/>
      <c r="F14" s="1"/>
      <c r="G14" s="14">
        <v>17385.926449999999</v>
      </c>
      <c r="H14" s="1"/>
      <c r="I14" s="15">
        <v>0</v>
      </c>
      <c r="J14" s="15"/>
      <c r="K14" s="14">
        <v>0</v>
      </c>
      <c r="L14" s="1"/>
      <c r="M14" s="14"/>
      <c r="N14" s="1"/>
      <c r="O14" s="14">
        <v>17385.926449999999</v>
      </c>
      <c r="P14" s="15" t="s">
        <v>37</v>
      </c>
      <c r="Q14" s="15"/>
      <c r="R14" s="15"/>
      <c r="S14" s="15">
        <v>0</v>
      </c>
    </row>
    <row r="15" spans="1:19" x14ac:dyDescent="0.3">
      <c r="A15" s="1">
        <v>4</v>
      </c>
      <c r="B15" s="16"/>
      <c r="C15" s="12"/>
      <c r="D15" s="12"/>
      <c r="E15" s="1"/>
      <c r="F15" s="1"/>
      <c r="G15" s="15"/>
      <c r="H15" s="15"/>
      <c r="I15" s="15"/>
      <c r="J15" s="1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3">
      <c r="A16" s="1">
        <v>5</v>
      </c>
      <c r="B16" s="12" t="s">
        <v>38</v>
      </c>
      <c r="C16" s="12"/>
      <c r="D16" s="12"/>
      <c r="E16" s="1"/>
      <c r="F16" s="1"/>
      <c r="G16" s="15"/>
      <c r="H16" s="15"/>
      <c r="I16" s="15"/>
      <c r="J16" s="1"/>
      <c r="K16" s="15"/>
      <c r="L16" s="15"/>
      <c r="M16" s="15"/>
      <c r="N16" s="15"/>
      <c r="O16" s="15"/>
      <c r="P16" s="15"/>
      <c r="Q16" s="15"/>
      <c r="R16" s="15"/>
      <c r="S16" s="15"/>
    </row>
    <row r="17" spans="1:19" x14ac:dyDescent="0.3">
      <c r="A17" s="1">
        <v>6</v>
      </c>
      <c r="B17" s="12" t="s">
        <v>39</v>
      </c>
      <c r="C17" s="12"/>
      <c r="D17" s="12"/>
      <c r="E17" s="1"/>
      <c r="F17" s="1"/>
      <c r="G17" s="15"/>
      <c r="H17" s="15"/>
      <c r="I17" s="15"/>
      <c r="J17" s="1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3">
      <c r="A18" s="1">
        <v>7</v>
      </c>
      <c r="B18" s="12"/>
      <c r="C18" s="12"/>
      <c r="D18" s="12"/>
      <c r="E18" s="1"/>
      <c r="F18" s="1"/>
      <c r="G18" s="15"/>
      <c r="H18" s="15"/>
      <c r="I18" s="15"/>
      <c r="J18" s="1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3">
      <c r="A19" s="1">
        <v>8</v>
      </c>
      <c r="B19" s="12" t="s">
        <v>40</v>
      </c>
      <c r="C19" s="12"/>
      <c r="D19" s="12"/>
      <c r="E19" s="1"/>
      <c r="F19" s="1"/>
      <c r="G19" s="15"/>
      <c r="H19" s="15"/>
      <c r="I19" s="15"/>
      <c r="J19" s="1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3">
      <c r="A20" s="1">
        <v>9</v>
      </c>
      <c r="B20" s="1" t="s">
        <v>41</v>
      </c>
      <c r="C20" s="12"/>
      <c r="D20" s="12"/>
      <c r="E20" s="1"/>
      <c r="F20" s="1"/>
      <c r="G20" s="15"/>
      <c r="H20" s="15"/>
      <c r="I20" s="15"/>
      <c r="J20" s="1"/>
      <c r="K20" s="15"/>
      <c r="L20" s="15"/>
      <c r="M20" s="15"/>
      <c r="N20" s="15"/>
      <c r="O20" s="1"/>
      <c r="P20" s="15"/>
      <c r="Q20" s="15"/>
      <c r="R20" s="15"/>
      <c r="S20" s="15"/>
    </row>
    <row r="21" spans="1:19" x14ac:dyDescent="0.3">
      <c r="A21" s="1">
        <v>10</v>
      </c>
      <c r="B21" s="1" t="s">
        <v>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">
      <c r="A22" s="1">
        <v>11</v>
      </c>
      <c r="B22" s="1" t="s">
        <v>43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">
      <c r="A23" s="1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">
      <c r="A24" s="1">
        <v>13</v>
      </c>
      <c r="B24" s="12" t="s">
        <v>44</v>
      </c>
      <c r="C24" s="12"/>
      <c r="D24" s="12"/>
      <c r="E24" s="1"/>
      <c r="F24" s="14"/>
      <c r="G24" s="14">
        <v>7927.4618700000001</v>
      </c>
      <c r="H24" s="1"/>
      <c r="I24" s="15">
        <v>3589.7940000000003</v>
      </c>
      <c r="J24" s="15"/>
      <c r="K24" s="15">
        <v>-3519.5990000000002</v>
      </c>
      <c r="L24" s="1"/>
      <c r="M24" s="15"/>
      <c r="N24" s="1"/>
      <c r="O24" s="14">
        <v>7996.6580000000004</v>
      </c>
      <c r="P24" s="15" t="s">
        <v>45</v>
      </c>
      <c r="Q24" s="15"/>
      <c r="R24" s="15"/>
      <c r="S24" s="15">
        <v>3589.7940000000003</v>
      </c>
    </row>
    <row r="25" spans="1:19" x14ac:dyDescent="0.3">
      <c r="A25" s="1">
        <v>14</v>
      </c>
      <c r="B25" s="12"/>
      <c r="C25" s="12"/>
      <c r="D25" s="12"/>
      <c r="E25" s="14"/>
      <c r="F25" s="14"/>
      <c r="G25" s="15"/>
      <c r="H25" s="15"/>
      <c r="I25" s="15"/>
      <c r="J25" s="1"/>
      <c r="K25" s="15"/>
      <c r="L25" s="14"/>
      <c r="M25" s="15"/>
      <c r="N25" s="15"/>
      <c r="O25" s="15"/>
      <c r="P25" s="15" t="s">
        <v>46</v>
      </c>
      <c r="Q25" s="15"/>
      <c r="R25" s="15"/>
      <c r="S25" s="15"/>
    </row>
    <row r="26" spans="1:19" x14ac:dyDescent="0.3">
      <c r="A26" s="1">
        <v>15</v>
      </c>
      <c r="B26" s="12" t="s">
        <v>47</v>
      </c>
      <c r="C26" s="12"/>
      <c r="D26" s="12"/>
      <c r="E26" s="14"/>
      <c r="F26" s="14"/>
      <c r="G26" s="15"/>
      <c r="H26" s="15"/>
      <c r="I26" s="15"/>
      <c r="J26" s="1"/>
      <c r="K26" s="15"/>
      <c r="L26" s="14"/>
      <c r="M26" s="15"/>
      <c r="N26" s="15"/>
      <c r="O26" s="15"/>
      <c r="P26" s="15" t="s">
        <v>48</v>
      </c>
      <c r="Q26" s="15"/>
      <c r="R26" s="15"/>
      <c r="S26" s="15"/>
    </row>
    <row r="27" spans="1:19" x14ac:dyDescent="0.3">
      <c r="A27" s="1">
        <v>16</v>
      </c>
      <c r="B27" s="12" t="s">
        <v>49</v>
      </c>
      <c r="C27" s="12"/>
      <c r="D27" s="12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3">
      <c r="A28" s="1">
        <v>17</v>
      </c>
      <c r="B28" s="12" t="s">
        <v>50</v>
      </c>
      <c r="C28" s="12"/>
      <c r="D28" s="12"/>
      <c r="E28" s="1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3">
      <c r="A29" s="1">
        <v>18</v>
      </c>
      <c r="B29" s="12"/>
      <c r="C29" s="12"/>
      <c r="D29" s="12"/>
      <c r="E29" s="1"/>
      <c r="F29" s="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3">
      <c r="A30" s="1">
        <v>19</v>
      </c>
      <c r="B30" s="12"/>
      <c r="C30" s="12"/>
      <c r="D30" s="12"/>
      <c r="E30" s="1"/>
      <c r="F30" s="1"/>
      <c r="G30" s="15"/>
      <c r="H30" s="15"/>
      <c r="I30" s="15"/>
      <c r="J30" s="15"/>
      <c r="K30" s="14"/>
      <c r="L30" s="15"/>
      <c r="M30" s="14"/>
      <c r="N30" s="15"/>
      <c r="O30" s="15"/>
      <c r="P30" s="15"/>
      <c r="Q30" s="15"/>
      <c r="R30" s="15"/>
      <c r="S30" s="15"/>
    </row>
    <row r="31" spans="1:19" x14ac:dyDescent="0.3">
      <c r="A31" s="1">
        <v>20</v>
      </c>
      <c r="B31" s="12"/>
      <c r="C31" s="12"/>
      <c r="D31" s="12"/>
      <c r="E31" s="1"/>
      <c r="F31" s="1"/>
      <c r="G31" s="15"/>
      <c r="H31" s="15"/>
      <c r="I31" s="15"/>
      <c r="J31" s="15"/>
      <c r="K31" s="14"/>
      <c r="L31" s="15"/>
      <c r="M31" s="14"/>
      <c r="N31" s="15"/>
      <c r="O31" s="15"/>
      <c r="P31" s="15"/>
      <c r="Q31" s="15"/>
      <c r="R31" s="15"/>
      <c r="S31" s="15"/>
    </row>
    <row r="32" spans="1:19" x14ac:dyDescent="0.3">
      <c r="A32" s="1">
        <v>21</v>
      </c>
      <c r="B32" s="12"/>
      <c r="C32" s="12"/>
      <c r="D32" s="12"/>
      <c r="E32" s="1"/>
      <c r="F32" s="1"/>
      <c r="G32" s="15"/>
      <c r="H32" s="15"/>
      <c r="I32" s="15"/>
      <c r="J32" s="15"/>
      <c r="K32" s="14"/>
      <c r="L32" s="15"/>
      <c r="M32" s="14"/>
      <c r="N32" s="15"/>
      <c r="O32" s="15"/>
      <c r="P32" s="15"/>
      <c r="Q32" s="15"/>
      <c r="R32" s="15"/>
      <c r="S32" s="15"/>
    </row>
    <row r="33" spans="1:19" x14ac:dyDescent="0.3">
      <c r="A33" s="1">
        <v>22</v>
      </c>
      <c r="B33" s="12"/>
      <c r="C33" s="12"/>
      <c r="D33" s="12"/>
      <c r="E33" s="1"/>
      <c r="F33" s="1"/>
      <c r="G33" s="15"/>
      <c r="H33" s="15"/>
      <c r="I33" s="15"/>
      <c r="J33" s="15"/>
      <c r="K33" s="14"/>
      <c r="L33" s="15"/>
      <c r="M33" s="14"/>
      <c r="N33" s="15"/>
      <c r="O33" s="15"/>
      <c r="P33" s="15"/>
      <c r="Q33" s="15"/>
      <c r="R33" s="15"/>
      <c r="S33" s="15"/>
    </row>
    <row r="34" spans="1:19" x14ac:dyDescent="0.3">
      <c r="A34" s="1">
        <v>23</v>
      </c>
      <c r="B34" s="12"/>
      <c r="C34" s="12"/>
      <c r="D34" s="12"/>
      <c r="E34" s="1"/>
      <c r="F34" s="1"/>
      <c r="G34" s="15"/>
      <c r="H34" s="15"/>
      <c r="I34" s="15"/>
      <c r="J34" s="15"/>
      <c r="K34" s="14"/>
      <c r="L34" s="15"/>
      <c r="M34" s="14"/>
      <c r="N34" s="15"/>
      <c r="O34" s="15"/>
      <c r="P34" s="15"/>
      <c r="Q34" s="15"/>
      <c r="R34" s="15"/>
      <c r="S34" s="15"/>
    </row>
    <row r="35" spans="1:19" x14ac:dyDescent="0.3">
      <c r="A35" s="1">
        <v>24</v>
      </c>
      <c r="B35" s="12" t="s">
        <v>51</v>
      </c>
      <c r="C35" s="12"/>
      <c r="D35" s="12"/>
      <c r="E35" s="1"/>
      <c r="F35" s="1"/>
      <c r="G35" s="15">
        <v>782.70402999999999</v>
      </c>
      <c r="H35" s="15"/>
      <c r="I35" s="15">
        <v>0</v>
      </c>
      <c r="J35" s="15"/>
      <c r="K35" s="14">
        <v>0</v>
      </c>
      <c r="L35" s="15"/>
      <c r="M35" s="14"/>
      <c r="N35" s="15"/>
      <c r="O35" s="15">
        <v>782.70402999999999</v>
      </c>
      <c r="P35" s="15" t="s">
        <v>52</v>
      </c>
      <c r="Q35" s="15"/>
      <c r="R35" s="15"/>
      <c r="S35" s="15"/>
    </row>
    <row r="36" spans="1:19" x14ac:dyDescent="0.3">
      <c r="A36" s="1">
        <v>25</v>
      </c>
      <c r="B36" s="12"/>
      <c r="C36" s="12"/>
      <c r="D36" s="12"/>
      <c r="E36" s="1"/>
      <c r="F36" s="1"/>
      <c r="G36" s="15"/>
      <c r="H36" s="15"/>
      <c r="I36" s="15"/>
      <c r="J36" s="15"/>
      <c r="K36" s="14"/>
      <c r="L36" s="15"/>
      <c r="M36" s="14"/>
      <c r="N36" s="15"/>
      <c r="O36" s="15"/>
      <c r="P36" s="15"/>
      <c r="Q36" s="15"/>
      <c r="R36" s="15"/>
      <c r="S36" s="15"/>
    </row>
    <row r="37" spans="1:19" x14ac:dyDescent="0.3">
      <c r="A37" s="1">
        <v>26</v>
      </c>
      <c r="B37" s="12" t="s">
        <v>53</v>
      </c>
      <c r="C37" s="12"/>
      <c r="D37" s="12"/>
      <c r="E37" s="1"/>
      <c r="F37" s="1"/>
      <c r="G37" s="15"/>
      <c r="H37" s="15"/>
      <c r="I37" s="15"/>
      <c r="J37" s="15"/>
      <c r="K37" s="14"/>
      <c r="L37" s="15"/>
      <c r="M37" s="14"/>
      <c r="N37" s="15"/>
      <c r="O37" s="15"/>
      <c r="P37" s="15"/>
      <c r="Q37" s="15"/>
      <c r="R37" s="15"/>
      <c r="S37" s="15"/>
    </row>
    <row r="38" spans="1:19" x14ac:dyDescent="0.3">
      <c r="A38" s="1">
        <v>27</v>
      </c>
      <c r="B38" s="12" t="s">
        <v>54</v>
      </c>
      <c r="C38" s="12"/>
      <c r="D38" s="12"/>
      <c r="E38" s="1"/>
      <c r="F38" s="1"/>
      <c r="G38" s="15"/>
      <c r="H38" s="15"/>
      <c r="I38" s="15"/>
      <c r="J38" s="15"/>
      <c r="K38" s="14"/>
      <c r="L38" s="15"/>
      <c r="M38" s="14"/>
      <c r="N38" s="15"/>
      <c r="O38" s="15"/>
      <c r="P38" s="15"/>
      <c r="Q38" s="15"/>
      <c r="R38" s="15"/>
      <c r="S38" s="15"/>
    </row>
    <row r="39" spans="1:19" x14ac:dyDescent="0.3">
      <c r="A39" s="1">
        <v>28</v>
      </c>
      <c r="B39" s="12" t="s">
        <v>55</v>
      </c>
      <c r="C39" s="12"/>
      <c r="D39" s="12"/>
      <c r="E39" s="1"/>
      <c r="F39" s="1"/>
      <c r="G39" s="15"/>
      <c r="H39" s="15"/>
      <c r="I39" s="15"/>
      <c r="J39" s="15"/>
      <c r="K39" s="14"/>
      <c r="L39" s="15"/>
      <c r="M39" s="14"/>
      <c r="N39" s="15"/>
      <c r="O39" s="15"/>
      <c r="P39" s="15"/>
      <c r="Q39" s="15"/>
      <c r="R39" s="15"/>
      <c r="S39" s="15"/>
    </row>
    <row r="40" spans="1:19" x14ac:dyDescent="0.3">
      <c r="A40" s="1">
        <v>29</v>
      </c>
      <c r="B40" s="12" t="s">
        <v>56</v>
      </c>
      <c r="C40" s="12"/>
      <c r="D40" s="12"/>
      <c r="E40" s="1"/>
      <c r="F40" s="1"/>
      <c r="G40" s="15"/>
      <c r="H40" s="15"/>
      <c r="I40" s="15"/>
      <c r="J40" s="15"/>
      <c r="K40" s="14"/>
      <c r="L40" s="15"/>
      <c r="M40" s="14"/>
      <c r="N40" s="15"/>
      <c r="O40" s="15"/>
      <c r="P40" s="15"/>
      <c r="Q40" s="15"/>
      <c r="R40" s="15"/>
      <c r="S40" s="15"/>
    </row>
    <row r="41" spans="1:19" x14ac:dyDescent="0.3">
      <c r="A41" s="1">
        <v>30</v>
      </c>
      <c r="B41" s="12"/>
      <c r="C41" s="12"/>
      <c r="D41" s="12"/>
      <c r="E41" s="1"/>
      <c r="F41" s="1"/>
      <c r="G41" s="15"/>
      <c r="H41" s="15"/>
      <c r="I41" s="15"/>
      <c r="J41" s="15"/>
      <c r="K41" s="14"/>
      <c r="L41" s="15"/>
      <c r="M41" s="14"/>
      <c r="N41" s="15"/>
      <c r="O41" s="15"/>
      <c r="P41" s="15"/>
      <c r="Q41" s="15"/>
      <c r="R41" s="15"/>
      <c r="S41" s="15"/>
    </row>
    <row r="42" spans="1:19" x14ac:dyDescent="0.3">
      <c r="A42" s="1">
        <v>31</v>
      </c>
      <c r="B42" s="12"/>
      <c r="C42" s="12"/>
      <c r="D42" s="12"/>
      <c r="E42" s="1"/>
      <c r="F42" s="1"/>
      <c r="G42" s="15"/>
      <c r="H42" s="15"/>
      <c r="I42" s="15"/>
      <c r="J42" s="15"/>
      <c r="K42" s="14"/>
      <c r="L42" s="15"/>
      <c r="M42" s="14"/>
      <c r="N42" s="15"/>
      <c r="O42" s="15"/>
      <c r="P42" s="15"/>
      <c r="Q42" s="15"/>
      <c r="R42" s="15"/>
      <c r="S42" s="15"/>
    </row>
    <row r="43" spans="1:19" x14ac:dyDescent="0.3">
      <c r="A43" s="1">
        <v>32</v>
      </c>
      <c r="B43" s="12"/>
      <c r="C43" s="12"/>
      <c r="D43" s="12"/>
      <c r="E43" s="1"/>
      <c r="F43" s="1"/>
      <c r="G43" s="15"/>
      <c r="H43" s="15"/>
      <c r="I43" s="15"/>
      <c r="J43" s="15"/>
      <c r="K43" s="14"/>
      <c r="L43" s="15"/>
      <c r="M43" s="14"/>
      <c r="N43" s="15"/>
      <c r="O43" s="15"/>
      <c r="P43" s="15"/>
      <c r="Q43" s="15"/>
      <c r="R43" s="15"/>
      <c r="S43" s="15"/>
    </row>
    <row r="44" spans="1:19" x14ac:dyDescent="0.3">
      <c r="A44" s="1">
        <v>33</v>
      </c>
      <c r="B44" s="12"/>
      <c r="C44" s="12"/>
      <c r="D44" s="12"/>
      <c r="E44" s="1"/>
      <c r="F44" s="1"/>
      <c r="G44" s="15"/>
      <c r="H44" s="15"/>
      <c r="I44" s="15"/>
      <c r="J44" s="15"/>
      <c r="K44" s="14"/>
      <c r="L44" s="15"/>
      <c r="M44" s="14"/>
      <c r="N44" s="15"/>
      <c r="O44" s="15"/>
      <c r="P44" s="15"/>
      <c r="Q44" s="15"/>
      <c r="R44" s="15"/>
      <c r="S44" s="15"/>
    </row>
    <row r="45" spans="1:19" x14ac:dyDescent="0.3">
      <c r="A45" s="1">
        <v>34</v>
      </c>
      <c r="B45" s="12"/>
      <c r="C45" s="12"/>
      <c r="D45" s="12"/>
      <c r="E45" s="1"/>
      <c r="F45" s="1"/>
      <c r="G45" s="15"/>
      <c r="H45" s="15"/>
      <c r="I45" s="15"/>
      <c r="J45" s="15"/>
      <c r="K45" s="14"/>
      <c r="L45" s="15"/>
      <c r="M45" s="14"/>
      <c r="N45" s="15"/>
      <c r="O45" s="15"/>
      <c r="P45" s="15"/>
      <c r="Q45" s="15"/>
      <c r="R45" s="15"/>
      <c r="S45" s="15"/>
    </row>
    <row r="46" spans="1:19" x14ac:dyDescent="0.3">
      <c r="A46" s="1">
        <v>35</v>
      </c>
      <c r="B46" s="12"/>
      <c r="C46" s="12"/>
      <c r="D46" s="12"/>
      <c r="E46" s="1"/>
      <c r="F46" s="1"/>
      <c r="G46" s="15"/>
      <c r="H46" s="15"/>
      <c r="I46" s="15"/>
      <c r="J46" s="15"/>
      <c r="K46" s="14"/>
      <c r="L46" s="15"/>
      <c r="M46" s="14"/>
      <c r="N46" s="15"/>
      <c r="O46" s="15"/>
      <c r="P46" s="15"/>
      <c r="Q46" s="15"/>
      <c r="R46" s="15"/>
      <c r="S46" s="15"/>
    </row>
    <row r="47" spans="1:19" x14ac:dyDescent="0.3">
      <c r="A47" s="1">
        <v>36</v>
      </c>
      <c r="B47" s="12"/>
      <c r="C47" s="12"/>
      <c r="D47" s="12"/>
      <c r="E47" s="1"/>
      <c r="F47" s="1"/>
      <c r="G47" s="15"/>
      <c r="H47" s="15"/>
      <c r="I47" s="15"/>
      <c r="J47" s="15"/>
      <c r="K47" s="14"/>
      <c r="L47" s="15"/>
      <c r="M47" s="14"/>
      <c r="N47" s="15"/>
      <c r="O47" s="15"/>
      <c r="P47" s="15"/>
      <c r="Q47" s="15"/>
      <c r="R47" s="15"/>
      <c r="S47" s="15"/>
    </row>
    <row r="48" spans="1:19" x14ac:dyDescent="0.3">
      <c r="A48" s="1">
        <v>37</v>
      </c>
      <c r="B48" s="12"/>
      <c r="C48" s="12"/>
      <c r="D48" s="12"/>
      <c r="E48" s="1"/>
      <c r="F48" s="1"/>
      <c r="G48" s="15"/>
      <c r="H48" s="15"/>
      <c r="I48" s="15"/>
      <c r="J48" s="15"/>
      <c r="K48" s="14"/>
      <c r="L48" s="15"/>
      <c r="M48" s="14"/>
      <c r="N48" s="15"/>
      <c r="O48" s="15"/>
      <c r="P48" s="15"/>
      <c r="Q48" s="15"/>
      <c r="R48" s="15"/>
      <c r="S48" s="15"/>
    </row>
    <row r="49" spans="1:20" x14ac:dyDescent="0.3">
      <c r="A49" s="1">
        <v>38</v>
      </c>
      <c r="B49" s="12"/>
      <c r="C49" s="12"/>
      <c r="D49" s="12"/>
      <c r="E49" s="1"/>
      <c r="F49" s="1"/>
      <c r="G49" s="15"/>
      <c r="H49" s="15"/>
      <c r="I49" s="15"/>
      <c r="J49" s="15"/>
      <c r="K49" s="14"/>
      <c r="L49" s="15"/>
      <c r="M49" s="14"/>
      <c r="N49" s="15"/>
      <c r="O49" s="15"/>
      <c r="P49" s="15"/>
      <c r="Q49" s="15"/>
      <c r="R49" s="15"/>
      <c r="S49" s="15"/>
    </row>
    <row r="50" spans="1:20" ht="15" thickBot="1" x14ac:dyDescent="0.35">
      <c r="A50" s="2">
        <v>39</v>
      </c>
      <c r="B50" s="2" t="s">
        <v>57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2" spans="1:20" x14ac:dyDescent="0.3">
      <c r="A52" t="s">
        <v>0</v>
      </c>
      <c r="I52" t="s">
        <v>1</v>
      </c>
      <c r="S52" t="s">
        <v>58</v>
      </c>
      <c r="T52" t="s">
        <v>59</v>
      </c>
    </row>
    <row r="53" spans="1:20" x14ac:dyDescent="0.3">
      <c r="A53" t="s">
        <v>3</v>
      </c>
      <c r="F53" t="s">
        <v>4</v>
      </c>
      <c r="H53" t="s">
        <v>5</v>
      </c>
      <c r="P53" t="s">
        <v>6</v>
      </c>
    </row>
    <row r="54" spans="1:20" x14ac:dyDescent="0.3">
      <c r="H54" t="s">
        <v>7</v>
      </c>
      <c r="Q54" t="s">
        <v>9</v>
      </c>
    </row>
    <row r="55" spans="1:20" x14ac:dyDescent="0.3">
      <c r="A55" t="s">
        <v>10</v>
      </c>
      <c r="H55" t="s">
        <v>11</v>
      </c>
      <c r="Q55" t="s">
        <v>12</v>
      </c>
    </row>
    <row r="56" spans="1:20" x14ac:dyDescent="0.3">
      <c r="P56" t="s">
        <v>8</v>
      </c>
      <c r="Q56" t="s">
        <v>13</v>
      </c>
    </row>
    <row r="57" spans="1:20" x14ac:dyDescent="0.3">
      <c r="A57" t="s">
        <v>2635</v>
      </c>
      <c r="J57" t="s">
        <v>14</v>
      </c>
      <c r="Q57" t="s">
        <v>2636</v>
      </c>
    </row>
    <row r="60" spans="1:20" x14ac:dyDescent="0.3">
      <c r="G60" t="s">
        <v>15</v>
      </c>
      <c r="I60" t="s">
        <v>16</v>
      </c>
      <c r="K60" t="s">
        <v>17</v>
      </c>
      <c r="M60" t="s">
        <v>18</v>
      </c>
      <c r="O60" t="s">
        <v>19</v>
      </c>
      <c r="S60" t="s">
        <v>20</v>
      </c>
    </row>
    <row r="61" spans="1:20" x14ac:dyDescent="0.3">
      <c r="A61" t="s">
        <v>21</v>
      </c>
      <c r="G61" t="s">
        <v>22</v>
      </c>
      <c r="I61" t="s">
        <v>23</v>
      </c>
      <c r="K61" t="s">
        <v>24</v>
      </c>
      <c r="M61" t="s">
        <v>25</v>
      </c>
      <c r="O61" t="s">
        <v>15</v>
      </c>
      <c r="P61" t="s">
        <v>26</v>
      </c>
      <c r="S61" t="s">
        <v>27</v>
      </c>
    </row>
    <row r="62" spans="1:20" x14ac:dyDescent="0.3">
      <c r="A62" t="s">
        <v>28</v>
      </c>
      <c r="G62" t="s">
        <v>29</v>
      </c>
      <c r="I62" t="s">
        <v>30</v>
      </c>
      <c r="K62" t="s">
        <v>31</v>
      </c>
      <c r="M62" t="s">
        <v>32</v>
      </c>
      <c r="O62" t="s">
        <v>33</v>
      </c>
      <c r="P62" t="s">
        <v>34</v>
      </c>
      <c r="S62" t="s">
        <v>35</v>
      </c>
    </row>
    <row r="63" spans="1:20" x14ac:dyDescent="0.3">
      <c r="A63">
        <v>1</v>
      </c>
    </row>
    <row r="64" spans="1:20" x14ac:dyDescent="0.3">
      <c r="A64">
        <v>2</v>
      </c>
    </row>
    <row r="65" spans="1:19" x14ac:dyDescent="0.3">
      <c r="A65">
        <v>3</v>
      </c>
      <c r="B65" t="s">
        <v>36</v>
      </c>
      <c r="G65">
        <v>0</v>
      </c>
      <c r="I65">
        <v>0</v>
      </c>
      <c r="K65">
        <v>0</v>
      </c>
      <c r="O65">
        <v>0</v>
      </c>
      <c r="P65" t="s">
        <v>37</v>
      </c>
      <c r="S65">
        <v>0</v>
      </c>
    </row>
    <row r="66" spans="1:19" x14ac:dyDescent="0.3">
      <c r="A66">
        <v>4</v>
      </c>
    </row>
    <row r="67" spans="1:19" x14ac:dyDescent="0.3">
      <c r="A67">
        <v>5</v>
      </c>
      <c r="B67" t="s">
        <v>38</v>
      </c>
    </row>
    <row r="68" spans="1:19" x14ac:dyDescent="0.3">
      <c r="A68">
        <v>6</v>
      </c>
      <c r="B68" t="s">
        <v>39</v>
      </c>
    </row>
    <row r="69" spans="1:19" x14ac:dyDescent="0.3">
      <c r="A69">
        <v>7</v>
      </c>
    </row>
    <row r="70" spans="1:19" x14ac:dyDescent="0.3">
      <c r="A70">
        <v>8</v>
      </c>
    </row>
    <row r="71" spans="1:19" x14ac:dyDescent="0.3">
      <c r="A71">
        <v>9</v>
      </c>
    </row>
    <row r="72" spans="1:19" x14ac:dyDescent="0.3">
      <c r="A72">
        <v>10</v>
      </c>
    </row>
    <row r="73" spans="1:19" x14ac:dyDescent="0.3">
      <c r="A73">
        <v>11</v>
      </c>
    </row>
    <row r="74" spans="1:19" x14ac:dyDescent="0.3">
      <c r="A74">
        <v>12</v>
      </c>
    </row>
    <row r="75" spans="1:19" x14ac:dyDescent="0.3">
      <c r="A75">
        <v>13</v>
      </c>
      <c r="B75" t="s">
        <v>44</v>
      </c>
      <c r="G75">
        <v>8188.9459999999999</v>
      </c>
      <c r="I75">
        <v>2604.1446400000004</v>
      </c>
      <c r="K75">
        <v>-2818.4636400000004</v>
      </c>
      <c r="O75">
        <v>7974.6270000000004</v>
      </c>
      <c r="P75" t="s">
        <v>45</v>
      </c>
      <c r="S75">
        <v>2604.1446400000004</v>
      </c>
    </row>
    <row r="76" spans="1:19" x14ac:dyDescent="0.3">
      <c r="A76">
        <v>14</v>
      </c>
      <c r="P76" t="s">
        <v>46</v>
      </c>
    </row>
    <row r="77" spans="1:19" x14ac:dyDescent="0.3">
      <c r="A77">
        <v>15</v>
      </c>
      <c r="B77" t="s">
        <v>47</v>
      </c>
      <c r="P77" t="s">
        <v>48</v>
      </c>
    </row>
    <row r="78" spans="1:19" x14ac:dyDescent="0.3">
      <c r="A78">
        <v>16</v>
      </c>
      <c r="B78" t="s">
        <v>49</v>
      </c>
    </row>
    <row r="79" spans="1:19" x14ac:dyDescent="0.3">
      <c r="A79">
        <v>17</v>
      </c>
      <c r="B79" t="s">
        <v>50</v>
      </c>
    </row>
    <row r="80" spans="1:19" x14ac:dyDescent="0.3">
      <c r="A80">
        <v>18</v>
      </c>
    </row>
    <row r="81" spans="1:19" x14ac:dyDescent="0.3">
      <c r="A81">
        <v>19</v>
      </c>
    </row>
    <row r="82" spans="1:19" x14ac:dyDescent="0.3">
      <c r="A82">
        <v>20</v>
      </c>
    </row>
    <row r="83" spans="1:19" x14ac:dyDescent="0.3">
      <c r="A83">
        <v>21</v>
      </c>
    </row>
    <row r="84" spans="1:19" x14ac:dyDescent="0.3">
      <c r="A84">
        <v>22</v>
      </c>
    </row>
    <row r="85" spans="1:19" x14ac:dyDescent="0.3">
      <c r="A85">
        <v>23</v>
      </c>
    </row>
    <row r="86" spans="1:19" x14ac:dyDescent="0.3">
      <c r="A86">
        <v>24</v>
      </c>
      <c r="B86" t="s">
        <v>51</v>
      </c>
      <c r="G86">
        <v>33.653220000000005</v>
      </c>
      <c r="I86">
        <v>0</v>
      </c>
      <c r="K86">
        <v>749.05080999999996</v>
      </c>
      <c r="O86">
        <v>782.70402999999999</v>
      </c>
      <c r="P86" t="s">
        <v>52</v>
      </c>
      <c r="S86">
        <v>0</v>
      </c>
    </row>
    <row r="87" spans="1:19" x14ac:dyDescent="0.3">
      <c r="A87">
        <v>25</v>
      </c>
    </row>
    <row r="88" spans="1:19" x14ac:dyDescent="0.3">
      <c r="A88">
        <v>26</v>
      </c>
      <c r="B88" t="s">
        <v>53</v>
      </c>
    </row>
    <row r="89" spans="1:19" x14ac:dyDescent="0.3">
      <c r="A89">
        <v>27</v>
      </c>
      <c r="B89" t="s">
        <v>54</v>
      </c>
    </row>
    <row r="90" spans="1:19" x14ac:dyDescent="0.3">
      <c r="A90">
        <v>28</v>
      </c>
      <c r="B90" t="s">
        <v>55</v>
      </c>
    </row>
    <row r="91" spans="1:19" x14ac:dyDescent="0.3">
      <c r="A91">
        <v>29</v>
      </c>
      <c r="B91" t="s">
        <v>56</v>
      </c>
    </row>
    <row r="92" spans="1:19" x14ac:dyDescent="0.3">
      <c r="A92">
        <v>30</v>
      </c>
    </row>
    <row r="93" spans="1:19" x14ac:dyDescent="0.3">
      <c r="A93">
        <v>31</v>
      </c>
    </row>
    <row r="94" spans="1:19" x14ac:dyDescent="0.3">
      <c r="A94">
        <v>32</v>
      </c>
    </row>
    <row r="95" spans="1:19" x14ac:dyDescent="0.3">
      <c r="A95">
        <v>33</v>
      </c>
    </row>
    <row r="96" spans="1:19" x14ac:dyDescent="0.3">
      <c r="A96">
        <v>34</v>
      </c>
    </row>
    <row r="97" spans="1:2" x14ac:dyDescent="0.3">
      <c r="A97">
        <v>35</v>
      </c>
    </row>
    <row r="98" spans="1:2" x14ac:dyDescent="0.3">
      <c r="A98">
        <v>36</v>
      </c>
    </row>
    <row r="99" spans="1:2" x14ac:dyDescent="0.3">
      <c r="A99">
        <v>37</v>
      </c>
    </row>
    <row r="100" spans="1:2" x14ac:dyDescent="0.3">
      <c r="A100">
        <v>38</v>
      </c>
    </row>
    <row r="101" spans="1:2" x14ac:dyDescent="0.3">
      <c r="A101">
        <v>39</v>
      </c>
      <c r="B101" t="s">
        <v>57</v>
      </c>
    </row>
  </sheetData>
  <pageMargins left="0.7" right="0.7" top="0.75" bottom="0.75" header="0.3" footer="0.3"/>
  <pageSetup scale="57" orientation="landscape" horizontalDpi="4294967293" verticalDpi="1200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A496-E658-4C6A-B41C-6796728B3ED4}">
  <sheetPr>
    <tabColor rgb="FFCC99FF"/>
  </sheetPr>
  <dimension ref="A1:C50"/>
  <sheetViews>
    <sheetView workbookViewId="0">
      <selection activeCell="J28" sqref="J28"/>
    </sheetView>
  </sheetViews>
  <sheetFormatPr defaultRowHeight="14.4" x14ac:dyDescent="0.3"/>
  <cols>
    <col min="2" max="2" width="23.109375" customWidth="1"/>
    <col min="3" max="3" width="14.33203125" bestFit="1" customWidth="1"/>
  </cols>
  <sheetData>
    <row r="1" spans="1:3" x14ac:dyDescent="0.3">
      <c r="A1" t="s">
        <v>60</v>
      </c>
      <c r="B1" t="s">
        <v>61</v>
      </c>
    </row>
    <row r="2" spans="1:3" x14ac:dyDescent="0.3">
      <c r="A2" s="58">
        <v>2284020</v>
      </c>
      <c r="B2" s="58">
        <v>92284000</v>
      </c>
    </row>
    <row r="6" spans="1:3" x14ac:dyDescent="0.3">
      <c r="B6">
        <v>2023</v>
      </c>
      <c r="C6" t="s">
        <v>76</v>
      </c>
    </row>
    <row r="7" spans="1:3" x14ac:dyDescent="0.3">
      <c r="B7" t="s">
        <v>62</v>
      </c>
      <c r="C7" s="17">
        <v>33653.22</v>
      </c>
    </row>
    <row r="8" spans="1:3" x14ac:dyDescent="0.3">
      <c r="B8" t="s">
        <v>78</v>
      </c>
      <c r="C8" s="19"/>
    </row>
    <row r="9" spans="1:3" x14ac:dyDescent="0.3">
      <c r="C9" s="18">
        <f>C8-C7</f>
        <v>-33653.22</v>
      </c>
    </row>
    <row r="11" spans="1:3" x14ac:dyDescent="0.3">
      <c r="B11">
        <v>2023</v>
      </c>
      <c r="C11" t="s">
        <v>77</v>
      </c>
    </row>
    <row r="12" spans="1:3" x14ac:dyDescent="0.3">
      <c r="B12" t="s">
        <v>62</v>
      </c>
      <c r="C12" s="17">
        <v>33653.22</v>
      </c>
    </row>
    <row r="13" spans="1:3" x14ac:dyDescent="0.3">
      <c r="B13" t="s">
        <v>63</v>
      </c>
      <c r="C13" s="19">
        <v>782704.03</v>
      </c>
    </row>
    <row r="14" spans="1:3" x14ac:dyDescent="0.3">
      <c r="C14" s="18">
        <f>C13-C12</f>
        <v>749050.81</v>
      </c>
    </row>
    <row r="15" spans="1:3" x14ac:dyDescent="0.3">
      <c r="C15" s="18"/>
    </row>
    <row r="16" spans="1:3" x14ac:dyDescent="0.3">
      <c r="B16">
        <v>2024</v>
      </c>
    </row>
    <row r="17" spans="2:3" x14ac:dyDescent="0.3">
      <c r="B17" t="s">
        <v>63</v>
      </c>
      <c r="C17" s="18">
        <f>+C13</f>
        <v>782704.03</v>
      </c>
    </row>
    <row r="18" spans="2:3" x14ac:dyDescent="0.3">
      <c r="B18" t="s">
        <v>65</v>
      </c>
      <c r="C18" s="21">
        <v>782704.03</v>
      </c>
    </row>
    <row r="19" spans="2:3" x14ac:dyDescent="0.3">
      <c r="C19" s="59">
        <f>C18-C17</f>
        <v>0</v>
      </c>
    </row>
    <row r="21" spans="2:3" x14ac:dyDescent="0.3">
      <c r="B21">
        <v>2025</v>
      </c>
    </row>
    <row r="22" spans="2:3" x14ac:dyDescent="0.3">
      <c r="B22" t="s">
        <v>65</v>
      </c>
      <c r="C22" s="18">
        <f>+C18</f>
        <v>782704.03</v>
      </c>
    </row>
    <row r="23" spans="2:3" x14ac:dyDescent="0.3">
      <c r="B23" t="s">
        <v>79</v>
      </c>
      <c r="C23" s="21">
        <v>782704.03</v>
      </c>
    </row>
    <row r="24" spans="2:3" x14ac:dyDescent="0.3">
      <c r="C24" s="59">
        <f>C23-C22</f>
        <v>0</v>
      </c>
    </row>
    <row r="42" spans="2:2" x14ac:dyDescent="0.3">
      <c r="B42" s="20" t="s">
        <v>73</v>
      </c>
    </row>
    <row r="50" spans="2:2" x14ac:dyDescent="0.3">
      <c r="B50" s="20" t="s">
        <v>74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EDA1-F1B8-4D85-9BA9-2E2CD67CEDD4}">
  <dimension ref="A1:P46"/>
  <sheetViews>
    <sheetView zoomScale="80" zoomScaleNormal="80" workbookViewId="0">
      <selection activeCell="B37" sqref="B37"/>
    </sheetView>
  </sheetViews>
  <sheetFormatPr defaultColWidth="8.88671875" defaultRowHeight="14.4" x14ac:dyDescent="0.3"/>
  <cols>
    <col min="1" max="1" width="16.88671875" customWidth="1"/>
    <col min="2" max="2" width="52.6640625" customWidth="1"/>
    <col min="3" max="3" width="16.33203125" customWidth="1"/>
    <col min="4" max="15" width="14.6640625" customWidth="1"/>
    <col min="16" max="16" width="18.88671875" customWidth="1"/>
  </cols>
  <sheetData>
    <row r="1" spans="1:16" ht="15" x14ac:dyDescent="0.3">
      <c r="C1" s="42" t="s">
        <v>2588</v>
      </c>
      <c r="D1" s="43" t="s">
        <v>2589</v>
      </c>
      <c r="E1" s="43" t="s">
        <v>2589</v>
      </c>
      <c r="F1" s="43" t="s">
        <v>2589</v>
      </c>
      <c r="G1" s="43" t="s">
        <v>2589</v>
      </c>
      <c r="H1" s="43" t="s">
        <v>2589</v>
      </c>
      <c r="I1" s="43" t="s">
        <v>2589</v>
      </c>
      <c r="J1" s="43" t="s">
        <v>2589</v>
      </c>
      <c r="K1" s="43" t="s">
        <v>2589</v>
      </c>
      <c r="L1" s="43" t="s">
        <v>2589</v>
      </c>
      <c r="M1" s="43" t="s">
        <v>2589</v>
      </c>
      <c r="N1" s="43" t="s">
        <v>2589</v>
      </c>
      <c r="O1" s="43" t="s">
        <v>2589</v>
      </c>
    </row>
    <row r="2" spans="1:16" ht="17.399999999999999" x14ac:dyDescent="0.3">
      <c r="A2" s="60" t="s">
        <v>2590</v>
      </c>
      <c r="B2" s="58"/>
      <c r="C2" s="44" t="s">
        <v>2591</v>
      </c>
      <c r="D2" s="45" t="s">
        <v>2592</v>
      </c>
      <c r="E2" s="45" t="s">
        <v>2593</v>
      </c>
      <c r="F2" s="45" t="s">
        <v>2594</v>
      </c>
      <c r="G2" s="45" t="s">
        <v>2595</v>
      </c>
      <c r="H2" s="45" t="s">
        <v>2596</v>
      </c>
      <c r="I2" s="45" t="s">
        <v>2597</v>
      </c>
      <c r="J2" s="45" t="s">
        <v>2598</v>
      </c>
      <c r="K2" s="45" t="s">
        <v>2599</v>
      </c>
      <c r="L2" s="45" t="s">
        <v>2600</v>
      </c>
      <c r="M2" s="45" t="s">
        <v>2601</v>
      </c>
      <c r="N2" s="45" t="s">
        <v>2602</v>
      </c>
      <c r="O2" s="45" t="s">
        <v>2603</v>
      </c>
    </row>
    <row r="3" spans="1:16" x14ac:dyDescent="0.3">
      <c r="P3" s="20" t="s">
        <v>2604</v>
      </c>
    </row>
    <row r="4" spans="1:16" x14ac:dyDescent="0.3">
      <c r="B4" s="35" t="s">
        <v>2605</v>
      </c>
      <c r="O4" s="36"/>
    </row>
    <row r="5" spans="1:16" x14ac:dyDescent="0.3">
      <c r="A5" t="s">
        <v>2606</v>
      </c>
      <c r="B5" t="s">
        <v>2607</v>
      </c>
      <c r="C5" s="37"/>
      <c r="D5" s="37">
        <f>(827593+2023398)/12</f>
        <v>237582.58333333334</v>
      </c>
      <c r="E5" s="37">
        <f t="shared" ref="E5:O5" si="0">(827593+2023398)/12</f>
        <v>237582.58333333334</v>
      </c>
      <c r="F5" s="37">
        <f t="shared" si="0"/>
        <v>237582.58333333334</v>
      </c>
      <c r="G5" s="37">
        <f t="shared" si="0"/>
        <v>237582.58333333334</v>
      </c>
      <c r="H5" s="37">
        <f t="shared" si="0"/>
        <v>237582.58333333334</v>
      </c>
      <c r="I5" s="37">
        <f t="shared" si="0"/>
        <v>237582.58333333334</v>
      </c>
      <c r="J5" s="37">
        <f t="shared" si="0"/>
        <v>237582.58333333334</v>
      </c>
      <c r="K5" s="37">
        <f t="shared" si="0"/>
        <v>237582.58333333334</v>
      </c>
      <c r="L5" s="37">
        <f t="shared" si="0"/>
        <v>237582.58333333334</v>
      </c>
      <c r="M5" s="37">
        <f t="shared" si="0"/>
        <v>237582.58333333334</v>
      </c>
      <c r="N5" s="37">
        <f t="shared" si="0"/>
        <v>237582.58333333334</v>
      </c>
      <c r="O5" s="37">
        <f t="shared" si="0"/>
        <v>237582.58333333334</v>
      </c>
      <c r="P5" s="62">
        <f>SUM(D5:O5)</f>
        <v>2850991.0000000005</v>
      </c>
    </row>
    <row r="6" spans="1:16" x14ac:dyDescent="0.3">
      <c r="A6" t="s">
        <v>2608</v>
      </c>
      <c r="B6" t="s">
        <v>2609</v>
      </c>
      <c r="C6" s="37"/>
      <c r="D6" s="37">
        <f>738803/12</f>
        <v>61566.916666666664</v>
      </c>
      <c r="E6" s="37">
        <f t="shared" ref="E6:O6" si="1">738803/12</f>
        <v>61566.916666666664</v>
      </c>
      <c r="F6" s="37">
        <f t="shared" si="1"/>
        <v>61566.916666666664</v>
      </c>
      <c r="G6" s="37">
        <f t="shared" si="1"/>
        <v>61566.916666666664</v>
      </c>
      <c r="H6" s="37">
        <f t="shared" si="1"/>
        <v>61566.916666666664</v>
      </c>
      <c r="I6" s="37">
        <f t="shared" si="1"/>
        <v>61566.916666666664</v>
      </c>
      <c r="J6" s="37">
        <f t="shared" si="1"/>
        <v>61566.916666666664</v>
      </c>
      <c r="K6" s="37">
        <f t="shared" si="1"/>
        <v>61566.916666666664</v>
      </c>
      <c r="L6" s="37">
        <f t="shared" si="1"/>
        <v>61566.916666666664</v>
      </c>
      <c r="M6" s="37">
        <f t="shared" si="1"/>
        <v>61566.916666666664</v>
      </c>
      <c r="N6" s="37">
        <f t="shared" si="1"/>
        <v>61566.916666666664</v>
      </c>
      <c r="O6" s="37">
        <f t="shared" si="1"/>
        <v>61566.916666666664</v>
      </c>
      <c r="P6" s="62">
        <f t="shared" ref="P6:P9" si="2">SUM(D6:O6)</f>
        <v>738802.99999999988</v>
      </c>
    </row>
    <row r="7" spans="1:16" x14ac:dyDescent="0.3">
      <c r="A7" t="s">
        <v>2610</v>
      </c>
      <c r="B7" t="s">
        <v>2611</v>
      </c>
      <c r="C7" s="37"/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8">
        <f t="shared" si="2"/>
        <v>0</v>
      </c>
    </row>
    <row r="8" spans="1:16" x14ac:dyDescent="0.3">
      <c r="A8" t="s">
        <v>2612</v>
      </c>
      <c r="B8" s="39" t="s">
        <v>2613</v>
      </c>
      <c r="C8" s="37"/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8">
        <f t="shared" si="2"/>
        <v>0</v>
      </c>
    </row>
    <row r="9" spans="1:16" x14ac:dyDescent="0.3">
      <c r="A9" t="s">
        <v>2614</v>
      </c>
      <c r="B9" t="s">
        <v>2615</v>
      </c>
      <c r="C9" s="37"/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8">
        <f t="shared" si="2"/>
        <v>0</v>
      </c>
    </row>
    <row r="10" spans="1:16" x14ac:dyDescent="0.3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x14ac:dyDescent="0.3">
      <c r="B11" s="35" t="s">
        <v>2616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6" x14ac:dyDescent="0.3">
      <c r="A12" t="s">
        <v>2606</v>
      </c>
      <c r="B12" t="s">
        <v>2607</v>
      </c>
      <c r="C12" s="40"/>
      <c r="D12" s="63">
        <f>(752348+1997807)/12</f>
        <v>229179.58333333334</v>
      </c>
      <c r="E12" s="63">
        <f t="shared" ref="E12:O12" si="3">(752348+1997807)/12</f>
        <v>229179.58333333334</v>
      </c>
      <c r="F12" s="63">
        <f t="shared" si="3"/>
        <v>229179.58333333334</v>
      </c>
      <c r="G12" s="63">
        <f t="shared" si="3"/>
        <v>229179.58333333334</v>
      </c>
      <c r="H12" s="63">
        <f t="shared" si="3"/>
        <v>229179.58333333334</v>
      </c>
      <c r="I12" s="63">
        <f t="shared" si="3"/>
        <v>229179.58333333334</v>
      </c>
      <c r="J12" s="63">
        <f t="shared" si="3"/>
        <v>229179.58333333334</v>
      </c>
      <c r="K12" s="63">
        <f t="shared" si="3"/>
        <v>229179.58333333334</v>
      </c>
      <c r="L12" s="63">
        <f t="shared" si="3"/>
        <v>229179.58333333334</v>
      </c>
      <c r="M12" s="63">
        <f t="shared" si="3"/>
        <v>229179.58333333334</v>
      </c>
      <c r="N12" s="63">
        <f t="shared" si="3"/>
        <v>229179.58333333334</v>
      </c>
      <c r="O12" s="63">
        <f t="shared" si="3"/>
        <v>229179.58333333334</v>
      </c>
    </row>
    <row r="13" spans="1:16" x14ac:dyDescent="0.3">
      <c r="A13" t="s">
        <v>2608</v>
      </c>
      <c r="B13" t="s">
        <v>2609</v>
      </c>
      <c r="C13" s="37"/>
      <c r="D13" s="63">
        <f>770444/12</f>
        <v>64203.666666666664</v>
      </c>
      <c r="E13" s="63">
        <f t="shared" ref="E13:O13" si="4">770444/12</f>
        <v>64203.666666666664</v>
      </c>
      <c r="F13" s="63">
        <f t="shared" si="4"/>
        <v>64203.666666666664</v>
      </c>
      <c r="G13" s="63">
        <f t="shared" si="4"/>
        <v>64203.666666666664</v>
      </c>
      <c r="H13" s="63">
        <f t="shared" si="4"/>
        <v>64203.666666666664</v>
      </c>
      <c r="I13" s="63">
        <f t="shared" si="4"/>
        <v>64203.666666666664</v>
      </c>
      <c r="J13" s="63">
        <f t="shared" si="4"/>
        <v>64203.666666666664</v>
      </c>
      <c r="K13" s="63">
        <f t="shared" si="4"/>
        <v>64203.666666666664</v>
      </c>
      <c r="L13" s="63">
        <f t="shared" si="4"/>
        <v>64203.666666666664</v>
      </c>
      <c r="M13" s="63">
        <f t="shared" si="4"/>
        <v>64203.666666666664</v>
      </c>
      <c r="N13" s="63">
        <f t="shared" si="4"/>
        <v>64203.666666666664</v>
      </c>
      <c r="O13" s="63">
        <f t="shared" si="4"/>
        <v>64203.666666666664</v>
      </c>
    </row>
    <row r="14" spans="1:16" x14ac:dyDescent="0.3">
      <c r="A14" t="s">
        <v>2610</v>
      </c>
      <c r="B14" t="s">
        <v>2611</v>
      </c>
      <c r="C14" s="37"/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</row>
    <row r="15" spans="1:16" x14ac:dyDescent="0.3">
      <c r="A15" t="s">
        <v>2612</v>
      </c>
      <c r="B15" s="39" t="s">
        <v>2613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6" x14ac:dyDescent="0.3">
      <c r="A16" t="s">
        <v>2614</v>
      </c>
      <c r="B16" t="s">
        <v>2615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x14ac:dyDescent="0.3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7.399999999999999" customHeight="1" x14ac:dyDescent="0.3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5" x14ac:dyDescent="0.3">
      <c r="B19" s="35" t="s">
        <v>2617</v>
      </c>
      <c r="C19" s="42" t="s">
        <v>2588</v>
      </c>
      <c r="D19" s="43" t="s">
        <v>2589</v>
      </c>
      <c r="E19" s="43" t="s">
        <v>2589</v>
      </c>
      <c r="F19" s="43" t="s">
        <v>2589</v>
      </c>
      <c r="G19" s="43" t="s">
        <v>2589</v>
      </c>
      <c r="H19" s="43" t="s">
        <v>2589</v>
      </c>
      <c r="I19" s="43" t="s">
        <v>2589</v>
      </c>
      <c r="J19" s="43" t="s">
        <v>2589</v>
      </c>
      <c r="K19" s="43" t="s">
        <v>2589</v>
      </c>
      <c r="L19" s="43" t="s">
        <v>2589</v>
      </c>
      <c r="M19" s="43" t="s">
        <v>2589</v>
      </c>
      <c r="N19" s="43" t="s">
        <v>2589</v>
      </c>
      <c r="O19" s="43" t="s">
        <v>2589</v>
      </c>
    </row>
    <row r="20" spans="1:15" ht="17.399999999999999" x14ac:dyDescent="0.3">
      <c r="C20" s="44" t="s">
        <v>2591</v>
      </c>
      <c r="D20" s="45" t="s">
        <v>2592</v>
      </c>
      <c r="E20" s="45" t="s">
        <v>2593</v>
      </c>
      <c r="F20" s="45" t="s">
        <v>2594</v>
      </c>
      <c r="G20" s="45" t="s">
        <v>2595</v>
      </c>
      <c r="H20" s="45" t="s">
        <v>2596</v>
      </c>
      <c r="I20" s="45" t="s">
        <v>2597</v>
      </c>
      <c r="J20" s="45" t="s">
        <v>2598</v>
      </c>
      <c r="K20" s="45" t="s">
        <v>2599</v>
      </c>
      <c r="L20" s="45" t="s">
        <v>2600</v>
      </c>
      <c r="M20" s="45" t="s">
        <v>2601</v>
      </c>
      <c r="N20" s="45" t="s">
        <v>2602</v>
      </c>
      <c r="O20" s="45" t="s">
        <v>2603</v>
      </c>
    </row>
    <row r="21" spans="1:15" x14ac:dyDescent="0.3">
      <c r="A21" s="46" t="s">
        <v>2606</v>
      </c>
      <c r="B21" s="46" t="s">
        <v>2607</v>
      </c>
      <c r="C21" s="47">
        <v>6545681</v>
      </c>
      <c r="D21" s="48">
        <f t="shared" ref="D21:O25" si="5">+C21+D5-D12</f>
        <v>6554084</v>
      </c>
      <c r="E21" s="48">
        <f t="shared" si="5"/>
        <v>6562487</v>
      </c>
      <c r="F21" s="48">
        <f t="shared" si="5"/>
        <v>6570890</v>
      </c>
      <c r="G21" s="48">
        <f t="shared" si="5"/>
        <v>6579293</v>
      </c>
      <c r="H21" s="48">
        <f t="shared" si="5"/>
        <v>6587696</v>
      </c>
      <c r="I21" s="48">
        <f t="shared" si="5"/>
        <v>6596099</v>
      </c>
      <c r="J21" s="48">
        <f t="shared" si="5"/>
        <v>6604502</v>
      </c>
      <c r="K21" s="48">
        <f t="shared" si="5"/>
        <v>6612905</v>
      </c>
      <c r="L21" s="48">
        <f t="shared" si="5"/>
        <v>6621308</v>
      </c>
      <c r="M21" s="48">
        <f t="shared" si="5"/>
        <v>6629711</v>
      </c>
      <c r="N21" s="48">
        <f t="shared" si="5"/>
        <v>6638114</v>
      </c>
      <c r="O21" s="49">
        <f t="shared" si="5"/>
        <v>6646517</v>
      </c>
    </row>
    <row r="22" spans="1:15" x14ac:dyDescent="0.3">
      <c r="A22" s="46" t="s">
        <v>2608</v>
      </c>
      <c r="B22" s="46" t="s">
        <v>2609</v>
      </c>
      <c r="C22" s="47">
        <v>2352144</v>
      </c>
      <c r="D22" s="48">
        <f t="shared" si="5"/>
        <v>2349507.25</v>
      </c>
      <c r="E22" s="48">
        <f t="shared" si="5"/>
        <v>2346870.5</v>
      </c>
      <c r="F22" s="48">
        <f t="shared" si="5"/>
        <v>2344233.75</v>
      </c>
      <c r="G22" s="48">
        <f t="shared" si="5"/>
        <v>2341597</v>
      </c>
      <c r="H22" s="48">
        <f t="shared" si="5"/>
        <v>2338960.25</v>
      </c>
      <c r="I22" s="48">
        <f t="shared" si="5"/>
        <v>2336323.5</v>
      </c>
      <c r="J22" s="48">
        <f t="shared" si="5"/>
        <v>2333686.75</v>
      </c>
      <c r="K22" s="48">
        <f t="shared" si="5"/>
        <v>2331050</v>
      </c>
      <c r="L22" s="48">
        <f t="shared" si="5"/>
        <v>2328413.25</v>
      </c>
      <c r="M22" s="48">
        <f t="shared" si="5"/>
        <v>2325776.5</v>
      </c>
      <c r="N22" s="48">
        <f t="shared" si="5"/>
        <v>2323139.75</v>
      </c>
      <c r="O22" s="49">
        <f t="shared" si="5"/>
        <v>2320503</v>
      </c>
    </row>
    <row r="23" spans="1:15" x14ac:dyDescent="0.3">
      <c r="A23" s="46" t="s">
        <v>2610</v>
      </c>
      <c r="B23" s="46" t="s">
        <v>2611</v>
      </c>
      <c r="C23" s="47">
        <v>57289</v>
      </c>
      <c r="D23" s="48">
        <f t="shared" si="5"/>
        <v>57289</v>
      </c>
      <c r="E23" s="48">
        <f t="shared" si="5"/>
        <v>57289</v>
      </c>
      <c r="F23" s="48">
        <f t="shared" si="5"/>
        <v>57289</v>
      </c>
      <c r="G23" s="48">
        <f t="shared" si="5"/>
        <v>57289</v>
      </c>
      <c r="H23" s="48">
        <f t="shared" si="5"/>
        <v>57289</v>
      </c>
      <c r="I23" s="48">
        <f t="shared" si="5"/>
        <v>57289</v>
      </c>
      <c r="J23" s="48">
        <f t="shared" si="5"/>
        <v>57289</v>
      </c>
      <c r="K23" s="48">
        <f t="shared" si="5"/>
        <v>57289</v>
      </c>
      <c r="L23" s="48">
        <f t="shared" si="5"/>
        <v>57289</v>
      </c>
      <c r="M23" s="48">
        <f t="shared" si="5"/>
        <v>57289</v>
      </c>
      <c r="N23" s="48">
        <f t="shared" si="5"/>
        <v>57289</v>
      </c>
      <c r="O23" s="49">
        <f t="shared" si="5"/>
        <v>57289</v>
      </c>
    </row>
    <row r="24" spans="1:15" x14ac:dyDescent="0.3">
      <c r="A24" s="46" t="s">
        <v>2612</v>
      </c>
      <c r="B24" s="50" t="s">
        <v>2613</v>
      </c>
      <c r="C24" s="47">
        <v>-1027652</v>
      </c>
      <c r="D24" s="48">
        <f t="shared" si="5"/>
        <v>-1027652</v>
      </c>
      <c r="E24" s="48">
        <f t="shared" si="5"/>
        <v>-1027652</v>
      </c>
      <c r="F24" s="48">
        <f t="shared" si="5"/>
        <v>-1027652</v>
      </c>
      <c r="G24" s="48">
        <f t="shared" si="5"/>
        <v>-1027652</v>
      </c>
      <c r="H24" s="48">
        <f t="shared" si="5"/>
        <v>-1027652</v>
      </c>
      <c r="I24" s="48">
        <f t="shared" si="5"/>
        <v>-1027652</v>
      </c>
      <c r="J24" s="48">
        <f t="shared" si="5"/>
        <v>-1027652</v>
      </c>
      <c r="K24" s="48">
        <f t="shared" si="5"/>
        <v>-1027652</v>
      </c>
      <c r="L24" s="48">
        <f t="shared" si="5"/>
        <v>-1027652</v>
      </c>
      <c r="M24" s="48">
        <f t="shared" si="5"/>
        <v>-1027652</v>
      </c>
      <c r="N24" s="48">
        <f t="shared" si="5"/>
        <v>-1027652</v>
      </c>
      <c r="O24" s="49">
        <f t="shared" si="5"/>
        <v>-1027652</v>
      </c>
    </row>
    <row r="25" spans="1:15" x14ac:dyDescent="0.3">
      <c r="A25" t="s">
        <v>2614</v>
      </c>
      <c r="B25" t="s">
        <v>2615</v>
      </c>
      <c r="C25" s="37">
        <v>0</v>
      </c>
      <c r="D25" s="37">
        <f t="shared" si="5"/>
        <v>0</v>
      </c>
      <c r="E25" s="37">
        <f t="shared" si="5"/>
        <v>0</v>
      </c>
      <c r="F25" s="37">
        <f t="shared" si="5"/>
        <v>0</v>
      </c>
      <c r="G25" s="37">
        <f t="shared" si="5"/>
        <v>0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</row>
    <row r="26" spans="1:15" x14ac:dyDescent="0.3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" thickBot="1" x14ac:dyDescent="0.35">
      <c r="C27" s="51">
        <f>SUM(C21:C26)</f>
        <v>7927462</v>
      </c>
      <c r="D27" s="52">
        <f t="shared" ref="D27:O27" si="6">SUM(D21:D26)</f>
        <v>7933228.25</v>
      </c>
      <c r="E27" s="52">
        <f t="shared" si="6"/>
        <v>7938994.5</v>
      </c>
      <c r="F27" s="52">
        <f t="shared" si="6"/>
        <v>7944760.75</v>
      </c>
      <c r="G27" s="52">
        <f t="shared" si="6"/>
        <v>7950527</v>
      </c>
      <c r="H27" s="52">
        <f t="shared" si="6"/>
        <v>7956293.25</v>
      </c>
      <c r="I27" s="52">
        <f t="shared" si="6"/>
        <v>7962059.5</v>
      </c>
      <c r="J27" s="52">
        <f t="shared" si="6"/>
        <v>7967825.75</v>
      </c>
      <c r="K27" s="52">
        <f t="shared" si="6"/>
        <v>7973592</v>
      </c>
      <c r="L27" s="52">
        <f t="shared" si="6"/>
        <v>7979358.25</v>
      </c>
      <c r="M27" s="52">
        <f t="shared" si="6"/>
        <v>7985124.5</v>
      </c>
      <c r="N27" s="52">
        <f t="shared" si="6"/>
        <v>7990890.75</v>
      </c>
      <c r="O27" s="51">
        <f t="shared" si="6"/>
        <v>7996657</v>
      </c>
    </row>
    <row r="28" spans="1:15" ht="15" thickTop="1" x14ac:dyDescent="0.3"/>
    <row r="29" spans="1:15" x14ac:dyDescent="0.3">
      <c r="B29" s="53" t="s">
        <v>2618</v>
      </c>
    </row>
    <row r="31" spans="1:15" ht="15" x14ac:dyDescent="0.3">
      <c r="D31" s="35"/>
      <c r="G31" s="31" t="s">
        <v>2588</v>
      </c>
      <c r="J31" s="32" t="s">
        <v>2589</v>
      </c>
    </row>
    <row r="32" spans="1:15" ht="18" x14ac:dyDescent="0.35">
      <c r="G32" s="33" t="s">
        <v>2591</v>
      </c>
      <c r="H32" s="54" t="s">
        <v>30</v>
      </c>
      <c r="I32" s="54" t="s">
        <v>2619</v>
      </c>
      <c r="J32" s="34" t="s">
        <v>2603</v>
      </c>
    </row>
    <row r="34" spans="2:16" x14ac:dyDescent="0.3">
      <c r="D34" s="35" t="s">
        <v>2620</v>
      </c>
      <c r="G34" t="s">
        <v>2621</v>
      </c>
      <c r="H34" t="s">
        <v>2621</v>
      </c>
    </row>
    <row r="35" spans="2:16" x14ac:dyDescent="0.3">
      <c r="D35" t="s">
        <v>2606</v>
      </c>
      <c r="E35" t="s">
        <v>2607</v>
      </c>
      <c r="G35" s="28">
        <f>+C21</f>
        <v>6545681</v>
      </c>
      <c r="H35" s="37">
        <f>SUM(D5:O5)</f>
        <v>2850991.0000000005</v>
      </c>
      <c r="I35" s="37">
        <f>-SUM(D12:O12)</f>
        <v>-2750155</v>
      </c>
      <c r="J35" s="37">
        <f>SUM(G35:I35)</f>
        <v>6646517</v>
      </c>
    </row>
    <row r="36" spans="2:16" x14ac:dyDescent="0.3">
      <c r="D36" t="s">
        <v>2608</v>
      </c>
      <c r="E36" t="s">
        <v>2609</v>
      </c>
      <c r="G36" s="28">
        <f t="shared" ref="G36:G39" si="7">+C22</f>
        <v>2352144</v>
      </c>
      <c r="H36" s="37">
        <f t="shared" ref="H36:H39" si="8">SUM(D6:O6)</f>
        <v>738802.99999999988</v>
      </c>
      <c r="I36" s="37">
        <f t="shared" ref="I36:I39" si="9">-SUM(D13:O13)</f>
        <v>-770443.99999999988</v>
      </c>
      <c r="J36" s="37">
        <f t="shared" ref="J36:J39" si="10">SUM(G36:I36)</f>
        <v>2320503</v>
      </c>
    </row>
    <row r="37" spans="2:16" x14ac:dyDescent="0.3">
      <c r="D37" t="s">
        <v>2610</v>
      </c>
      <c r="E37" t="s">
        <v>2611</v>
      </c>
      <c r="G37" s="28">
        <f t="shared" si="7"/>
        <v>57289</v>
      </c>
      <c r="H37" s="37">
        <f t="shared" si="8"/>
        <v>0</v>
      </c>
      <c r="I37" s="37">
        <f t="shared" si="9"/>
        <v>0</v>
      </c>
      <c r="J37" s="37">
        <f t="shared" si="10"/>
        <v>57289</v>
      </c>
    </row>
    <row r="38" spans="2:16" x14ac:dyDescent="0.3">
      <c r="D38" t="s">
        <v>2612</v>
      </c>
      <c r="E38" t="s">
        <v>2613</v>
      </c>
      <c r="G38" s="28">
        <f t="shared" si="7"/>
        <v>-1027652</v>
      </c>
      <c r="H38" s="37">
        <f t="shared" si="8"/>
        <v>0</v>
      </c>
      <c r="I38" s="37">
        <f t="shared" si="9"/>
        <v>0</v>
      </c>
      <c r="J38" s="37">
        <f t="shared" si="10"/>
        <v>-1027652</v>
      </c>
    </row>
    <row r="39" spans="2:16" x14ac:dyDescent="0.3">
      <c r="D39" t="s">
        <v>2614</v>
      </c>
      <c r="E39" t="s">
        <v>2615</v>
      </c>
      <c r="G39" s="28">
        <f t="shared" si="7"/>
        <v>0</v>
      </c>
      <c r="H39" s="37">
        <f t="shared" si="8"/>
        <v>0</v>
      </c>
      <c r="I39" s="37">
        <f t="shared" si="9"/>
        <v>0</v>
      </c>
      <c r="J39" s="37">
        <f t="shared" si="10"/>
        <v>0</v>
      </c>
    </row>
    <row r="41" spans="2:16" ht="15" thickBot="1" x14ac:dyDescent="0.35">
      <c r="E41" t="s">
        <v>2622</v>
      </c>
      <c r="G41" s="51">
        <f>SUM(G35:G40)</f>
        <v>7927462</v>
      </c>
      <c r="H41" s="55">
        <f>SUM(H35:H40)</f>
        <v>3589794.0000000005</v>
      </c>
      <c r="I41" s="55">
        <f>SUM(I35:I40)</f>
        <v>-3520599</v>
      </c>
      <c r="J41" s="51">
        <f>SUM(J35:J40)</f>
        <v>7996657</v>
      </c>
    </row>
    <row r="42" spans="2:16" ht="15" thickTop="1" x14ac:dyDescent="0.3"/>
    <row r="46" spans="2:16" x14ac:dyDescent="0.3">
      <c r="B46" s="56" t="s">
        <v>2604</v>
      </c>
      <c r="C46" s="46"/>
      <c r="D46" s="57">
        <f>+D5+D6</f>
        <v>299149.5</v>
      </c>
      <c r="E46" s="57">
        <f t="shared" ref="E46:O46" si="11">+E5+E6</f>
        <v>299149.5</v>
      </c>
      <c r="F46" s="57">
        <f t="shared" si="11"/>
        <v>299149.5</v>
      </c>
      <c r="G46" s="57">
        <f t="shared" si="11"/>
        <v>299149.5</v>
      </c>
      <c r="H46" s="57">
        <f t="shared" si="11"/>
        <v>299149.5</v>
      </c>
      <c r="I46" s="57">
        <f t="shared" si="11"/>
        <v>299149.5</v>
      </c>
      <c r="J46" s="57">
        <f t="shared" si="11"/>
        <v>299149.5</v>
      </c>
      <c r="K46" s="57">
        <f t="shared" si="11"/>
        <v>299149.5</v>
      </c>
      <c r="L46" s="57">
        <f t="shared" si="11"/>
        <v>299149.5</v>
      </c>
      <c r="M46" s="57">
        <f t="shared" si="11"/>
        <v>299149.5</v>
      </c>
      <c r="N46" s="57">
        <f t="shared" si="11"/>
        <v>299149.5</v>
      </c>
      <c r="O46" s="57">
        <f t="shared" si="11"/>
        <v>299149.5</v>
      </c>
      <c r="P46" s="18">
        <f>SUM(D46:O46)</f>
        <v>3589794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12DE-5C5D-45C3-8987-9BA39732D3D2}">
  <dimension ref="A1:P46"/>
  <sheetViews>
    <sheetView zoomScale="80" zoomScaleNormal="80" workbookViewId="0">
      <selection activeCell="D5" sqref="D5"/>
    </sheetView>
  </sheetViews>
  <sheetFormatPr defaultColWidth="8.88671875" defaultRowHeight="14.4" x14ac:dyDescent="0.3"/>
  <cols>
    <col min="1" max="1" width="16.88671875" customWidth="1"/>
    <col min="2" max="2" width="52.6640625" customWidth="1"/>
    <col min="3" max="3" width="16.33203125" customWidth="1"/>
    <col min="4" max="15" width="14.6640625" customWidth="1"/>
    <col min="16" max="16" width="18.88671875" customWidth="1"/>
  </cols>
  <sheetData>
    <row r="1" spans="1:16" ht="15" x14ac:dyDescent="0.3">
      <c r="C1" s="31" t="s">
        <v>2588</v>
      </c>
      <c r="D1" s="32" t="s">
        <v>2589</v>
      </c>
      <c r="E1" s="32" t="s">
        <v>2589</v>
      </c>
      <c r="F1" s="32" t="s">
        <v>2589</v>
      </c>
      <c r="G1" s="32" t="s">
        <v>2589</v>
      </c>
      <c r="H1" s="32" t="s">
        <v>2589</v>
      </c>
      <c r="I1" s="32" t="s">
        <v>2589</v>
      </c>
      <c r="J1" s="32" t="s">
        <v>2589</v>
      </c>
      <c r="K1" s="32" t="s">
        <v>2589</v>
      </c>
      <c r="L1" s="32" t="s">
        <v>2589</v>
      </c>
      <c r="M1" s="32" t="s">
        <v>2589</v>
      </c>
      <c r="N1" s="32" t="s">
        <v>2589</v>
      </c>
      <c r="O1" s="32" t="s">
        <v>2589</v>
      </c>
    </row>
    <row r="2" spans="1:16" ht="17.399999999999999" x14ac:dyDescent="0.3">
      <c r="C2" s="33" t="s">
        <v>2623</v>
      </c>
      <c r="D2" s="34" t="s">
        <v>2624</v>
      </c>
      <c r="E2" s="34" t="s">
        <v>2625</v>
      </c>
      <c r="F2" s="34" t="s">
        <v>2626</v>
      </c>
      <c r="G2" s="34" t="s">
        <v>2627</v>
      </c>
      <c r="H2" s="34" t="s">
        <v>2628</v>
      </c>
      <c r="I2" s="34" t="s">
        <v>2629</v>
      </c>
      <c r="J2" s="34" t="s">
        <v>2630</v>
      </c>
      <c r="K2" s="34" t="s">
        <v>2631</v>
      </c>
      <c r="L2" s="34" t="s">
        <v>2632</v>
      </c>
      <c r="M2" s="34" t="s">
        <v>2633</v>
      </c>
      <c r="N2" s="34" t="s">
        <v>2634</v>
      </c>
      <c r="O2" s="34" t="s">
        <v>2591</v>
      </c>
    </row>
    <row r="3" spans="1:16" x14ac:dyDescent="0.3">
      <c r="P3" s="20" t="s">
        <v>2604</v>
      </c>
    </row>
    <row r="4" spans="1:16" x14ac:dyDescent="0.3">
      <c r="B4" s="35" t="s">
        <v>2605</v>
      </c>
      <c r="O4" s="36"/>
    </row>
    <row r="5" spans="1:16" x14ac:dyDescent="0.3">
      <c r="A5" t="s">
        <v>2606</v>
      </c>
      <c r="B5" t="s">
        <v>2607</v>
      </c>
      <c r="C5" s="37"/>
      <c r="D5" s="37">
        <f>(124019-90873)/12</f>
        <v>2762.1666666666665</v>
      </c>
      <c r="E5" s="37">
        <f t="shared" ref="E5:O5" si="0">(124019-90873)/12</f>
        <v>2762.1666666666665</v>
      </c>
      <c r="F5" s="37">
        <f t="shared" si="0"/>
        <v>2762.1666666666665</v>
      </c>
      <c r="G5" s="37">
        <f t="shared" si="0"/>
        <v>2762.1666666666665</v>
      </c>
      <c r="H5" s="37">
        <f t="shared" si="0"/>
        <v>2762.1666666666665</v>
      </c>
      <c r="I5" s="37">
        <f t="shared" si="0"/>
        <v>2762.1666666666665</v>
      </c>
      <c r="J5" s="37">
        <f t="shared" si="0"/>
        <v>2762.1666666666665</v>
      </c>
      <c r="K5" s="37">
        <f t="shared" si="0"/>
        <v>2762.1666666666665</v>
      </c>
      <c r="L5" s="37">
        <f t="shared" si="0"/>
        <v>2762.1666666666665</v>
      </c>
      <c r="M5" s="37">
        <f t="shared" si="0"/>
        <v>2762.1666666666665</v>
      </c>
      <c r="N5" s="37">
        <f t="shared" si="0"/>
        <v>2762.1666666666665</v>
      </c>
      <c r="O5" s="37">
        <f t="shared" si="0"/>
        <v>2762.1666666666665</v>
      </c>
      <c r="P5" s="62">
        <f>SUM(D5:O5)</f>
        <v>33146.000000000007</v>
      </c>
    </row>
    <row r="6" spans="1:16" x14ac:dyDescent="0.3">
      <c r="A6" t="s">
        <v>2608</v>
      </c>
      <c r="B6" t="s">
        <v>2609</v>
      </c>
      <c r="C6" s="37"/>
      <c r="D6" s="64">
        <f>-80312/12</f>
        <v>-6692.666666666667</v>
      </c>
      <c r="E6" s="64">
        <f t="shared" ref="E6:O6" si="1">-80312/12</f>
        <v>-6692.666666666667</v>
      </c>
      <c r="F6" s="64">
        <f t="shared" si="1"/>
        <v>-6692.666666666667</v>
      </c>
      <c r="G6" s="64">
        <f t="shared" si="1"/>
        <v>-6692.666666666667</v>
      </c>
      <c r="H6" s="64">
        <f t="shared" si="1"/>
        <v>-6692.666666666667</v>
      </c>
      <c r="I6" s="64">
        <f t="shared" si="1"/>
        <v>-6692.666666666667</v>
      </c>
      <c r="J6" s="64">
        <f t="shared" si="1"/>
        <v>-6692.666666666667</v>
      </c>
      <c r="K6" s="64">
        <f t="shared" si="1"/>
        <v>-6692.666666666667</v>
      </c>
      <c r="L6" s="64">
        <f t="shared" si="1"/>
        <v>-6692.666666666667</v>
      </c>
      <c r="M6" s="64">
        <f t="shared" si="1"/>
        <v>-6692.666666666667</v>
      </c>
      <c r="N6" s="64">
        <f t="shared" si="1"/>
        <v>-6692.666666666667</v>
      </c>
      <c r="O6" s="64">
        <f t="shared" si="1"/>
        <v>-6692.666666666667</v>
      </c>
      <c r="P6" s="62">
        <f t="shared" ref="P6:P9" si="2">SUM(D6:O6)</f>
        <v>-80312</v>
      </c>
    </row>
    <row r="7" spans="1:16" x14ac:dyDescent="0.3">
      <c r="A7" t="s">
        <v>2610</v>
      </c>
      <c r="B7" t="s">
        <v>2611</v>
      </c>
      <c r="C7" s="37"/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8">
        <f t="shared" si="2"/>
        <v>0</v>
      </c>
    </row>
    <row r="8" spans="1:16" x14ac:dyDescent="0.3">
      <c r="A8" t="s">
        <v>2612</v>
      </c>
      <c r="B8" s="39" t="s">
        <v>2613</v>
      </c>
      <c r="C8" s="37"/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8">
        <f t="shared" si="2"/>
        <v>0</v>
      </c>
    </row>
    <row r="9" spans="1:16" x14ac:dyDescent="0.3">
      <c r="A9" t="s">
        <v>2614</v>
      </c>
      <c r="B9" t="s">
        <v>2615</v>
      </c>
      <c r="C9" s="37"/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8">
        <f t="shared" si="2"/>
        <v>0</v>
      </c>
    </row>
    <row r="10" spans="1:16" x14ac:dyDescent="0.3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x14ac:dyDescent="0.3">
      <c r="B11" s="35" t="s">
        <v>2616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6" x14ac:dyDescent="0.3">
      <c r="A12" t="s">
        <v>2606</v>
      </c>
      <c r="B12" t="s">
        <v>2607</v>
      </c>
      <c r="C12" s="37"/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</row>
    <row r="13" spans="1:16" x14ac:dyDescent="0.3">
      <c r="A13" t="s">
        <v>2608</v>
      </c>
      <c r="B13" t="s">
        <v>2609</v>
      </c>
      <c r="C13" s="37"/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</row>
    <row r="14" spans="1:16" x14ac:dyDescent="0.3">
      <c r="A14" t="s">
        <v>2610</v>
      </c>
      <c r="B14" t="s">
        <v>2611</v>
      </c>
      <c r="C14" s="37"/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</row>
    <row r="15" spans="1:16" x14ac:dyDescent="0.3">
      <c r="A15" t="s">
        <v>2612</v>
      </c>
      <c r="B15" s="39" t="s">
        <v>2613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6" x14ac:dyDescent="0.3">
      <c r="A16" t="s">
        <v>2614</v>
      </c>
      <c r="B16" t="s">
        <v>2615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6" x14ac:dyDescent="0.3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6" ht="17.399999999999999" customHeight="1" x14ac:dyDescent="0.3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6" ht="15" x14ac:dyDescent="0.3">
      <c r="B19" s="35" t="s">
        <v>2617</v>
      </c>
      <c r="C19" s="42" t="s">
        <v>2588</v>
      </c>
      <c r="D19" s="43" t="s">
        <v>2589</v>
      </c>
      <c r="E19" s="43" t="s">
        <v>2589</v>
      </c>
      <c r="F19" s="43" t="s">
        <v>2589</v>
      </c>
      <c r="G19" s="43" t="s">
        <v>2589</v>
      </c>
      <c r="H19" s="43" t="s">
        <v>2589</v>
      </c>
      <c r="I19" s="43" t="s">
        <v>2589</v>
      </c>
      <c r="J19" s="43" t="s">
        <v>2589</v>
      </c>
      <c r="K19" s="43" t="s">
        <v>2589</v>
      </c>
      <c r="L19" s="43" t="s">
        <v>2589</v>
      </c>
      <c r="M19" s="43" t="s">
        <v>2589</v>
      </c>
      <c r="N19" s="43" t="s">
        <v>2589</v>
      </c>
      <c r="O19" s="43" t="s">
        <v>2589</v>
      </c>
    </row>
    <row r="20" spans="1:16" ht="17.399999999999999" x14ac:dyDescent="0.3">
      <c r="C20" s="44" t="s">
        <v>2623</v>
      </c>
      <c r="D20" s="45" t="s">
        <v>2624</v>
      </c>
      <c r="E20" s="45" t="s">
        <v>2625</v>
      </c>
      <c r="F20" s="45" t="s">
        <v>2626</v>
      </c>
      <c r="G20" s="45" t="s">
        <v>2627</v>
      </c>
      <c r="H20" s="45" t="s">
        <v>2628</v>
      </c>
      <c r="I20" s="45" t="s">
        <v>2629</v>
      </c>
      <c r="J20" s="45" t="s">
        <v>2630</v>
      </c>
      <c r="K20" s="45" t="s">
        <v>2631</v>
      </c>
      <c r="L20" s="45" t="s">
        <v>2632</v>
      </c>
      <c r="M20" s="45" t="s">
        <v>2633</v>
      </c>
      <c r="N20" s="45" t="s">
        <v>2634</v>
      </c>
      <c r="O20" s="45" t="s">
        <v>2591</v>
      </c>
    </row>
    <row r="21" spans="1:16" x14ac:dyDescent="0.3">
      <c r="A21" s="46" t="s">
        <v>2606</v>
      </c>
      <c r="B21" s="46" t="s">
        <v>2607</v>
      </c>
      <c r="C21" s="47">
        <f>+'[38]I&amp;D Budget - New Format'!B14+'[38]I&amp;D Budget - New Format'!B20-'2024 I&amp;D BUD Updated'!C24</f>
        <v>6512534.8827975076</v>
      </c>
      <c r="D21" s="48">
        <f t="shared" ref="D21:O25" si="3">+C21+D5-D12</f>
        <v>6515297.0494641745</v>
      </c>
      <c r="E21" s="48">
        <f t="shared" si="3"/>
        <v>6518059.2161308415</v>
      </c>
      <c r="F21" s="48">
        <f t="shared" si="3"/>
        <v>6520821.3827975085</v>
      </c>
      <c r="G21" s="48">
        <f t="shared" si="3"/>
        <v>6523583.5494641755</v>
      </c>
      <c r="H21" s="48">
        <f t="shared" si="3"/>
        <v>6526345.7161308425</v>
      </c>
      <c r="I21" s="48">
        <f t="shared" si="3"/>
        <v>6529107.8827975094</v>
      </c>
      <c r="J21" s="48">
        <f t="shared" si="3"/>
        <v>6531870.0494641764</v>
      </c>
      <c r="K21" s="48">
        <f t="shared" si="3"/>
        <v>6534632.2161308434</v>
      </c>
      <c r="L21" s="48">
        <f t="shared" si="3"/>
        <v>6537394.3827975104</v>
      </c>
      <c r="M21" s="48">
        <f t="shared" si="3"/>
        <v>6540156.5494641773</v>
      </c>
      <c r="N21" s="48">
        <f t="shared" si="3"/>
        <v>6542918.7161308443</v>
      </c>
      <c r="O21" s="49">
        <f t="shared" si="3"/>
        <v>6545680.8827975113</v>
      </c>
    </row>
    <row r="22" spans="1:16" x14ac:dyDescent="0.3">
      <c r="A22" s="46" t="s">
        <v>2608</v>
      </c>
      <c r="B22" s="46" t="s">
        <v>2609</v>
      </c>
      <c r="C22" s="47">
        <f>+'[38]I&amp;D Budget - New Format'!B8</f>
        <v>2432455.9882445596</v>
      </c>
      <c r="D22" s="48">
        <f t="shared" si="3"/>
        <v>2425763.3215778931</v>
      </c>
      <c r="E22" s="48">
        <f t="shared" si="3"/>
        <v>2419070.6549112266</v>
      </c>
      <c r="F22" s="48">
        <f t="shared" si="3"/>
        <v>2412377.9882445601</v>
      </c>
      <c r="G22" s="48">
        <f t="shared" si="3"/>
        <v>2405685.3215778936</v>
      </c>
      <c r="H22" s="48">
        <f t="shared" si="3"/>
        <v>2398992.6549112271</v>
      </c>
      <c r="I22" s="48">
        <f t="shared" si="3"/>
        <v>2392299.9882445605</v>
      </c>
      <c r="J22" s="48">
        <f t="shared" si="3"/>
        <v>2385607.321577894</v>
      </c>
      <c r="K22" s="48">
        <f t="shared" si="3"/>
        <v>2378914.6549112275</v>
      </c>
      <c r="L22" s="48">
        <f t="shared" si="3"/>
        <v>2372221.988244561</v>
      </c>
      <c r="M22" s="48">
        <f t="shared" si="3"/>
        <v>2365529.3215778945</v>
      </c>
      <c r="N22" s="48">
        <f t="shared" si="3"/>
        <v>2358836.654911228</v>
      </c>
      <c r="O22" s="49">
        <f t="shared" si="3"/>
        <v>2352143.9882445615</v>
      </c>
      <c r="P22" s="37"/>
    </row>
    <row r="23" spans="1:16" x14ac:dyDescent="0.3">
      <c r="A23" s="46" t="s">
        <v>2610</v>
      </c>
      <c r="B23" s="46" t="s">
        <v>2611</v>
      </c>
      <c r="C23" s="47">
        <f>+'[38]I&amp;D Budget - New Format'!B25</f>
        <v>57289</v>
      </c>
      <c r="D23" s="48">
        <f t="shared" si="3"/>
        <v>57289</v>
      </c>
      <c r="E23" s="48">
        <f t="shared" si="3"/>
        <v>57289</v>
      </c>
      <c r="F23" s="48">
        <f t="shared" si="3"/>
        <v>57289</v>
      </c>
      <c r="G23" s="48">
        <f t="shared" si="3"/>
        <v>57289</v>
      </c>
      <c r="H23" s="48">
        <f t="shared" si="3"/>
        <v>57289</v>
      </c>
      <c r="I23" s="48">
        <f t="shared" si="3"/>
        <v>57289</v>
      </c>
      <c r="J23" s="48">
        <f t="shared" si="3"/>
        <v>57289</v>
      </c>
      <c r="K23" s="48">
        <f t="shared" si="3"/>
        <v>57289</v>
      </c>
      <c r="L23" s="48">
        <f t="shared" si="3"/>
        <v>57289</v>
      </c>
      <c r="M23" s="48">
        <f t="shared" si="3"/>
        <v>57289</v>
      </c>
      <c r="N23" s="48">
        <f t="shared" si="3"/>
        <v>57289</v>
      </c>
      <c r="O23" s="49">
        <f t="shared" si="3"/>
        <v>57289</v>
      </c>
    </row>
    <row r="24" spans="1:16" x14ac:dyDescent="0.3">
      <c r="A24" s="46" t="s">
        <v>2612</v>
      </c>
      <c r="B24" s="50" t="s">
        <v>2613</v>
      </c>
      <c r="C24" s="47">
        <v>-1027652</v>
      </c>
      <c r="D24" s="48">
        <f t="shared" si="3"/>
        <v>-1027652</v>
      </c>
      <c r="E24" s="48">
        <f t="shared" si="3"/>
        <v>-1027652</v>
      </c>
      <c r="F24" s="48">
        <f t="shared" si="3"/>
        <v>-1027652</v>
      </c>
      <c r="G24" s="48">
        <f t="shared" si="3"/>
        <v>-1027652</v>
      </c>
      <c r="H24" s="48">
        <f t="shared" si="3"/>
        <v>-1027652</v>
      </c>
      <c r="I24" s="48">
        <f t="shared" si="3"/>
        <v>-1027652</v>
      </c>
      <c r="J24" s="48">
        <f t="shared" si="3"/>
        <v>-1027652</v>
      </c>
      <c r="K24" s="48">
        <f t="shared" si="3"/>
        <v>-1027652</v>
      </c>
      <c r="L24" s="48">
        <f t="shared" si="3"/>
        <v>-1027652</v>
      </c>
      <c r="M24" s="48">
        <f t="shared" si="3"/>
        <v>-1027652</v>
      </c>
      <c r="N24" s="48">
        <f t="shared" si="3"/>
        <v>-1027652</v>
      </c>
      <c r="O24" s="49">
        <f t="shared" si="3"/>
        <v>-1027652</v>
      </c>
    </row>
    <row r="25" spans="1:16" x14ac:dyDescent="0.3">
      <c r="A25" t="s">
        <v>2614</v>
      </c>
      <c r="B25" t="s">
        <v>2615</v>
      </c>
      <c r="C25" s="37">
        <v>0</v>
      </c>
      <c r="D25" s="37">
        <f t="shared" si="3"/>
        <v>0</v>
      </c>
      <c r="E25" s="37">
        <f t="shared" si="3"/>
        <v>0</v>
      </c>
      <c r="F25" s="37">
        <f t="shared" si="3"/>
        <v>0</v>
      </c>
      <c r="G25" s="37">
        <f t="shared" si="3"/>
        <v>0</v>
      </c>
      <c r="H25" s="37">
        <f t="shared" si="3"/>
        <v>0</v>
      </c>
      <c r="I25" s="37">
        <f t="shared" si="3"/>
        <v>0</v>
      </c>
      <c r="J25" s="37">
        <f t="shared" si="3"/>
        <v>0</v>
      </c>
      <c r="K25" s="37">
        <f t="shared" si="3"/>
        <v>0</v>
      </c>
      <c r="L25" s="37">
        <f t="shared" si="3"/>
        <v>0</v>
      </c>
      <c r="M25" s="37">
        <f t="shared" si="3"/>
        <v>0</v>
      </c>
      <c r="N25" s="37">
        <f t="shared" si="3"/>
        <v>0</v>
      </c>
      <c r="O25" s="37">
        <f t="shared" si="3"/>
        <v>0</v>
      </c>
    </row>
    <row r="26" spans="1:16" x14ac:dyDescent="0.3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ht="15" thickBot="1" x14ac:dyDescent="0.35">
      <c r="C27" s="51">
        <f>SUM(C21:C26)</f>
        <v>7974627.8710420672</v>
      </c>
      <c r="D27" s="52">
        <f t="shared" ref="D27:O27" si="4">SUM(D21:D26)</f>
        <v>7970697.3710420672</v>
      </c>
      <c r="E27" s="52">
        <f t="shared" si="4"/>
        <v>7966766.871042069</v>
      </c>
      <c r="F27" s="52">
        <f t="shared" si="4"/>
        <v>7962836.371042069</v>
      </c>
      <c r="G27" s="52">
        <f t="shared" si="4"/>
        <v>7958905.871042069</v>
      </c>
      <c r="H27" s="52">
        <f t="shared" si="4"/>
        <v>7954975.371042069</v>
      </c>
      <c r="I27" s="52">
        <f t="shared" si="4"/>
        <v>7951044.871042069</v>
      </c>
      <c r="J27" s="52">
        <f t="shared" si="4"/>
        <v>7947114.3710420709</v>
      </c>
      <c r="K27" s="52">
        <f t="shared" si="4"/>
        <v>7943183.8710420709</v>
      </c>
      <c r="L27" s="52">
        <f t="shared" si="4"/>
        <v>7939253.3710420709</v>
      </c>
      <c r="M27" s="52">
        <f t="shared" si="4"/>
        <v>7935322.8710420728</v>
      </c>
      <c r="N27" s="52">
        <f t="shared" si="4"/>
        <v>7931392.3710420728</v>
      </c>
      <c r="O27" s="51">
        <f t="shared" si="4"/>
        <v>7927461.8710420728</v>
      </c>
    </row>
    <row r="28" spans="1:16" ht="15" thickTop="1" x14ac:dyDescent="0.3"/>
    <row r="29" spans="1:16" x14ac:dyDescent="0.3">
      <c r="B29" s="53" t="s">
        <v>2618</v>
      </c>
    </row>
    <row r="31" spans="1:16" ht="15" x14ac:dyDescent="0.3">
      <c r="D31" s="35"/>
      <c r="G31" s="31" t="s">
        <v>2588</v>
      </c>
      <c r="J31" s="32" t="s">
        <v>2589</v>
      </c>
    </row>
    <row r="32" spans="1:16" ht="18" x14ac:dyDescent="0.35">
      <c r="G32" s="33" t="s">
        <v>2623</v>
      </c>
      <c r="H32" s="54" t="s">
        <v>30</v>
      </c>
      <c r="I32" s="54" t="s">
        <v>2619</v>
      </c>
      <c r="J32" s="34" t="s">
        <v>2591</v>
      </c>
    </row>
    <row r="34" spans="2:15" x14ac:dyDescent="0.3">
      <c r="D34" s="35" t="s">
        <v>2620</v>
      </c>
      <c r="G34" t="s">
        <v>2621</v>
      </c>
      <c r="H34" t="s">
        <v>2621</v>
      </c>
    </row>
    <row r="35" spans="2:15" x14ac:dyDescent="0.3">
      <c r="D35" t="s">
        <v>2606</v>
      </c>
      <c r="E35" t="s">
        <v>2607</v>
      </c>
      <c r="G35" s="28">
        <f>+C21</f>
        <v>6512534.8827975076</v>
      </c>
      <c r="H35" s="37">
        <f>SUM(D5:O5)</f>
        <v>33146.000000000007</v>
      </c>
      <c r="I35" s="37">
        <f>-SUM(D12:O12)</f>
        <v>0</v>
      </c>
      <c r="J35" s="37">
        <f>SUM(G35:I35)</f>
        <v>6545680.8827975076</v>
      </c>
    </row>
    <row r="36" spans="2:15" x14ac:dyDescent="0.3">
      <c r="D36" t="s">
        <v>2608</v>
      </c>
      <c r="E36" t="s">
        <v>2609</v>
      </c>
      <c r="G36" s="28">
        <f t="shared" ref="G36:G39" si="5">+C22</f>
        <v>2432455.9882445596</v>
      </c>
      <c r="H36" s="37">
        <f t="shared" ref="H36:H39" si="6">SUM(D6:O6)</f>
        <v>-80312</v>
      </c>
      <c r="I36" s="37">
        <f t="shared" ref="I36:I39" si="7">-SUM(D13:O13)</f>
        <v>0</v>
      </c>
      <c r="J36" s="37">
        <f t="shared" ref="J36:J39" si="8">SUM(G36:I36)</f>
        <v>2352143.9882445596</v>
      </c>
    </row>
    <row r="37" spans="2:15" x14ac:dyDescent="0.3">
      <c r="D37" t="s">
        <v>2610</v>
      </c>
      <c r="E37" t="s">
        <v>2611</v>
      </c>
      <c r="G37" s="28">
        <f t="shared" si="5"/>
        <v>57289</v>
      </c>
      <c r="H37" s="37">
        <f t="shared" si="6"/>
        <v>0</v>
      </c>
      <c r="I37" s="37">
        <f t="shared" si="7"/>
        <v>0</v>
      </c>
      <c r="J37" s="37">
        <f t="shared" si="8"/>
        <v>57289</v>
      </c>
    </row>
    <row r="38" spans="2:15" x14ac:dyDescent="0.3">
      <c r="D38" t="s">
        <v>2612</v>
      </c>
      <c r="E38" t="s">
        <v>2613</v>
      </c>
      <c r="G38" s="28">
        <f t="shared" si="5"/>
        <v>-1027652</v>
      </c>
      <c r="H38" s="37">
        <f t="shared" si="6"/>
        <v>0</v>
      </c>
      <c r="I38" s="37">
        <f t="shared" si="7"/>
        <v>0</v>
      </c>
      <c r="J38" s="37">
        <f t="shared" si="8"/>
        <v>-1027652</v>
      </c>
    </row>
    <row r="39" spans="2:15" x14ac:dyDescent="0.3">
      <c r="D39" t="s">
        <v>2614</v>
      </c>
      <c r="E39" t="s">
        <v>2615</v>
      </c>
      <c r="G39" s="28">
        <f t="shared" si="5"/>
        <v>0</v>
      </c>
      <c r="H39" s="37">
        <f t="shared" si="6"/>
        <v>0</v>
      </c>
      <c r="I39" s="37">
        <f t="shared" si="7"/>
        <v>0</v>
      </c>
      <c r="J39" s="37">
        <f t="shared" si="8"/>
        <v>0</v>
      </c>
    </row>
    <row r="41" spans="2:15" ht="15" thickBot="1" x14ac:dyDescent="0.35">
      <c r="E41" t="s">
        <v>2622</v>
      </c>
      <c r="G41" s="51">
        <f>SUM(G35:G40)</f>
        <v>7974627.8710420672</v>
      </c>
      <c r="H41" s="55">
        <f>SUM(H35:H40)</f>
        <v>-47165.999999999993</v>
      </c>
      <c r="I41" s="55">
        <f>SUM(I35:I40)</f>
        <v>0</v>
      </c>
      <c r="J41" s="51">
        <f>SUM(J35:J40)</f>
        <v>7927461.8710420672</v>
      </c>
    </row>
    <row r="42" spans="2:15" ht="15" thickTop="1" x14ac:dyDescent="0.3"/>
    <row r="43" spans="2:15" x14ac:dyDescent="0.3">
      <c r="G43" s="18"/>
    </row>
    <row r="46" spans="2:15" x14ac:dyDescent="0.3">
      <c r="B46" s="56" t="s">
        <v>2604</v>
      </c>
      <c r="C46" s="46"/>
      <c r="D46" s="57">
        <f>+D5+D6</f>
        <v>-3930.5000000000005</v>
      </c>
      <c r="E46" s="57">
        <f t="shared" ref="E46:O46" si="9">+E5+E6</f>
        <v>-3930.5000000000005</v>
      </c>
      <c r="F46" s="57">
        <f t="shared" si="9"/>
        <v>-3930.5000000000005</v>
      </c>
      <c r="G46" s="57">
        <f t="shared" si="9"/>
        <v>-3930.5000000000005</v>
      </c>
      <c r="H46" s="57">
        <f t="shared" si="9"/>
        <v>-3930.5000000000005</v>
      </c>
      <c r="I46" s="57">
        <f t="shared" si="9"/>
        <v>-3930.5000000000005</v>
      </c>
      <c r="J46" s="57">
        <f t="shared" si="9"/>
        <v>-3930.5000000000005</v>
      </c>
      <c r="K46" s="57">
        <f t="shared" si="9"/>
        <v>-3930.5000000000005</v>
      </c>
      <c r="L46" s="57">
        <f t="shared" si="9"/>
        <v>-3930.5000000000005</v>
      </c>
      <c r="M46" s="57">
        <f t="shared" si="9"/>
        <v>-3930.5000000000005</v>
      </c>
      <c r="N46" s="57">
        <f t="shared" si="9"/>
        <v>-3930.5000000000005</v>
      </c>
      <c r="O46" s="57">
        <f t="shared" si="9"/>
        <v>-3930.5000000000005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0B7B-44DD-422E-B14B-B0B544572B6D}">
  <sheetPr>
    <tabColor rgb="FFFFFF00"/>
    <pageSetUpPr fitToPage="1"/>
  </sheetPr>
  <dimension ref="A1:T101"/>
  <sheetViews>
    <sheetView tabSelected="1" view="pageBreakPreview" zoomScale="80" zoomScaleNormal="90" zoomScaleSheetLayoutView="80" workbookViewId="0">
      <selection activeCell="H29" sqref="H29"/>
    </sheetView>
  </sheetViews>
  <sheetFormatPr defaultRowHeight="14.4" x14ac:dyDescent="0.3"/>
  <cols>
    <col min="1" max="1" width="3.6640625" style="193" customWidth="1"/>
    <col min="2" max="19" width="11.88671875" style="193" customWidth="1"/>
    <col min="20" max="16384" width="8.88671875" style="193"/>
  </cols>
  <sheetData>
    <row r="1" spans="1:19" ht="15" thickBot="1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 t="s">
        <v>1</v>
      </c>
      <c r="J1" s="192"/>
      <c r="K1" s="192"/>
      <c r="L1" s="192"/>
      <c r="M1" s="192"/>
      <c r="N1" s="192"/>
      <c r="O1" s="192"/>
      <c r="P1" s="192"/>
      <c r="Q1" s="192"/>
      <c r="R1" s="192"/>
      <c r="S1" s="192" t="s">
        <v>2</v>
      </c>
    </row>
    <row r="2" spans="1:19" x14ac:dyDescent="0.3">
      <c r="A2" s="194" t="s">
        <v>3</v>
      </c>
      <c r="B2" s="194"/>
      <c r="C2" s="194"/>
      <c r="D2" s="194"/>
      <c r="E2" s="194"/>
      <c r="F2" s="194" t="s">
        <v>4</v>
      </c>
      <c r="G2" s="194"/>
      <c r="H2" s="194" t="s">
        <v>5</v>
      </c>
      <c r="I2" s="194"/>
      <c r="J2" s="194"/>
      <c r="K2" s="194"/>
      <c r="L2" s="195"/>
      <c r="M2" s="195"/>
      <c r="N2" s="194"/>
      <c r="O2" s="195"/>
      <c r="P2" s="195" t="s">
        <v>6</v>
      </c>
      <c r="Q2" s="194"/>
      <c r="R2" s="194"/>
      <c r="S2" s="194"/>
    </row>
    <row r="3" spans="1:19" x14ac:dyDescent="0.3">
      <c r="A3" s="194"/>
      <c r="B3" s="194"/>
      <c r="C3" s="194"/>
      <c r="D3" s="194"/>
      <c r="E3" s="194"/>
      <c r="F3" s="194"/>
      <c r="G3" s="194"/>
      <c r="H3" s="194" t="s">
        <v>7</v>
      </c>
      <c r="I3" s="194"/>
      <c r="J3" s="194"/>
      <c r="K3" s="194"/>
      <c r="L3" s="196"/>
      <c r="M3" s="197"/>
      <c r="N3" s="194"/>
      <c r="O3" s="194"/>
      <c r="P3" s="196" t="s">
        <v>8</v>
      </c>
      <c r="Q3" s="197" t="s">
        <v>9</v>
      </c>
      <c r="R3" s="194"/>
      <c r="S3" s="194"/>
    </row>
    <row r="4" spans="1:19" x14ac:dyDescent="0.3">
      <c r="A4" s="194" t="s">
        <v>10</v>
      </c>
      <c r="B4" s="194"/>
      <c r="C4" s="194"/>
      <c r="D4" s="194"/>
      <c r="E4" s="194"/>
      <c r="F4" s="194"/>
      <c r="G4" s="194"/>
      <c r="H4" s="194" t="s">
        <v>11</v>
      </c>
      <c r="I4" s="194"/>
      <c r="J4" s="194"/>
      <c r="K4" s="194"/>
      <c r="L4" s="196"/>
      <c r="M4" s="197"/>
      <c r="N4" s="196"/>
      <c r="O4" s="194"/>
      <c r="P4" s="196"/>
      <c r="Q4" s="197" t="s">
        <v>12</v>
      </c>
      <c r="R4" s="194"/>
      <c r="S4" s="194"/>
    </row>
    <row r="5" spans="1:19" x14ac:dyDescent="0.3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6"/>
      <c r="M5" s="197"/>
      <c r="N5" s="196"/>
      <c r="O5" s="194"/>
      <c r="P5" s="196"/>
      <c r="Q5" s="197" t="s">
        <v>13</v>
      </c>
      <c r="R5" s="194"/>
      <c r="S5" s="194"/>
    </row>
    <row r="6" spans="1:19" ht="15" thickBot="1" x14ac:dyDescent="0.35">
      <c r="A6" s="192" t="s">
        <v>2635</v>
      </c>
      <c r="B6" s="192"/>
      <c r="C6" s="192"/>
      <c r="D6" s="192"/>
      <c r="E6" s="192"/>
      <c r="F6" s="192"/>
      <c r="G6" s="192"/>
      <c r="H6" s="192"/>
      <c r="I6" s="192"/>
      <c r="J6" s="192" t="s">
        <v>14</v>
      </c>
      <c r="K6" s="192"/>
      <c r="L6" s="192"/>
      <c r="M6" s="192"/>
      <c r="N6" s="192"/>
      <c r="O6" s="192"/>
      <c r="P6" s="192"/>
      <c r="Q6" s="192" t="s">
        <v>2636</v>
      </c>
      <c r="R6" s="192"/>
      <c r="S6" s="192"/>
    </row>
    <row r="7" spans="1:19" x14ac:dyDescent="0.3">
      <c r="A7" s="194"/>
      <c r="B7" s="194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</row>
    <row r="8" spans="1:19" x14ac:dyDescent="0.3">
      <c r="A8" s="194"/>
      <c r="B8" s="194"/>
      <c r="C8" s="198"/>
      <c r="D8" s="198"/>
      <c r="E8" s="198"/>
      <c r="F8" s="198"/>
      <c r="G8" s="198"/>
      <c r="H8" s="198"/>
      <c r="I8" s="198"/>
      <c r="J8" s="198"/>
      <c r="K8" s="198"/>
      <c r="L8" s="194"/>
      <c r="M8" s="194"/>
      <c r="N8" s="198"/>
      <c r="O8" s="198"/>
      <c r="P8" s="198"/>
      <c r="Q8" s="198"/>
      <c r="R8" s="198"/>
      <c r="S8" s="198"/>
    </row>
    <row r="9" spans="1:19" x14ac:dyDescent="0.3">
      <c r="A9" s="194"/>
      <c r="B9" s="194"/>
      <c r="C9" s="199"/>
      <c r="D9" s="199"/>
      <c r="E9" s="199"/>
      <c r="F9" s="199"/>
      <c r="G9" s="199" t="s">
        <v>15</v>
      </c>
      <c r="H9" s="199"/>
      <c r="I9" s="199" t="s">
        <v>16</v>
      </c>
      <c r="J9" s="198"/>
      <c r="K9" s="198" t="s">
        <v>17</v>
      </c>
      <c r="L9" s="198"/>
      <c r="M9" s="198" t="s">
        <v>18</v>
      </c>
      <c r="N9" s="198"/>
      <c r="O9" s="198" t="s">
        <v>19</v>
      </c>
      <c r="P9" s="199"/>
      <c r="Q9" s="194"/>
      <c r="R9" s="194"/>
      <c r="S9" s="199" t="s">
        <v>20</v>
      </c>
    </row>
    <row r="10" spans="1:19" x14ac:dyDescent="0.3">
      <c r="A10" s="194" t="s">
        <v>21</v>
      </c>
      <c r="B10" s="199"/>
      <c r="C10" s="199"/>
      <c r="D10" s="199"/>
      <c r="E10" s="199"/>
      <c r="F10" s="199"/>
      <c r="G10" s="199" t="s">
        <v>22</v>
      </c>
      <c r="H10" s="198"/>
      <c r="I10" s="198" t="s">
        <v>23</v>
      </c>
      <c r="J10" s="199"/>
      <c r="K10" s="199" t="s">
        <v>24</v>
      </c>
      <c r="L10" s="199"/>
      <c r="M10" s="199" t="s">
        <v>25</v>
      </c>
      <c r="N10" s="199"/>
      <c r="O10" s="199" t="s">
        <v>15</v>
      </c>
      <c r="P10" s="199" t="s">
        <v>26</v>
      </c>
      <c r="Q10" s="199"/>
      <c r="R10" s="198"/>
      <c r="S10" s="199" t="s">
        <v>27</v>
      </c>
    </row>
    <row r="11" spans="1:19" ht="15" thickBot="1" x14ac:dyDescent="0.35">
      <c r="A11" s="192" t="s">
        <v>28</v>
      </c>
      <c r="B11" s="200"/>
      <c r="C11" s="200"/>
      <c r="D11" s="200"/>
      <c r="E11" s="200"/>
      <c r="F11" s="200"/>
      <c r="G11" s="200" t="s">
        <v>29</v>
      </c>
      <c r="H11" s="200"/>
      <c r="I11" s="200" t="s">
        <v>30</v>
      </c>
      <c r="J11" s="201"/>
      <c r="K11" s="201" t="s">
        <v>31</v>
      </c>
      <c r="L11" s="201"/>
      <c r="M11" s="201" t="s">
        <v>32</v>
      </c>
      <c r="N11" s="201"/>
      <c r="O11" s="201" t="s">
        <v>33</v>
      </c>
      <c r="P11" s="202" t="s">
        <v>34</v>
      </c>
      <c r="Q11" s="202"/>
      <c r="R11" s="203"/>
      <c r="S11" s="203" t="s">
        <v>35</v>
      </c>
    </row>
    <row r="12" spans="1:19" x14ac:dyDescent="0.3">
      <c r="A12" s="194">
        <v>1</v>
      </c>
      <c r="B12" s="12"/>
      <c r="C12" s="12"/>
      <c r="D12" s="12"/>
      <c r="E12" s="12"/>
      <c r="F12" s="29"/>
      <c r="G12" s="30"/>
      <c r="H12" s="30"/>
      <c r="I12" s="13"/>
      <c r="J12" s="13"/>
      <c r="K12" s="12"/>
      <c r="L12" s="12"/>
      <c r="M12" s="12"/>
      <c r="N12" s="12"/>
      <c r="O12" s="12"/>
      <c r="P12" s="12"/>
      <c r="Q12" s="12"/>
      <c r="R12" s="12"/>
      <c r="S12" s="12"/>
    </row>
    <row r="13" spans="1:19" x14ac:dyDescent="0.3">
      <c r="A13" s="194">
        <v>2</v>
      </c>
      <c r="B13" s="12"/>
      <c r="C13" s="12"/>
      <c r="D13" s="12"/>
      <c r="E13" s="194"/>
      <c r="F13" s="194"/>
      <c r="G13" s="13"/>
      <c r="H13" s="13"/>
      <c r="I13" s="13"/>
      <c r="J13" s="13"/>
      <c r="K13" s="12"/>
      <c r="L13" s="12"/>
      <c r="M13" s="12"/>
      <c r="N13" s="13"/>
      <c r="O13" s="13"/>
      <c r="P13" s="13"/>
      <c r="Q13" s="13"/>
      <c r="R13" s="13"/>
      <c r="S13" s="13"/>
    </row>
    <row r="14" spans="1:19" x14ac:dyDescent="0.3">
      <c r="A14" s="194">
        <v>3</v>
      </c>
      <c r="B14" s="12" t="s">
        <v>36</v>
      </c>
      <c r="C14" s="12"/>
      <c r="D14" s="12"/>
      <c r="E14" s="194"/>
      <c r="F14" s="194"/>
      <c r="G14" s="14">
        <f>+'228.1 - Prop Ins'!C19/1000</f>
        <v>17385.926449999999</v>
      </c>
      <c r="H14" s="194"/>
      <c r="I14" s="15">
        <f>+O14-G14</f>
        <v>0</v>
      </c>
      <c r="J14" s="15"/>
      <c r="K14" s="14">
        <v>0</v>
      </c>
      <c r="L14" s="194"/>
      <c r="M14" s="14"/>
      <c r="N14" s="194"/>
      <c r="O14" s="14">
        <f>+'228.1 - Prop Ins'!C20/1000</f>
        <v>17385.926449999999</v>
      </c>
      <c r="P14" s="15" t="s">
        <v>37</v>
      </c>
      <c r="Q14" s="15"/>
      <c r="R14" s="15"/>
      <c r="S14" s="15">
        <v>0</v>
      </c>
    </row>
    <row r="15" spans="1:19" x14ac:dyDescent="0.3">
      <c r="A15" s="194">
        <v>4</v>
      </c>
      <c r="B15" s="16"/>
      <c r="C15" s="12"/>
      <c r="D15" s="12"/>
      <c r="E15" s="194"/>
      <c r="F15" s="194"/>
      <c r="G15" s="15"/>
      <c r="H15" s="15"/>
      <c r="I15" s="15"/>
      <c r="J15" s="194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3">
      <c r="A16" s="194">
        <v>5</v>
      </c>
      <c r="B16" s="12" t="s">
        <v>38</v>
      </c>
      <c r="C16" s="12"/>
      <c r="D16" s="12"/>
      <c r="E16" s="194"/>
      <c r="F16" s="194"/>
      <c r="G16" s="15"/>
      <c r="H16" s="15"/>
      <c r="I16" s="15"/>
      <c r="J16" s="194"/>
      <c r="K16" s="15"/>
      <c r="L16" s="15"/>
      <c r="M16" s="15"/>
      <c r="N16" s="15"/>
      <c r="O16" s="15"/>
      <c r="P16" s="15"/>
      <c r="Q16" s="15"/>
      <c r="R16" s="15"/>
      <c r="S16" s="15"/>
    </row>
    <row r="17" spans="1:19" x14ac:dyDescent="0.3">
      <c r="A17" s="194">
        <v>6</v>
      </c>
      <c r="B17" s="12" t="s">
        <v>39</v>
      </c>
      <c r="C17" s="12"/>
      <c r="D17" s="12"/>
      <c r="E17" s="194"/>
      <c r="F17" s="194"/>
      <c r="G17" s="15"/>
      <c r="H17" s="15"/>
      <c r="I17" s="15"/>
      <c r="J17" s="194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3">
      <c r="A18" s="194">
        <v>7</v>
      </c>
      <c r="B18" s="12"/>
      <c r="C18" s="12"/>
      <c r="D18" s="12"/>
      <c r="E18" s="194"/>
      <c r="F18" s="194"/>
      <c r="G18" s="15"/>
      <c r="H18" s="15"/>
      <c r="I18" s="15"/>
      <c r="J18" s="194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3">
      <c r="A19" s="194">
        <v>8</v>
      </c>
      <c r="B19" s="12" t="s">
        <v>40</v>
      </c>
      <c r="C19" s="12"/>
      <c r="D19" s="12"/>
      <c r="E19" s="194"/>
      <c r="F19" s="194"/>
      <c r="G19" s="15"/>
      <c r="H19" s="15"/>
      <c r="I19" s="15"/>
      <c r="J19" s="194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3">
      <c r="A20" s="194">
        <v>9</v>
      </c>
      <c r="B20" s="194" t="s">
        <v>41</v>
      </c>
      <c r="C20" s="12"/>
      <c r="D20" s="12"/>
      <c r="E20" s="194"/>
      <c r="F20" s="194"/>
      <c r="G20" s="15"/>
      <c r="H20" s="15"/>
      <c r="I20" s="15"/>
      <c r="J20" s="194"/>
      <c r="K20" s="15"/>
      <c r="L20" s="15"/>
      <c r="M20" s="15"/>
      <c r="N20" s="15"/>
      <c r="O20" s="194"/>
      <c r="P20" s="15"/>
      <c r="Q20" s="15"/>
      <c r="R20" s="15"/>
      <c r="S20" s="15"/>
    </row>
    <row r="21" spans="1:19" x14ac:dyDescent="0.3">
      <c r="A21" s="194">
        <v>10</v>
      </c>
      <c r="B21" s="194" t="s">
        <v>42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</row>
    <row r="22" spans="1:19" x14ac:dyDescent="0.3">
      <c r="A22" s="194">
        <v>11</v>
      </c>
      <c r="B22" s="194" t="s">
        <v>43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</row>
    <row r="23" spans="1:19" x14ac:dyDescent="0.3">
      <c r="A23" s="194">
        <v>12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</row>
    <row r="24" spans="1:19" x14ac:dyDescent="0.3">
      <c r="A24" s="194">
        <v>13</v>
      </c>
      <c r="B24" s="12" t="s">
        <v>44</v>
      </c>
      <c r="C24" s="12"/>
      <c r="D24" s="12"/>
      <c r="E24" s="194"/>
      <c r="F24" s="14"/>
      <c r="G24" s="14">
        <f>+'228.2 - I&amp;D '!L7/1000</f>
        <v>7927.4618700000001</v>
      </c>
      <c r="H24" s="194"/>
      <c r="I24" s="15">
        <f>+'2025 I&amp;D BUD'!H41/1000</f>
        <v>3589.7940000000003</v>
      </c>
      <c r="J24" s="15"/>
      <c r="K24" s="15">
        <f>+'2025 I&amp;D BUD'!I41/1000+1</f>
        <v>-3519.5990000000002</v>
      </c>
      <c r="L24" s="194"/>
      <c r="M24" s="15"/>
      <c r="N24" s="194"/>
      <c r="O24" s="14">
        <f>+'228.2 - I&amp;D '!L8/1000</f>
        <v>7996.6580000000004</v>
      </c>
      <c r="P24" s="15" t="s">
        <v>45</v>
      </c>
      <c r="Q24" s="15"/>
      <c r="R24" s="15"/>
      <c r="S24" s="15">
        <f>+I24</f>
        <v>3589.7940000000003</v>
      </c>
    </row>
    <row r="25" spans="1:19" x14ac:dyDescent="0.3">
      <c r="A25" s="194">
        <v>14</v>
      </c>
      <c r="B25" s="12"/>
      <c r="C25" s="12"/>
      <c r="D25" s="12"/>
      <c r="E25" s="14"/>
      <c r="F25" s="14"/>
      <c r="G25" s="15"/>
      <c r="H25" s="15"/>
      <c r="I25" s="15"/>
      <c r="J25" s="194"/>
      <c r="K25" s="15"/>
      <c r="L25" s="14"/>
      <c r="M25" s="15"/>
      <c r="N25" s="15"/>
      <c r="O25" s="15"/>
      <c r="P25" s="15" t="s">
        <v>46</v>
      </c>
      <c r="Q25" s="15"/>
      <c r="R25" s="15"/>
      <c r="S25" s="15"/>
    </row>
    <row r="26" spans="1:19" x14ac:dyDescent="0.3">
      <c r="A26" s="194">
        <v>15</v>
      </c>
      <c r="B26" s="12" t="s">
        <v>47</v>
      </c>
      <c r="C26" s="12"/>
      <c r="D26" s="12"/>
      <c r="E26" s="14"/>
      <c r="F26" s="14"/>
      <c r="G26" s="15"/>
      <c r="H26" s="15"/>
      <c r="I26" s="15"/>
      <c r="J26" s="194"/>
      <c r="K26" s="15"/>
      <c r="L26" s="14"/>
      <c r="M26" s="15"/>
      <c r="N26" s="15"/>
      <c r="O26" s="15"/>
      <c r="P26" s="15" t="s">
        <v>48</v>
      </c>
      <c r="Q26" s="15"/>
      <c r="R26" s="15"/>
      <c r="S26" s="15"/>
    </row>
    <row r="27" spans="1:19" x14ac:dyDescent="0.3">
      <c r="A27" s="194">
        <v>16</v>
      </c>
      <c r="B27" s="12" t="s">
        <v>49</v>
      </c>
      <c r="C27" s="12"/>
      <c r="D27" s="12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3">
      <c r="A28" s="194">
        <v>17</v>
      </c>
      <c r="B28" s="12" t="s">
        <v>50</v>
      </c>
      <c r="C28" s="12"/>
      <c r="D28" s="12"/>
      <c r="E28" s="1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3">
      <c r="A29" s="194">
        <v>18</v>
      </c>
      <c r="B29" s="12"/>
      <c r="C29" s="12"/>
      <c r="D29" s="12"/>
      <c r="E29" s="194"/>
      <c r="F29" s="19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3">
      <c r="A30" s="194">
        <v>19</v>
      </c>
      <c r="B30" s="12"/>
      <c r="C30" s="12"/>
      <c r="D30" s="12"/>
      <c r="E30" s="194"/>
      <c r="F30" s="194"/>
      <c r="G30" s="15"/>
      <c r="H30" s="15"/>
      <c r="I30" s="15"/>
      <c r="J30" s="15"/>
      <c r="K30" s="14"/>
      <c r="L30" s="15"/>
      <c r="M30" s="14"/>
      <c r="N30" s="15"/>
      <c r="O30" s="15"/>
      <c r="P30" s="15"/>
      <c r="Q30" s="15"/>
      <c r="R30" s="15"/>
      <c r="S30" s="15"/>
    </row>
    <row r="31" spans="1:19" x14ac:dyDescent="0.3">
      <c r="A31" s="194">
        <v>20</v>
      </c>
      <c r="B31" s="12"/>
      <c r="C31" s="12"/>
      <c r="D31" s="12"/>
      <c r="E31" s="194"/>
      <c r="F31" s="194"/>
      <c r="G31" s="15"/>
      <c r="H31" s="15"/>
      <c r="I31" s="15"/>
      <c r="J31" s="15"/>
      <c r="K31" s="14"/>
      <c r="L31" s="15"/>
      <c r="M31" s="14"/>
      <c r="N31" s="15"/>
      <c r="O31" s="15"/>
      <c r="P31" s="15"/>
      <c r="Q31" s="15"/>
      <c r="R31" s="15"/>
      <c r="S31" s="15"/>
    </row>
    <row r="32" spans="1:19" x14ac:dyDescent="0.3">
      <c r="A32" s="194">
        <v>21</v>
      </c>
      <c r="B32" s="12"/>
      <c r="C32" s="12"/>
      <c r="D32" s="12"/>
      <c r="E32" s="194"/>
      <c r="F32" s="194"/>
      <c r="G32" s="15"/>
      <c r="H32" s="15"/>
      <c r="I32" s="15"/>
      <c r="J32" s="15"/>
      <c r="K32" s="14"/>
      <c r="L32" s="15"/>
      <c r="M32" s="14"/>
      <c r="N32" s="15"/>
      <c r="O32" s="15"/>
      <c r="P32" s="15"/>
      <c r="Q32" s="15"/>
      <c r="R32" s="15"/>
      <c r="S32" s="15"/>
    </row>
    <row r="33" spans="1:19" x14ac:dyDescent="0.3">
      <c r="A33" s="194">
        <v>22</v>
      </c>
      <c r="B33" s="12"/>
      <c r="C33" s="12"/>
      <c r="D33" s="12"/>
      <c r="E33" s="194"/>
      <c r="F33" s="194"/>
      <c r="G33" s="15"/>
      <c r="H33" s="15"/>
      <c r="I33" s="15"/>
      <c r="J33" s="15"/>
      <c r="K33" s="14"/>
      <c r="L33" s="15"/>
      <c r="M33" s="14"/>
      <c r="N33" s="15"/>
      <c r="O33" s="15"/>
      <c r="P33" s="15"/>
      <c r="Q33" s="15"/>
      <c r="R33" s="15"/>
      <c r="S33" s="15"/>
    </row>
    <row r="34" spans="1:19" x14ac:dyDescent="0.3">
      <c r="A34" s="194">
        <v>23</v>
      </c>
      <c r="B34" s="12"/>
      <c r="C34" s="12"/>
      <c r="D34" s="12"/>
      <c r="E34" s="194"/>
      <c r="F34" s="194"/>
      <c r="G34" s="15"/>
      <c r="H34" s="15"/>
      <c r="I34" s="15"/>
      <c r="J34" s="15"/>
      <c r="K34" s="14"/>
      <c r="L34" s="15"/>
      <c r="M34" s="14"/>
      <c r="N34" s="15"/>
      <c r="O34" s="15"/>
      <c r="P34" s="15"/>
      <c r="Q34" s="15"/>
      <c r="R34" s="15"/>
      <c r="S34" s="15"/>
    </row>
    <row r="35" spans="1:19" x14ac:dyDescent="0.3">
      <c r="A35" s="194">
        <v>24</v>
      </c>
      <c r="B35" s="12" t="s">
        <v>51</v>
      </c>
      <c r="C35" s="12"/>
      <c r="D35" s="12"/>
      <c r="E35" s="194"/>
      <c r="F35" s="194"/>
      <c r="G35" s="15">
        <f>+'228.4 - Lit Res '!C22/1000</f>
        <v>782.70402999999999</v>
      </c>
      <c r="H35" s="15"/>
      <c r="I35" s="15">
        <v>0</v>
      </c>
      <c r="J35" s="15"/>
      <c r="K35" s="14">
        <f>+O35-G35</f>
        <v>0</v>
      </c>
      <c r="L35" s="15"/>
      <c r="M35" s="14"/>
      <c r="N35" s="15"/>
      <c r="O35" s="15">
        <f>+'228.4 - Lit Res '!C23/1000</f>
        <v>782.70402999999999</v>
      </c>
      <c r="P35" s="15" t="s">
        <v>52</v>
      </c>
      <c r="Q35" s="15"/>
      <c r="R35" s="15"/>
      <c r="S35" s="15"/>
    </row>
    <row r="36" spans="1:19" x14ac:dyDescent="0.3">
      <c r="A36" s="194">
        <v>25</v>
      </c>
      <c r="B36" s="12"/>
      <c r="C36" s="12"/>
      <c r="D36" s="12"/>
      <c r="E36" s="194"/>
      <c r="F36" s="194"/>
      <c r="G36" s="15"/>
      <c r="H36" s="15"/>
      <c r="I36" s="15"/>
      <c r="J36" s="15"/>
      <c r="K36" s="14"/>
      <c r="L36" s="15"/>
      <c r="M36" s="14"/>
      <c r="N36" s="15"/>
      <c r="O36" s="15"/>
      <c r="P36" s="15"/>
      <c r="Q36" s="15"/>
      <c r="R36" s="15"/>
      <c r="S36" s="15"/>
    </row>
    <row r="37" spans="1:19" x14ac:dyDescent="0.3">
      <c r="A37" s="194">
        <v>26</v>
      </c>
      <c r="B37" s="12" t="s">
        <v>53</v>
      </c>
      <c r="C37" s="12"/>
      <c r="D37" s="12"/>
      <c r="E37" s="194"/>
      <c r="F37" s="194"/>
      <c r="G37" s="15"/>
      <c r="H37" s="15"/>
      <c r="I37" s="15"/>
      <c r="J37" s="15"/>
      <c r="K37" s="14"/>
      <c r="L37" s="15"/>
      <c r="M37" s="14"/>
      <c r="N37" s="15"/>
      <c r="O37" s="15"/>
      <c r="P37" s="15"/>
      <c r="Q37" s="15"/>
      <c r="R37" s="15"/>
      <c r="S37" s="15"/>
    </row>
    <row r="38" spans="1:19" x14ac:dyDescent="0.3">
      <c r="A38" s="194">
        <v>27</v>
      </c>
      <c r="B38" s="12" t="s">
        <v>54</v>
      </c>
      <c r="C38" s="12"/>
      <c r="D38" s="12"/>
      <c r="E38" s="194"/>
      <c r="F38" s="194"/>
      <c r="G38" s="15"/>
      <c r="H38" s="15"/>
      <c r="I38" s="15"/>
      <c r="J38" s="15"/>
      <c r="K38" s="14"/>
      <c r="L38" s="15"/>
      <c r="M38" s="14"/>
      <c r="N38" s="15"/>
      <c r="O38" s="15"/>
      <c r="P38" s="15"/>
      <c r="Q38" s="15"/>
      <c r="R38" s="15"/>
      <c r="S38" s="15"/>
    </row>
    <row r="39" spans="1:19" x14ac:dyDescent="0.3">
      <c r="A39" s="194">
        <v>28</v>
      </c>
      <c r="B39" s="12" t="s">
        <v>55</v>
      </c>
      <c r="C39" s="12"/>
      <c r="D39" s="12"/>
      <c r="E39" s="194"/>
      <c r="F39" s="194"/>
      <c r="G39" s="15"/>
      <c r="H39" s="15"/>
      <c r="I39" s="15"/>
      <c r="J39" s="15"/>
      <c r="K39" s="14"/>
      <c r="L39" s="15"/>
      <c r="M39" s="14"/>
      <c r="N39" s="15"/>
      <c r="O39" s="15"/>
      <c r="P39" s="15"/>
      <c r="Q39" s="15"/>
      <c r="R39" s="15"/>
      <c r="S39" s="15"/>
    </row>
    <row r="40" spans="1:19" x14ac:dyDescent="0.3">
      <c r="A40" s="194">
        <v>29</v>
      </c>
      <c r="B40" s="12" t="s">
        <v>56</v>
      </c>
      <c r="C40" s="12"/>
      <c r="D40" s="12"/>
      <c r="E40" s="194"/>
      <c r="F40" s="194"/>
      <c r="G40" s="15"/>
      <c r="H40" s="15"/>
      <c r="I40" s="15"/>
      <c r="J40" s="15"/>
      <c r="K40" s="14"/>
      <c r="L40" s="15"/>
      <c r="M40" s="14"/>
      <c r="N40" s="15"/>
      <c r="O40" s="15"/>
      <c r="P40" s="15"/>
      <c r="Q40" s="15"/>
      <c r="R40" s="15"/>
      <c r="S40" s="15"/>
    </row>
    <row r="41" spans="1:19" x14ac:dyDescent="0.3">
      <c r="A41" s="194">
        <v>30</v>
      </c>
      <c r="B41" s="12"/>
      <c r="C41" s="12"/>
      <c r="D41" s="12"/>
      <c r="E41" s="194"/>
      <c r="F41" s="194"/>
      <c r="G41" s="15"/>
      <c r="H41" s="15"/>
      <c r="I41" s="15"/>
      <c r="J41" s="15"/>
      <c r="K41" s="14"/>
      <c r="L41" s="15"/>
      <c r="M41" s="14"/>
      <c r="N41" s="15"/>
      <c r="O41" s="15"/>
      <c r="P41" s="15"/>
      <c r="Q41" s="15"/>
      <c r="R41" s="15"/>
      <c r="S41" s="15"/>
    </row>
    <row r="42" spans="1:19" x14ac:dyDescent="0.3">
      <c r="A42" s="194">
        <v>31</v>
      </c>
      <c r="B42" s="12"/>
      <c r="C42" s="12"/>
      <c r="D42" s="12"/>
      <c r="E42" s="194"/>
      <c r="F42" s="194"/>
      <c r="G42" s="15"/>
      <c r="H42" s="15"/>
      <c r="I42" s="15"/>
      <c r="J42" s="15"/>
      <c r="K42" s="14"/>
      <c r="L42" s="15"/>
      <c r="M42" s="14"/>
      <c r="N42" s="15"/>
      <c r="O42" s="15"/>
      <c r="P42" s="15"/>
      <c r="Q42" s="15"/>
      <c r="R42" s="15"/>
      <c r="S42" s="15"/>
    </row>
    <row r="43" spans="1:19" x14ac:dyDescent="0.3">
      <c r="A43" s="194">
        <v>32</v>
      </c>
      <c r="B43" s="12"/>
      <c r="C43" s="12"/>
      <c r="D43" s="12"/>
      <c r="E43" s="194"/>
      <c r="F43" s="194"/>
      <c r="G43" s="15"/>
      <c r="H43" s="15"/>
      <c r="I43" s="15"/>
      <c r="J43" s="15"/>
      <c r="K43" s="14"/>
      <c r="L43" s="15"/>
      <c r="M43" s="14"/>
      <c r="N43" s="15"/>
      <c r="O43" s="15"/>
      <c r="P43" s="15"/>
      <c r="Q43" s="15"/>
      <c r="R43" s="15"/>
      <c r="S43" s="15"/>
    </row>
    <row r="44" spans="1:19" x14ac:dyDescent="0.3">
      <c r="A44" s="194">
        <v>33</v>
      </c>
      <c r="B44" s="12"/>
      <c r="C44" s="12"/>
      <c r="D44" s="12"/>
      <c r="E44" s="194"/>
      <c r="F44" s="194"/>
      <c r="G44" s="15"/>
      <c r="H44" s="15"/>
      <c r="I44" s="15"/>
      <c r="J44" s="15"/>
      <c r="K44" s="14"/>
      <c r="L44" s="15"/>
      <c r="M44" s="14"/>
      <c r="N44" s="15"/>
      <c r="O44" s="15"/>
      <c r="P44" s="15"/>
      <c r="Q44" s="15"/>
      <c r="R44" s="15"/>
      <c r="S44" s="15"/>
    </row>
    <row r="45" spans="1:19" x14ac:dyDescent="0.3">
      <c r="A45" s="194">
        <v>34</v>
      </c>
      <c r="B45" s="12"/>
      <c r="C45" s="12"/>
      <c r="D45" s="12"/>
      <c r="E45" s="194"/>
      <c r="F45" s="194"/>
      <c r="G45" s="15"/>
      <c r="H45" s="15"/>
      <c r="I45" s="15"/>
      <c r="J45" s="15"/>
      <c r="K45" s="14"/>
      <c r="L45" s="15"/>
      <c r="M45" s="14"/>
      <c r="N45" s="15"/>
      <c r="O45" s="15"/>
      <c r="P45" s="15"/>
      <c r="Q45" s="15"/>
      <c r="R45" s="15"/>
      <c r="S45" s="15"/>
    </row>
    <row r="46" spans="1:19" x14ac:dyDescent="0.3">
      <c r="A46" s="194">
        <v>35</v>
      </c>
      <c r="B46" s="12"/>
      <c r="C46" s="12"/>
      <c r="D46" s="12"/>
      <c r="E46" s="194"/>
      <c r="F46" s="194"/>
      <c r="G46" s="15"/>
      <c r="H46" s="15"/>
      <c r="I46" s="15"/>
      <c r="J46" s="15"/>
      <c r="K46" s="14"/>
      <c r="L46" s="15"/>
      <c r="M46" s="14"/>
      <c r="N46" s="15"/>
      <c r="O46" s="15"/>
      <c r="P46" s="15"/>
      <c r="Q46" s="15"/>
      <c r="R46" s="15"/>
      <c r="S46" s="15"/>
    </row>
    <row r="47" spans="1:19" x14ac:dyDescent="0.3">
      <c r="A47" s="194">
        <v>36</v>
      </c>
      <c r="B47" s="12"/>
      <c r="C47" s="12"/>
      <c r="D47" s="12"/>
      <c r="E47" s="194"/>
      <c r="F47" s="194"/>
      <c r="G47" s="15"/>
      <c r="H47" s="15"/>
      <c r="I47" s="15"/>
      <c r="J47" s="15"/>
      <c r="K47" s="14"/>
      <c r="L47" s="15"/>
      <c r="M47" s="14"/>
      <c r="N47" s="15"/>
      <c r="O47" s="15"/>
      <c r="P47" s="15"/>
      <c r="Q47" s="15"/>
      <c r="R47" s="15"/>
      <c r="S47" s="15"/>
    </row>
    <row r="48" spans="1:19" x14ac:dyDescent="0.3">
      <c r="A48" s="194">
        <v>37</v>
      </c>
      <c r="B48" s="12"/>
      <c r="C48" s="12"/>
      <c r="D48" s="12"/>
      <c r="E48" s="194"/>
      <c r="F48" s="194"/>
      <c r="G48" s="15"/>
      <c r="H48" s="15"/>
      <c r="I48" s="15"/>
      <c r="J48" s="15"/>
      <c r="K48" s="14"/>
      <c r="L48" s="15"/>
      <c r="M48" s="14"/>
      <c r="N48" s="15"/>
      <c r="O48" s="15"/>
      <c r="P48" s="15"/>
      <c r="Q48" s="15"/>
      <c r="R48" s="15"/>
      <c r="S48" s="15"/>
    </row>
    <row r="49" spans="1:20" x14ac:dyDescent="0.3">
      <c r="A49" s="194">
        <v>38</v>
      </c>
      <c r="B49" s="12"/>
      <c r="C49" s="12"/>
      <c r="D49" s="12"/>
      <c r="E49" s="194"/>
      <c r="F49" s="194"/>
      <c r="G49" s="15"/>
      <c r="H49" s="15"/>
      <c r="I49" s="15"/>
      <c r="J49" s="15"/>
      <c r="K49" s="14"/>
      <c r="L49" s="15"/>
      <c r="M49" s="14"/>
      <c r="N49" s="15"/>
      <c r="O49" s="15"/>
      <c r="P49" s="15"/>
      <c r="Q49" s="15"/>
      <c r="R49" s="15"/>
      <c r="S49" s="15"/>
    </row>
    <row r="50" spans="1:20" ht="15" thickBot="1" x14ac:dyDescent="0.35">
      <c r="A50" s="192">
        <v>39</v>
      </c>
      <c r="B50" s="192" t="s">
        <v>57</v>
      </c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</row>
    <row r="52" spans="1:20" ht="15" thickBot="1" x14ac:dyDescent="0.35">
      <c r="A52" s="192" t="s">
        <v>0</v>
      </c>
      <c r="B52" s="192"/>
      <c r="C52" s="192"/>
      <c r="D52" s="192"/>
      <c r="E52" s="192"/>
      <c r="F52" s="192"/>
      <c r="G52" s="192"/>
      <c r="H52" s="192"/>
      <c r="I52" s="192" t="s">
        <v>1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 t="s">
        <v>58</v>
      </c>
      <c r="T52" s="204" t="s">
        <v>59</v>
      </c>
    </row>
    <row r="53" spans="1:20" x14ac:dyDescent="0.3">
      <c r="A53" s="194" t="s">
        <v>3</v>
      </c>
      <c r="B53" s="194"/>
      <c r="C53" s="194"/>
      <c r="D53" s="194"/>
      <c r="E53" s="194"/>
      <c r="F53" s="194" t="s">
        <v>4</v>
      </c>
      <c r="G53" s="194"/>
      <c r="H53" s="194" t="s">
        <v>5</v>
      </c>
      <c r="I53" s="194"/>
      <c r="J53" s="194"/>
      <c r="K53" s="194"/>
      <c r="L53" s="195"/>
      <c r="M53" s="195"/>
      <c r="N53" s="194"/>
      <c r="O53" s="195"/>
      <c r="P53" s="195" t="s">
        <v>6</v>
      </c>
      <c r="Q53" s="194"/>
      <c r="R53" s="194"/>
      <c r="S53" s="194"/>
    </row>
    <row r="54" spans="1:20" x14ac:dyDescent="0.3">
      <c r="A54" s="194"/>
      <c r="B54" s="194"/>
      <c r="C54" s="194"/>
      <c r="D54" s="194"/>
      <c r="E54" s="194"/>
      <c r="F54" s="194"/>
      <c r="G54" s="194"/>
      <c r="H54" s="194" t="s">
        <v>7</v>
      </c>
      <c r="I54" s="194"/>
      <c r="J54" s="194"/>
      <c r="K54" s="194"/>
      <c r="L54" s="196"/>
      <c r="M54" s="197"/>
      <c r="N54" s="194"/>
      <c r="O54" s="194"/>
      <c r="Q54" s="197" t="s">
        <v>9</v>
      </c>
      <c r="R54" s="194"/>
      <c r="S54" s="194"/>
    </row>
    <row r="55" spans="1:20" x14ac:dyDescent="0.3">
      <c r="A55" s="194" t="s">
        <v>10</v>
      </c>
      <c r="B55" s="194"/>
      <c r="C55" s="194"/>
      <c r="D55" s="194"/>
      <c r="E55" s="194"/>
      <c r="F55" s="194"/>
      <c r="G55" s="194"/>
      <c r="H55" s="194" t="s">
        <v>11</v>
      </c>
      <c r="I55" s="194"/>
      <c r="J55" s="194"/>
      <c r="K55" s="194"/>
      <c r="L55" s="196"/>
      <c r="M55" s="197"/>
      <c r="N55" s="196"/>
      <c r="O55" s="194"/>
      <c r="Q55" s="197" t="s">
        <v>12</v>
      </c>
      <c r="R55" s="194"/>
      <c r="S55" s="194"/>
    </row>
    <row r="56" spans="1:20" x14ac:dyDescent="0.3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6"/>
      <c r="M56" s="197"/>
      <c r="N56" s="196"/>
      <c r="O56" s="194"/>
      <c r="P56" s="196" t="s">
        <v>8</v>
      </c>
      <c r="Q56" s="197" t="s">
        <v>13</v>
      </c>
      <c r="R56" s="194"/>
      <c r="S56" s="194"/>
    </row>
    <row r="57" spans="1:20" ht="15" thickBot="1" x14ac:dyDescent="0.35">
      <c r="A57" s="192" t="str">
        <f>+A6</f>
        <v>DOCKET No. 20240026-EI</v>
      </c>
      <c r="B57" s="192"/>
      <c r="C57" s="192"/>
      <c r="D57" s="192"/>
      <c r="E57" s="192"/>
      <c r="F57" s="192"/>
      <c r="G57" s="192"/>
      <c r="H57" s="192"/>
      <c r="I57" s="192"/>
      <c r="J57" s="192" t="s">
        <v>14</v>
      </c>
      <c r="K57" s="192"/>
      <c r="L57" s="192"/>
      <c r="M57" s="192"/>
      <c r="N57" s="192"/>
      <c r="O57" s="192"/>
      <c r="P57" s="192"/>
      <c r="Q57" s="192" t="str">
        <f>+Q6</f>
        <v>Witness:  J. Chronister / R. Latta / C. Whitworth</v>
      </c>
      <c r="R57" s="192"/>
      <c r="S57" s="192"/>
    </row>
    <row r="58" spans="1:20" x14ac:dyDescent="0.3">
      <c r="A58" s="194"/>
      <c r="B58" s="194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</row>
    <row r="59" spans="1:20" x14ac:dyDescent="0.3">
      <c r="A59" s="194"/>
      <c r="B59" s="194"/>
      <c r="C59" s="198"/>
      <c r="D59" s="198"/>
      <c r="E59" s="198"/>
      <c r="F59" s="198"/>
      <c r="G59" s="198"/>
      <c r="H59" s="198"/>
      <c r="I59" s="198"/>
      <c r="J59" s="198"/>
      <c r="K59" s="198"/>
      <c r="L59" s="194"/>
      <c r="M59" s="194"/>
      <c r="N59" s="198"/>
      <c r="O59" s="198"/>
      <c r="P59" s="198"/>
      <c r="Q59" s="198"/>
      <c r="R59" s="198"/>
      <c r="S59" s="198"/>
    </row>
    <row r="60" spans="1:20" x14ac:dyDescent="0.3">
      <c r="A60" s="194"/>
      <c r="B60" s="194"/>
      <c r="C60" s="199"/>
      <c r="D60" s="199"/>
      <c r="E60" s="199"/>
      <c r="F60" s="199"/>
      <c r="G60" s="199" t="s">
        <v>15</v>
      </c>
      <c r="H60" s="199"/>
      <c r="I60" s="199" t="s">
        <v>16</v>
      </c>
      <c r="J60" s="198"/>
      <c r="K60" s="198" t="s">
        <v>17</v>
      </c>
      <c r="L60" s="198"/>
      <c r="M60" s="198" t="s">
        <v>18</v>
      </c>
      <c r="N60" s="198"/>
      <c r="O60" s="198" t="s">
        <v>19</v>
      </c>
      <c r="P60" s="199"/>
      <c r="Q60" s="194"/>
      <c r="R60" s="194"/>
      <c r="S60" s="199" t="s">
        <v>20</v>
      </c>
    </row>
    <row r="61" spans="1:20" x14ac:dyDescent="0.3">
      <c r="A61" s="194" t="s">
        <v>21</v>
      </c>
      <c r="B61" s="199"/>
      <c r="C61" s="199"/>
      <c r="D61" s="199"/>
      <c r="E61" s="199"/>
      <c r="F61" s="199"/>
      <c r="G61" s="199" t="s">
        <v>22</v>
      </c>
      <c r="H61" s="198"/>
      <c r="I61" s="198" t="s">
        <v>23</v>
      </c>
      <c r="J61" s="199"/>
      <c r="K61" s="199" t="s">
        <v>24</v>
      </c>
      <c r="L61" s="199"/>
      <c r="M61" s="199" t="s">
        <v>25</v>
      </c>
      <c r="N61" s="199"/>
      <c r="O61" s="199" t="s">
        <v>15</v>
      </c>
      <c r="P61" s="199" t="s">
        <v>26</v>
      </c>
      <c r="Q61" s="199"/>
      <c r="R61" s="198"/>
      <c r="S61" s="199" t="s">
        <v>27</v>
      </c>
    </row>
    <row r="62" spans="1:20" ht="15" thickBot="1" x14ac:dyDescent="0.35">
      <c r="A62" s="192" t="s">
        <v>28</v>
      </c>
      <c r="B62" s="200"/>
      <c r="C62" s="200"/>
      <c r="D62" s="200"/>
      <c r="E62" s="200"/>
      <c r="F62" s="200"/>
      <c r="G62" s="200" t="s">
        <v>29</v>
      </c>
      <c r="H62" s="200"/>
      <c r="I62" s="200" t="s">
        <v>30</v>
      </c>
      <c r="J62" s="201"/>
      <c r="K62" s="201" t="s">
        <v>31</v>
      </c>
      <c r="L62" s="201"/>
      <c r="M62" s="201" t="s">
        <v>32</v>
      </c>
      <c r="N62" s="201"/>
      <c r="O62" s="201" t="s">
        <v>33</v>
      </c>
      <c r="P62" s="202" t="s">
        <v>34</v>
      </c>
      <c r="Q62" s="202"/>
      <c r="R62" s="203"/>
      <c r="S62" s="203" t="s">
        <v>35</v>
      </c>
    </row>
    <row r="63" spans="1:20" x14ac:dyDescent="0.3">
      <c r="A63" s="194">
        <v>1</v>
      </c>
      <c r="B63" s="12"/>
      <c r="C63" s="12"/>
      <c r="D63" s="12"/>
      <c r="E63" s="12"/>
      <c r="F63" s="12"/>
      <c r="G63" s="13"/>
      <c r="H63" s="13"/>
      <c r="I63" s="13"/>
      <c r="J63" s="13"/>
      <c r="K63" s="12"/>
      <c r="L63" s="12"/>
      <c r="M63" s="12"/>
      <c r="N63" s="12"/>
      <c r="O63" s="12"/>
      <c r="P63" s="12"/>
      <c r="Q63" s="12"/>
      <c r="R63" s="12"/>
      <c r="S63" s="12"/>
    </row>
    <row r="64" spans="1:20" x14ac:dyDescent="0.3">
      <c r="A64" s="194">
        <v>2</v>
      </c>
      <c r="B64" s="12"/>
      <c r="C64" s="12"/>
      <c r="D64" s="12"/>
      <c r="E64" s="194"/>
      <c r="F64" s="194"/>
      <c r="G64" s="13"/>
      <c r="H64" s="13"/>
      <c r="I64" s="13"/>
      <c r="J64" s="13"/>
      <c r="K64" s="12"/>
      <c r="L64" s="12"/>
      <c r="M64" s="12"/>
      <c r="N64" s="13"/>
      <c r="O64" s="13"/>
      <c r="P64" s="13"/>
      <c r="Q64" s="13"/>
      <c r="R64" s="13"/>
      <c r="S64" s="13"/>
    </row>
    <row r="65" spans="1:19" x14ac:dyDescent="0.3">
      <c r="A65" s="194">
        <v>3</v>
      </c>
      <c r="B65" s="12" t="s">
        <v>36</v>
      </c>
      <c r="C65" s="12"/>
      <c r="D65" s="12"/>
      <c r="E65" s="194"/>
      <c r="F65" s="194"/>
      <c r="G65" s="14">
        <f>'228.1 - Prop Ins'!C7/1000</f>
        <v>0</v>
      </c>
      <c r="H65" s="194"/>
      <c r="I65" s="15">
        <v>0</v>
      </c>
      <c r="J65" s="15"/>
      <c r="K65" s="14">
        <f>+O65-G65</f>
        <v>0</v>
      </c>
      <c r="L65" s="194"/>
      <c r="M65" s="14"/>
      <c r="N65" s="194"/>
      <c r="O65" s="14">
        <f>'228.1 - Prop Ins'!C8/1000</f>
        <v>0</v>
      </c>
      <c r="P65" s="15" t="s">
        <v>37</v>
      </c>
      <c r="Q65" s="15"/>
      <c r="R65" s="15"/>
      <c r="S65" s="15">
        <v>0</v>
      </c>
    </row>
    <row r="66" spans="1:19" x14ac:dyDescent="0.3">
      <c r="A66" s="194">
        <v>4</v>
      </c>
      <c r="B66" s="16"/>
      <c r="C66" s="12"/>
      <c r="D66" s="12"/>
      <c r="E66" s="194"/>
      <c r="F66" s="194"/>
      <c r="G66" s="15"/>
      <c r="H66" s="15"/>
      <c r="I66" s="15"/>
      <c r="J66" s="194"/>
      <c r="K66" s="15"/>
      <c r="L66" s="15"/>
      <c r="M66" s="15"/>
      <c r="N66" s="15"/>
      <c r="O66" s="15"/>
      <c r="P66" s="15"/>
      <c r="Q66" s="15"/>
      <c r="R66" s="15"/>
      <c r="S66" s="15"/>
    </row>
    <row r="67" spans="1:19" x14ac:dyDescent="0.3">
      <c r="A67" s="194">
        <v>5</v>
      </c>
      <c r="B67" s="12" t="s">
        <v>38</v>
      </c>
      <c r="C67" s="12"/>
      <c r="D67" s="12"/>
      <c r="E67" s="194"/>
      <c r="F67" s="194"/>
      <c r="G67" s="15"/>
      <c r="H67" s="15"/>
      <c r="I67" s="15"/>
      <c r="J67" s="194"/>
      <c r="K67" s="15"/>
      <c r="L67" s="15"/>
      <c r="M67" s="15"/>
      <c r="N67" s="15"/>
      <c r="O67" s="15"/>
      <c r="P67" s="15"/>
      <c r="Q67" s="15"/>
      <c r="R67" s="15"/>
      <c r="S67" s="15"/>
    </row>
    <row r="68" spans="1:19" x14ac:dyDescent="0.3">
      <c r="A68" s="194">
        <v>6</v>
      </c>
      <c r="B68" s="12" t="s">
        <v>39</v>
      </c>
      <c r="C68" s="12"/>
      <c r="D68" s="12"/>
      <c r="E68" s="194"/>
      <c r="F68" s="194"/>
      <c r="G68" s="15"/>
      <c r="H68" s="15"/>
      <c r="I68" s="15"/>
      <c r="J68" s="194"/>
      <c r="K68" s="15"/>
      <c r="L68" s="15"/>
      <c r="M68" s="15"/>
      <c r="N68" s="15"/>
      <c r="O68" s="15"/>
      <c r="P68" s="15"/>
      <c r="Q68" s="15"/>
      <c r="R68" s="15"/>
      <c r="S68" s="15"/>
    </row>
    <row r="69" spans="1:19" x14ac:dyDescent="0.3">
      <c r="A69" s="194">
        <v>7</v>
      </c>
      <c r="B69" s="12"/>
      <c r="C69" s="12"/>
      <c r="D69" s="12"/>
      <c r="E69" s="194"/>
      <c r="F69" s="194"/>
      <c r="G69" s="15"/>
      <c r="H69" s="15"/>
      <c r="I69" s="15"/>
      <c r="J69" s="194"/>
      <c r="K69" s="15"/>
      <c r="L69" s="15"/>
      <c r="M69" s="15"/>
      <c r="N69" s="15"/>
      <c r="O69" s="15"/>
      <c r="P69" s="15"/>
      <c r="Q69" s="15"/>
      <c r="R69" s="15"/>
      <c r="S69" s="15"/>
    </row>
    <row r="70" spans="1:19" x14ac:dyDescent="0.3">
      <c r="A70" s="194">
        <v>8</v>
      </c>
      <c r="B70" s="12"/>
      <c r="C70" s="12"/>
      <c r="D70" s="12"/>
      <c r="E70" s="194"/>
      <c r="F70" s="194"/>
      <c r="G70" s="15"/>
      <c r="H70" s="15"/>
      <c r="I70" s="15"/>
      <c r="J70" s="194"/>
      <c r="K70" s="15"/>
      <c r="L70" s="15"/>
      <c r="M70" s="15"/>
      <c r="N70" s="15"/>
      <c r="O70" s="15"/>
      <c r="P70" s="15"/>
      <c r="Q70" s="15"/>
      <c r="R70" s="15"/>
      <c r="S70" s="15"/>
    </row>
    <row r="71" spans="1:19" x14ac:dyDescent="0.3">
      <c r="A71" s="194">
        <v>9</v>
      </c>
      <c r="B71" s="194"/>
      <c r="C71" s="12"/>
      <c r="D71" s="12"/>
      <c r="E71" s="194"/>
      <c r="F71" s="194"/>
      <c r="G71" s="15"/>
      <c r="H71" s="15"/>
      <c r="I71" s="15"/>
      <c r="J71" s="194"/>
      <c r="K71" s="15"/>
      <c r="L71" s="15"/>
      <c r="M71" s="15"/>
      <c r="N71" s="15"/>
      <c r="O71" s="194"/>
      <c r="P71" s="15"/>
      <c r="Q71" s="15"/>
      <c r="R71" s="15"/>
      <c r="S71" s="15"/>
    </row>
    <row r="72" spans="1:19" x14ac:dyDescent="0.3">
      <c r="A72" s="194">
        <v>10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</row>
    <row r="73" spans="1:19" x14ac:dyDescent="0.3">
      <c r="A73" s="194">
        <v>11</v>
      </c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</row>
    <row r="74" spans="1:19" x14ac:dyDescent="0.3">
      <c r="A74" s="194">
        <v>12</v>
      </c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</row>
    <row r="75" spans="1:19" x14ac:dyDescent="0.3">
      <c r="A75" s="194">
        <v>13</v>
      </c>
      <c r="B75" s="12" t="s">
        <v>44</v>
      </c>
      <c r="C75" s="12"/>
      <c r="D75" s="12"/>
      <c r="E75" s="194"/>
      <c r="F75" s="14"/>
      <c r="G75" s="14">
        <f>+'228.2 - I&amp;D '!F7/1000</f>
        <v>8188.9459999999999</v>
      </c>
      <c r="H75" s="194"/>
      <c r="I75" s="15">
        <f>+'I&amp;D Summary '!I12/1000</f>
        <v>2604.1446400000004</v>
      </c>
      <c r="J75" s="15"/>
      <c r="K75" s="15">
        <f>+'I&amp;D Summary '!O12/1000</f>
        <v>-2818.4636400000004</v>
      </c>
      <c r="L75" s="194"/>
      <c r="M75" s="15"/>
      <c r="N75" s="194"/>
      <c r="O75" s="14">
        <f>+'I&amp;D Summary '!Q12/1000</f>
        <v>7974.6270000000004</v>
      </c>
      <c r="P75" s="15" t="s">
        <v>45</v>
      </c>
      <c r="Q75" s="15"/>
      <c r="R75" s="15"/>
      <c r="S75" s="15">
        <f>+I75</f>
        <v>2604.1446400000004</v>
      </c>
    </row>
    <row r="76" spans="1:19" x14ac:dyDescent="0.3">
      <c r="A76" s="194">
        <v>14</v>
      </c>
      <c r="B76" s="12"/>
      <c r="C76" s="12"/>
      <c r="D76" s="12"/>
      <c r="E76" s="14"/>
      <c r="F76" s="14"/>
      <c r="G76" s="15"/>
      <c r="H76" s="15"/>
      <c r="I76" s="15"/>
      <c r="J76" s="194"/>
      <c r="K76" s="15"/>
      <c r="L76" s="14"/>
      <c r="M76" s="15"/>
      <c r="N76" s="15"/>
      <c r="O76" s="15"/>
      <c r="P76" s="15" t="s">
        <v>46</v>
      </c>
      <c r="Q76" s="15"/>
      <c r="R76" s="15"/>
      <c r="S76" s="15"/>
    </row>
    <row r="77" spans="1:19" x14ac:dyDescent="0.3">
      <c r="A77" s="194">
        <v>15</v>
      </c>
      <c r="B77" s="12" t="s">
        <v>47</v>
      </c>
      <c r="C77" s="12"/>
      <c r="D77" s="12"/>
      <c r="E77" s="14"/>
      <c r="F77" s="14"/>
      <c r="G77" s="15"/>
      <c r="H77" s="15"/>
      <c r="I77" s="15"/>
      <c r="J77" s="194"/>
      <c r="K77" s="15"/>
      <c r="L77" s="14"/>
      <c r="M77" s="15"/>
      <c r="N77" s="15"/>
      <c r="O77" s="15"/>
      <c r="P77" s="15" t="s">
        <v>48</v>
      </c>
      <c r="Q77" s="15"/>
      <c r="R77" s="15"/>
      <c r="S77" s="15"/>
    </row>
    <row r="78" spans="1:19" x14ac:dyDescent="0.3">
      <c r="A78" s="194">
        <v>16</v>
      </c>
      <c r="B78" s="12" t="s">
        <v>49</v>
      </c>
      <c r="C78" s="12"/>
      <c r="D78" s="12"/>
      <c r="E78" s="14"/>
      <c r="F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x14ac:dyDescent="0.3">
      <c r="A79" s="194">
        <v>17</v>
      </c>
      <c r="B79" s="12" t="s">
        <v>50</v>
      </c>
      <c r="C79" s="12"/>
      <c r="D79" s="12"/>
      <c r="E79" s="14"/>
      <c r="F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x14ac:dyDescent="0.3">
      <c r="A80" s="194">
        <v>18</v>
      </c>
      <c r="B80" s="12"/>
      <c r="C80" s="12"/>
      <c r="D80" s="12"/>
      <c r="E80" s="194"/>
      <c r="F80" s="19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x14ac:dyDescent="0.3">
      <c r="A81" s="194">
        <v>19</v>
      </c>
      <c r="B81" s="12"/>
      <c r="C81" s="12"/>
      <c r="D81" s="12"/>
      <c r="E81" s="194"/>
      <c r="F81" s="194"/>
      <c r="G81" s="15"/>
      <c r="H81" s="15"/>
      <c r="I81" s="15"/>
      <c r="J81" s="15"/>
      <c r="K81" s="14"/>
      <c r="L81" s="15"/>
      <c r="M81" s="14"/>
      <c r="N81" s="15"/>
      <c r="O81" s="15"/>
      <c r="P81" s="15"/>
      <c r="Q81" s="15"/>
      <c r="R81" s="15"/>
      <c r="S81" s="15"/>
    </row>
    <row r="82" spans="1:19" x14ac:dyDescent="0.3">
      <c r="A82" s="194">
        <v>20</v>
      </c>
      <c r="B82" s="12"/>
      <c r="C82" s="12"/>
      <c r="D82" s="12"/>
      <c r="E82" s="194"/>
      <c r="F82" s="194"/>
      <c r="G82" s="15"/>
      <c r="H82" s="15"/>
      <c r="I82" s="15"/>
      <c r="J82" s="15"/>
      <c r="K82" s="14"/>
      <c r="L82" s="15"/>
      <c r="M82" s="14"/>
      <c r="N82" s="15"/>
      <c r="O82" s="15"/>
      <c r="P82" s="15"/>
      <c r="Q82" s="15"/>
      <c r="R82" s="15"/>
      <c r="S82" s="15"/>
    </row>
    <row r="83" spans="1:19" x14ac:dyDescent="0.3">
      <c r="A83" s="194">
        <v>21</v>
      </c>
      <c r="B83" s="12"/>
      <c r="C83" s="12"/>
      <c r="D83" s="12"/>
      <c r="E83" s="194"/>
      <c r="F83" s="194"/>
      <c r="G83" s="15"/>
      <c r="H83" s="15"/>
      <c r="I83" s="15"/>
      <c r="J83" s="15"/>
      <c r="K83" s="14"/>
      <c r="L83" s="15"/>
      <c r="M83" s="14"/>
      <c r="N83" s="15"/>
      <c r="O83" s="15"/>
      <c r="P83" s="15"/>
      <c r="Q83" s="15"/>
      <c r="R83" s="15"/>
      <c r="S83" s="15"/>
    </row>
    <row r="84" spans="1:19" x14ac:dyDescent="0.3">
      <c r="A84" s="194">
        <v>22</v>
      </c>
      <c r="B84" s="12"/>
      <c r="C84" s="12"/>
      <c r="D84" s="12"/>
      <c r="E84" s="194"/>
      <c r="F84" s="194"/>
      <c r="G84" s="15"/>
      <c r="H84" s="15"/>
      <c r="I84" s="15"/>
      <c r="J84" s="15"/>
      <c r="K84" s="14"/>
      <c r="L84" s="15"/>
      <c r="M84" s="14"/>
      <c r="N84" s="15"/>
      <c r="O84" s="15"/>
      <c r="P84" s="15"/>
      <c r="Q84" s="15"/>
      <c r="R84" s="15"/>
      <c r="S84" s="15"/>
    </row>
    <row r="85" spans="1:19" x14ac:dyDescent="0.3">
      <c r="A85" s="194">
        <v>23</v>
      </c>
      <c r="B85" s="12"/>
      <c r="C85" s="12"/>
      <c r="D85" s="12"/>
      <c r="E85" s="194"/>
      <c r="F85" s="194"/>
      <c r="G85" s="15"/>
      <c r="H85" s="15"/>
      <c r="I85" s="15"/>
      <c r="J85" s="15"/>
      <c r="K85" s="14"/>
      <c r="L85" s="15"/>
      <c r="M85" s="14"/>
      <c r="N85" s="15"/>
      <c r="O85" s="15"/>
      <c r="P85" s="15"/>
      <c r="Q85" s="15"/>
      <c r="R85" s="15"/>
      <c r="S85" s="15"/>
    </row>
    <row r="86" spans="1:19" x14ac:dyDescent="0.3">
      <c r="A86" s="194">
        <v>24</v>
      </c>
      <c r="B86" s="12" t="s">
        <v>51</v>
      </c>
      <c r="C86" s="12"/>
      <c r="D86" s="12"/>
      <c r="E86" s="194"/>
      <c r="F86" s="194"/>
      <c r="G86" s="15">
        <f>+'228.4 - Lit Res '!C12/1000</f>
        <v>33.653220000000005</v>
      </c>
      <c r="H86" s="15"/>
      <c r="I86" s="15">
        <v>0</v>
      </c>
      <c r="J86" s="15"/>
      <c r="K86" s="14">
        <f>+O86-G86</f>
        <v>749.05080999999996</v>
      </c>
      <c r="L86" s="15"/>
      <c r="M86" s="14"/>
      <c r="N86" s="15"/>
      <c r="O86" s="15">
        <f>'228.4 - Lit Res '!C13/1000</f>
        <v>782.70402999999999</v>
      </c>
      <c r="P86" s="15" t="s">
        <v>52</v>
      </c>
      <c r="Q86" s="15"/>
      <c r="R86" s="15"/>
      <c r="S86" s="15">
        <f>+I86</f>
        <v>0</v>
      </c>
    </row>
    <row r="87" spans="1:19" x14ac:dyDescent="0.3">
      <c r="A87" s="194">
        <v>25</v>
      </c>
      <c r="B87" s="12"/>
      <c r="C87" s="12"/>
      <c r="D87" s="12"/>
      <c r="E87" s="194"/>
      <c r="F87" s="194"/>
      <c r="G87" s="15"/>
      <c r="H87" s="15"/>
      <c r="I87" s="15"/>
      <c r="J87" s="15"/>
      <c r="K87" s="14"/>
      <c r="L87" s="15"/>
      <c r="M87" s="14"/>
      <c r="N87" s="15"/>
      <c r="O87" s="15"/>
      <c r="P87" s="15"/>
      <c r="Q87" s="15"/>
      <c r="R87" s="15"/>
      <c r="S87" s="15"/>
    </row>
    <row r="88" spans="1:19" x14ac:dyDescent="0.3">
      <c r="A88" s="194">
        <v>26</v>
      </c>
      <c r="B88" s="12" t="s">
        <v>53</v>
      </c>
      <c r="C88" s="12"/>
      <c r="D88" s="12"/>
      <c r="E88" s="194"/>
      <c r="F88" s="194"/>
      <c r="G88" s="15"/>
      <c r="H88" s="15"/>
      <c r="I88" s="15"/>
      <c r="J88" s="15"/>
      <c r="K88" s="14"/>
      <c r="L88" s="15"/>
      <c r="M88" s="14"/>
      <c r="N88" s="15"/>
      <c r="O88" s="15"/>
      <c r="P88" s="15"/>
      <c r="Q88" s="15"/>
      <c r="R88" s="15"/>
      <c r="S88" s="15"/>
    </row>
    <row r="89" spans="1:19" x14ac:dyDescent="0.3">
      <c r="A89" s="194">
        <v>27</v>
      </c>
      <c r="B89" s="12" t="s">
        <v>54</v>
      </c>
      <c r="C89" s="12"/>
      <c r="D89" s="12"/>
      <c r="E89" s="194"/>
      <c r="F89" s="194"/>
      <c r="G89" s="15"/>
      <c r="H89" s="15"/>
      <c r="I89" s="15"/>
      <c r="J89" s="15"/>
      <c r="K89" s="14"/>
      <c r="L89" s="15"/>
      <c r="M89" s="14"/>
      <c r="N89" s="15"/>
      <c r="O89" s="15"/>
      <c r="P89" s="15"/>
      <c r="Q89" s="15"/>
      <c r="R89" s="15"/>
      <c r="S89" s="15"/>
    </row>
    <row r="90" spans="1:19" x14ac:dyDescent="0.3">
      <c r="A90" s="194">
        <v>28</v>
      </c>
      <c r="B90" s="12" t="s">
        <v>55</v>
      </c>
      <c r="C90" s="12"/>
      <c r="D90" s="12"/>
      <c r="E90" s="194"/>
      <c r="F90" s="194"/>
      <c r="G90" s="15"/>
      <c r="H90" s="15"/>
      <c r="I90" s="15"/>
      <c r="J90" s="15"/>
      <c r="K90" s="14"/>
      <c r="L90" s="15"/>
      <c r="M90" s="14"/>
      <c r="N90" s="15"/>
      <c r="O90" s="15"/>
      <c r="P90" s="15"/>
      <c r="Q90" s="15"/>
      <c r="R90" s="15"/>
      <c r="S90" s="15"/>
    </row>
    <row r="91" spans="1:19" x14ac:dyDescent="0.3">
      <c r="A91" s="194">
        <v>29</v>
      </c>
      <c r="B91" s="12" t="s">
        <v>56</v>
      </c>
      <c r="C91" s="12"/>
      <c r="D91" s="12"/>
      <c r="E91" s="194"/>
      <c r="F91" s="194"/>
      <c r="G91" s="15"/>
      <c r="H91" s="15"/>
      <c r="I91" s="15"/>
      <c r="J91" s="15"/>
      <c r="K91" s="14"/>
      <c r="L91" s="15"/>
      <c r="M91" s="14"/>
      <c r="N91" s="15"/>
      <c r="O91" s="15"/>
      <c r="P91" s="15"/>
      <c r="Q91" s="15"/>
      <c r="R91" s="15"/>
      <c r="S91" s="15"/>
    </row>
    <row r="92" spans="1:19" x14ac:dyDescent="0.3">
      <c r="A92" s="194">
        <v>30</v>
      </c>
      <c r="B92" s="12"/>
      <c r="C92" s="12"/>
      <c r="D92" s="12"/>
      <c r="E92" s="194"/>
      <c r="F92" s="194"/>
      <c r="G92" s="15"/>
      <c r="H92" s="15"/>
      <c r="I92" s="15"/>
      <c r="J92" s="15"/>
      <c r="K92" s="14"/>
      <c r="L92" s="15"/>
      <c r="M92" s="14"/>
      <c r="N92" s="15"/>
      <c r="O92" s="15"/>
      <c r="P92" s="15"/>
      <c r="Q92" s="15"/>
      <c r="R92" s="15"/>
      <c r="S92" s="15"/>
    </row>
    <row r="93" spans="1:19" x14ac:dyDescent="0.3">
      <c r="A93" s="194">
        <v>31</v>
      </c>
      <c r="B93" s="12"/>
      <c r="C93" s="12"/>
      <c r="D93" s="12"/>
      <c r="E93" s="194"/>
      <c r="F93" s="194"/>
      <c r="G93" s="15"/>
      <c r="H93" s="15"/>
      <c r="I93" s="15"/>
      <c r="J93" s="15"/>
      <c r="K93" s="14"/>
      <c r="L93" s="15"/>
      <c r="M93" s="14"/>
      <c r="N93" s="15"/>
      <c r="O93" s="15"/>
      <c r="P93" s="15"/>
      <c r="Q93" s="15"/>
      <c r="R93" s="15"/>
      <c r="S93" s="15"/>
    </row>
    <row r="94" spans="1:19" x14ac:dyDescent="0.3">
      <c r="A94" s="194">
        <v>32</v>
      </c>
      <c r="B94" s="12"/>
      <c r="C94" s="12"/>
      <c r="D94" s="12"/>
      <c r="E94" s="194"/>
      <c r="F94" s="194"/>
      <c r="G94" s="15"/>
      <c r="H94" s="15"/>
      <c r="I94" s="15"/>
      <c r="J94" s="15"/>
      <c r="K94" s="14"/>
      <c r="L94" s="15"/>
      <c r="M94" s="14"/>
      <c r="N94" s="15"/>
      <c r="O94" s="15"/>
      <c r="P94" s="15"/>
      <c r="Q94" s="15"/>
      <c r="R94" s="15"/>
      <c r="S94" s="15"/>
    </row>
    <row r="95" spans="1:19" x14ac:dyDescent="0.3">
      <c r="A95" s="194">
        <v>33</v>
      </c>
      <c r="B95" s="12"/>
      <c r="C95" s="12"/>
      <c r="D95" s="12"/>
      <c r="E95" s="194"/>
      <c r="F95" s="194"/>
      <c r="G95" s="15"/>
      <c r="H95" s="15"/>
      <c r="I95" s="15"/>
      <c r="J95" s="15"/>
      <c r="K95" s="14"/>
      <c r="L95" s="15"/>
      <c r="M95" s="14"/>
      <c r="N95" s="15"/>
      <c r="O95" s="15"/>
      <c r="P95" s="15"/>
      <c r="Q95" s="15"/>
      <c r="R95" s="15"/>
      <c r="S95" s="15"/>
    </row>
    <row r="96" spans="1:19" x14ac:dyDescent="0.3">
      <c r="A96" s="194">
        <v>34</v>
      </c>
      <c r="B96" s="12"/>
      <c r="C96" s="12"/>
      <c r="D96" s="12"/>
      <c r="E96" s="194"/>
      <c r="F96" s="194"/>
      <c r="G96" s="15"/>
      <c r="H96" s="15"/>
      <c r="I96" s="15"/>
      <c r="J96" s="15"/>
      <c r="K96" s="14"/>
      <c r="L96" s="15"/>
      <c r="M96" s="14"/>
      <c r="N96" s="15"/>
      <c r="O96" s="15"/>
      <c r="P96" s="15"/>
      <c r="Q96" s="15"/>
      <c r="R96" s="15"/>
      <c r="S96" s="15"/>
    </row>
    <row r="97" spans="1:19" x14ac:dyDescent="0.3">
      <c r="A97" s="194">
        <v>35</v>
      </c>
      <c r="B97" s="12"/>
      <c r="C97" s="12"/>
      <c r="D97" s="12"/>
      <c r="E97" s="194"/>
      <c r="F97" s="194"/>
      <c r="G97" s="15"/>
      <c r="H97" s="15"/>
      <c r="I97" s="15"/>
      <c r="J97" s="15"/>
      <c r="K97" s="14"/>
      <c r="L97" s="15"/>
      <c r="M97" s="14"/>
      <c r="N97" s="15"/>
      <c r="O97" s="15"/>
      <c r="P97" s="15"/>
      <c r="Q97" s="15"/>
      <c r="R97" s="15"/>
      <c r="S97" s="15"/>
    </row>
    <row r="98" spans="1:19" x14ac:dyDescent="0.3">
      <c r="A98" s="194">
        <v>36</v>
      </c>
      <c r="B98" s="12"/>
      <c r="C98" s="12"/>
      <c r="D98" s="12"/>
      <c r="E98" s="194"/>
      <c r="F98" s="194"/>
      <c r="G98" s="15"/>
      <c r="H98" s="15"/>
      <c r="I98" s="15"/>
      <c r="J98" s="15"/>
      <c r="K98" s="14"/>
      <c r="L98" s="15"/>
      <c r="M98" s="14"/>
      <c r="N98" s="15"/>
      <c r="O98" s="15"/>
      <c r="P98" s="15"/>
      <c r="Q98" s="15"/>
      <c r="R98" s="15"/>
      <c r="S98" s="15"/>
    </row>
    <row r="99" spans="1:19" x14ac:dyDescent="0.3">
      <c r="A99" s="194">
        <v>37</v>
      </c>
      <c r="B99" s="12"/>
      <c r="C99" s="12"/>
      <c r="D99" s="12"/>
      <c r="E99" s="194"/>
      <c r="F99" s="194"/>
      <c r="G99" s="15"/>
      <c r="H99" s="15"/>
      <c r="I99" s="15"/>
      <c r="J99" s="15"/>
      <c r="K99" s="14"/>
      <c r="L99" s="15"/>
      <c r="M99" s="14"/>
      <c r="N99" s="15"/>
      <c r="O99" s="15"/>
      <c r="P99" s="15"/>
      <c r="Q99" s="15"/>
      <c r="R99" s="15"/>
      <c r="S99" s="15"/>
    </row>
    <row r="100" spans="1:19" x14ac:dyDescent="0.3">
      <c r="A100" s="194">
        <v>38</v>
      </c>
      <c r="B100" s="12"/>
      <c r="C100" s="12"/>
      <c r="D100" s="12"/>
      <c r="E100" s="194"/>
      <c r="F100" s="194"/>
      <c r="G100" s="15"/>
      <c r="H100" s="15"/>
      <c r="I100" s="15"/>
      <c r="J100" s="15"/>
      <c r="K100" s="14"/>
      <c r="L100" s="15"/>
      <c r="M100" s="14"/>
      <c r="N100" s="15"/>
      <c r="O100" s="15"/>
      <c r="P100" s="15"/>
      <c r="Q100" s="15"/>
      <c r="R100" s="15"/>
      <c r="S100" s="15"/>
    </row>
    <row r="101" spans="1:19" ht="15" thickBot="1" x14ac:dyDescent="0.35">
      <c r="A101" s="192">
        <v>39</v>
      </c>
      <c r="B101" s="192" t="s">
        <v>57</v>
      </c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</row>
  </sheetData>
  <pageMargins left="0.7" right="0.7" top="0.75" bottom="0.75" header="0.3" footer="0.3"/>
  <pageSetup scale="34" orientation="landscape" horizontalDpi="4294967293" verticalDpi="1200" r:id="rId1"/>
  <customProperties>
    <customPr name="EpmWorksheetKeyString_GUID" r:id="rId2"/>
    <customPr name="FPMExcelClientCellBasedFunctionStatus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70D1-2E45-4ABB-A33C-7083C706B5F4}">
  <sheetPr>
    <tabColor theme="1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2F6E-D156-4114-ADA8-2A8AD0F07A4D}">
  <sheetPr>
    <tabColor rgb="FFCC99FF"/>
  </sheetPr>
  <dimension ref="A1:M54"/>
  <sheetViews>
    <sheetView workbookViewId="0">
      <selection activeCell="E23" sqref="E23"/>
    </sheetView>
  </sheetViews>
  <sheetFormatPr defaultRowHeight="14.4" x14ac:dyDescent="0.3"/>
  <cols>
    <col min="2" max="2" width="19" bestFit="1" customWidth="1"/>
    <col min="3" max="3" width="17.5546875" customWidth="1"/>
  </cols>
  <sheetData>
    <row r="1" spans="1:4" x14ac:dyDescent="0.3">
      <c r="A1" t="s">
        <v>60</v>
      </c>
      <c r="B1" t="s">
        <v>61</v>
      </c>
    </row>
    <row r="2" spans="1:4" x14ac:dyDescent="0.3">
      <c r="A2">
        <v>2281000</v>
      </c>
      <c r="B2" s="58">
        <v>92281000</v>
      </c>
    </row>
    <row r="6" spans="1:4" x14ac:dyDescent="0.3">
      <c r="B6">
        <v>2023</v>
      </c>
    </row>
    <row r="7" spans="1:4" x14ac:dyDescent="0.3">
      <c r="B7" t="s">
        <v>62</v>
      </c>
      <c r="C7" s="17">
        <v>0</v>
      </c>
    </row>
    <row r="8" spans="1:4" x14ac:dyDescent="0.3">
      <c r="B8" t="s">
        <v>63</v>
      </c>
      <c r="C8" s="19">
        <v>0</v>
      </c>
      <c r="D8" s="26"/>
    </row>
    <row r="9" spans="1:4" x14ac:dyDescent="0.3">
      <c r="C9" s="18">
        <f>C8-C7</f>
        <v>0</v>
      </c>
    </row>
    <row r="11" spans="1:4" x14ac:dyDescent="0.3">
      <c r="B11" s="26" t="s">
        <v>64</v>
      </c>
    </row>
    <row r="13" spans="1:4" x14ac:dyDescent="0.3">
      <c r="B13">
        <v>2024</v>
      </c>
    </row>
    <row r="14" spans="1:4" x14ac:dyDescent="0.3">
      <c r="B14" t="s">
        <v>63</v>
      </c>
      <c r="C14" s="17">
        <f>+C8</f>
        <v>0</v>
      </c>
    </row>
    <row r="15" spans="1:4" x14ac:dyDescent="0.3">
      <c r="B15" t="s">
        <v>65</v>
      </c>
      <c r="C15" s="19">
        <v>17385926.449999999</v>
      </c>
    </row>
    <row r="16" spans="1:4" x14ac:dyDescent="0.3">
      <c r="C16" s="18">
        <f>+C14-C15</f>
        <v>-17385926.449999999</v>
      </c>
    </row>
    <row r="18" spans="2:13" x14ac:dyDescent="0.3">
      <c r="B18">
        <v>2025</v>
      </c>
    </row>
    <row r="19" spans="2:13" x14ac:dyDescent="0.3">
      <c r="B19" t="s">
        <v>66</v>
      </c>
      <c r="C19" s="18">
        <f>+C15</f>
        <v>17385926.449999999</v>
      </c>
    </row>
    <row r="20" spans="2:13" x14ac:dyDescent="0.3">
      <c r="B20" t="s">
        <v>67</v>
      </c>
      <c r="C20" s="17">
        <v>17385926.449999999</v>
      </c>
    </row>
    <row r="21" spans="2:13" x14ac:dyDescent="0.3">
      <c r="C21" s="59">
        <f>+C19-C20</f>
        <v>0</v>
      </c>
    </row>
    <row r="26" spans="2:13" ht="15" thickBot="1" x14ac:dyDescent="0.35"/>
    <row r="27" spans="2:13" x14ac:dyDescent="0.3">
      <c r="B27" s="65" t="s">
        <v>68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7"/>
    </row>
    <row r="28" spans="2:13" x14ac:dyDescent="0.3">
      <c r="B28" s="68" t="s">
        <v>69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69"/>
    </row>
    <row r="29" spans="2:13" x14ac:dyDescent="0.3">
      <c r="B29" s="68" t="s">
        <v>70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69"/>
    </row>
    <row r="30" spans="2:13" ht="15" thickBot="1" x14ac:dyDescent="0.35">
      <c r="B30" s="70" t="s">
        <v>71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</row>
    <row r="33" spans="2:2" x14ac:dyDescent="0.3">
      <c r="B33" s="20" t="s">
        <v>72</v>
      </c>
    </row>
    <row r="47" spans="2:2" x14ac:dyDescent="0.3">
      <c r="B47" s="20" t="s">
        <v>73</v>
      </c>
    </row>
    <row r="54" spans="2:2" x14ac:dyDescent="0.3">
      <c r="B54" s="20" t="s">
        <v>74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FA9F-1AA5-48CA-A31C-7A096FF776B9}">
  <sheetPr>
    <tabColor rgb="FFCC99FF"/>
  </sheetPr>
  <dimension ref="A1:AD130"/>
  <sheetViews>
    <sheetView workbookViewId="0">
      <selection activeCell="I57" sqref="I57"/>
    </sheetView>
  </sheetViews>
  <sheetFormatPr defaultRowHeight="14.4" x14ac:dyDescent="0.3"/>
  <cols>
    <col min="2" max="2" width="19" bestFit="1" customWidth="1"/>
    <col min="3" max="3" width="14.33203125" bestFit="1" customWidth="1"/>
    <col min="5" max="5" width="20.33203125" customWidth="1"/>
    <col min="6" max="6" width="15.33203125" customWidth="1"/>
    <col min="8" max="8" width="21.6640625" customWidth="1"/>
    <col min="9" max="9" width="13.33203125" bestFit="1" customWidth="1"/>
    <col min="11" max="11" width="20" customWidth="1"/>
    <col min="12" max="12" width="14.88671875" customWidth="1"/>
    <col min="14" max="14" width="15.6640625" customWidth="1"/>
    <col min="15" max="15" width="18.33203125" customWidth="1"/>
    <col min="16" max="16" width="12.88671875" customWidth="1"/>
    <col min="21" max="21" width="21.88671875" customWidth="1"/>
    <col min="22" max="22" width="23.44140625" customWidth="1"/>
    <col min="23" max="23" width="13.33203125" bestFit="1" customWidth="1"/>
  </cols>
  <sheetData>
    <row r="1" spans="1:30" x14ac:dyDescent="0.3">
      <c r="A1" t="s">
        <v>75</v>
      </c>
      <c r="B1" t="s">
        <v>61</v>
      </c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T1" s="25"/>
      <c r="X1" s="25"/>
      <c r="Y1" s="25"/>
      <c r="Z1" s="25"/>
      <c r="AA1" s="25"/>
      <c r="AB1" s="25"/>
      <c r="AC1" s="25"/>
      <c r="AD1" s="25"/>
    </row>
    <row r="2" spans="1:30" x14ac:dyDescent="0.3">
      <c r="A2">
        <v>2282010</v>
      </c>
      <c r="B2" s="58">
        <v>92282000</v>
      </c>
    </row>
    <row r="3" spans="1:30" x14ac:dyDescent="0.3">
      <c r="A3">
        <v>2282020</v>
      </c>
    </row>
    <row r="4" spans="1:30" x14ac:dyDescent="0.3">
      <c r="A4">
        <v>2282030</v>
      </c>
    </row>
    <row r="5" spans="1:30" x14ac:dyDescent="0.3">
      <c r="A5">
        <v>2282040</v>
      </c>
    </row>
    <row r="6" spans="1:30" x14ac:dyDescent="0.3">
      <c r="B6">
        <v>2023</v>
      </c>
      <c r="C6" t="s">
        <v>76</v>
      </c>
      <c r="E6">
        <v>2023</v>
      </c>
      <c r="F6" t="s">
        <v>77</v>
      </c>
      <c r="H6">
        <v>2024</v>
      </c>
      <c r="K6">
        <v>2025</v>
      </c>
    </row>
    <row r="7" spans="1:30" x14ac:dyDescent="0.3">
      <c r="B7" t="s">
        <v>62</v>
      </c>
      <c r="C7" s="17">
        <v>8188946</v>
      </c>
      <c r="E7" t="s">
        <v>62</v>
      </c>
      <c r="F7" s="17">
        <v>8188946</v>
      </c>
      <c r="G7" s="17"/>
      <c r="H7" t="s">
        <v>63</v>
      </c>
      <c r="I7" s="18">
        <v>7974627.8700000001</v>
      </c>
      <c r="K7" t="s">
        <v>65</v>
      </c>
      <c r="L7" s="18">
        <f>+I8</f>
        <v>7927461.8700000001</v>
      </c>
      <c r="O7" s="17"/>
      <c r="W7" s="27"/>
    </row>
    <row r="8" spans="1:30" x14ac:dyDescent="0.3">
      <c r="B8" t="s">
        <v>78</v>
      </c>
      <c r="C8" s="19">
        <v>8198245</v>
      </c>
      <c r="E8" t="s">
        <v>63</v>
      </c>
      <c r="F8" s="19">
        <v>7974627</v>
      </c>
      <c r="G8" s="27"/>
      <c r="H8" t="s">
        <v>65</v>
      </c>
      <c r="I8" s="179">
        <v>7927461.8700000001</v>
      </c>
      <c r="K8" t="s">
        <v>79</v>
      </c>
      <c r="L8" s="179">
        <v>7996658</v>
      </c>
      <c r="O8" s="27"/>
      <c r="W8" s="27"/>
    </row>
    <row r="9" spans="1:30" x14ac:dyDescent="0.3">
      <c r="C9" s="18">
        <f>C8-C7</f>
        <v>9299</v>
      </c>
      <c r="F9" s="18">
        <f>F8-F7</f>
        <v>-214319</v>
      </c>
      <c r="G9" s="18"/>
      <c r="I9" s="18">
        <f>I8-I7</f>
        <v>-47166</v>
      </c>
      <c r="L9" s="18">
        <f>L8-L7</f>
        <v>69196.129999999888</v>
      </c>
      <c r="O9" s="18"/>
      <c r="W9" s="18"/>
    </row>
    <row r="20" spans="16:16" x14ac:dyDescent="0.3">
      <c r="P20" s="180">
        <v>-1027652</v>
      </c>
    </row>
    <row r="21" spans="16:16" x14ac:dyDescent="0.3">
      <c r="P21" s="180">
        <v>6512534</v>
      </c>
    </row>
    <row r="22" spans="16:16" x14ac:dyDescent="0.3">
      <c r="P22" s="180">
        <v>2432456</v>
      </c>
    </row>
    <row r="23" spans="16:16" x14ac:dyDescent="0.3">
      <c r="P23" s="180">
        <v>57289</v>
      </c>
    </row>
    <row r="24" spans="16:16" x14ac:dyDescent="0.3">
      <c r="P24" s="181">
        <f>SUM(P20:P23)</f>
        <v>7974627</v>
      </c>
    </row>
    <row r="51" spans="2:9" x14ac:dyDescent="0.3">
      <c r="H51" s="175" t="s">
        <v>80</v>
      </c>
      <c r="I51" s="176">
        <f>8867515-678569</f>
        <v>8188946</v>
      </c>
    </row>
    <row r="52" spans="2:9" x14ac:dyDescent="0.3">
      <c r="H52" s="177" t="s">
        <v>81</v>
      </c>
      <c r="I52" s="178">
        <f>9002279-1027652</f>
        <v>7974627</v>
      </c>
    </row>
    <row r="53" spans="2:9" x14ac:dyDescent="0.3">
      <c r="I53" s="17"/>
    </row>
    <row r="54" spans="2:9" x14ac:dyDescent="0.3">
      <c r="I54" s="17"/>
    </row>
    <row r="55" spans="2:9" x14ac:dyDescent="0.3">
      <c r="B55" s="20" t="s">
        <v>72</v>
      </c>
    </row>
    <row r="67" spans="2:21" x14ac:dyDescent="0.3">
      <c r="B67" s="20" t="s">
        <v>73</v>
      </c>
    </row>
    <row r="75" spans="2:21" x14ac:dyDescent="0.3">
      <c r="B75" s="20" t="s">
        <v>74</v>
      </c>
    </row>
    <row r="78" spans="2:21" x14ac:dyDescent="0.3">
      <c r="U78" s="28"/>
    </row>
    <row r="82" spans="23:23" x14ac:dyDescent="0.3">
      <c r="W82" s="20" t="s">
        <v>82</v>
      </c>
    </row>
    <row r="113" spans="9:23" x14ac:dyDescent="0.3">
      <c r="I113" s="17"/>
    </row>
    <row r="114" spans="9:23" x14ac:dyDescent="0.3">
      <c r="I114" s="17"/>
    </row>
    <row r="115" spans="9:23" x14ac:dyDescent="0.3">
      <c r="I115" s="17"/>
    </row>
    <row r="116" spans="9:23" x14ac:dyDescent="0.3">
      <c r="I116" s="17"/>
    </row>
    <row r="117" spans="9:23" x14ac:dyDescent="0.3">
      <c r="I117" s="17"/>
    </row>
    <row r="118" spans="9:23" x14ac:dyDescent="0.3">
      <c r="I118" s="17"/>
    </row>
    <row r="119" spans="9:23" x14ac:dyDescent="0.3">
      <c r="I119" s="17"/>
      <c r="W119" s="58">
        <v>8192344.79</v>
      </c>
    </row>
    <row r="120" spans="9:23" x14ac:dyDescent="0.3">
      <c r="I120" s="17"/>
    </row>
    <row r="121" spans="9:23" x14ac:dyDescent="0.3">
      <c r="I121" s="17"/>
    </row>
    <row r="122" spans="9:23" x14ac:dyDescent="0.3">
      <c r="I122" s="17"/>
    </row>
    <row r="123" spans="9:23" x14ac:dyDescent="0.3">
      <c r="I123" s="17"/>
    </row>
    <row r="130" spans="23:23" x14ac:dyDescent="0.3">
      <c r="W130" s="58">
        <v>8295993.6299999999</v>
      </c>
    </row>
  </sheetData>
  <mergeCells count="1">
    <mergeCell ref="H1:R1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AB57-0E6E-4CB4-ADCB-ADEE8F9F801E}">
  <sheetPr>
    <tabColor rgb="FFCC99FF"/>
  </sheetPr>
  <dimension ref="A1:U62"/>
  <sheetViews>
    <sheetView workbookViewId="0">
      <selection activeCell="I12" sqref="I12"/>
    </sheetView>
  </sheetViews>
  <sheetFormatPr defaultRowHeight="14.4" x14ac:dyDescent="0.3"/>
  <cols>
    <col min="1" max="1" width="34.6640625" bestFit="1" customWidth="1"/>
    <col min="2" max="2" width="0.88671875" customWidth="1"/>
    <col min="3" max="3" width="18.5546875" bestFit="1" customWidth="1"/>
    <col min="4" max="4" width="0.88671875" customWidth="1"/>
    <col min="5" max="5" width="13" customWidth="1"/>
    <col min="6" max="6" width="0.88671875" customWidth="1"/>
    <col min="7" max="7" width="15.88671875" bestFit="1" customWidth="1"/>
    <col min="8" max="8" width="0.88671875" customWidth="1"/>
    <col min="9" max="9" width="11.88671875" bestFit="1" customWidth="1"/>
    <col min="10" max="10" width="0.88671875" customWidth="1"/>
    <col min="11" max="11" width="10.88671875" bestFit="1" customWidth="1"/>
    <col min="12" max="12" width="0.88671875" customWidth="1"/>
    <col min="13" max="13" width="11.33203125" bestFit="1" customWidth="1"/>
    <col min="14" max="14" width="0.88671875" customWidth="1"/>
    <col min="15" max="15" width="16.44140625" bestFit="1" customWidth="1"/>
    <col min="16" max="16" width="0.88671875" customWidth="1"/>
    <col min="17" max="17" width="17.33203125" bestFit="1" customWidth="1"/>
    <col min="18" max="18" width="0.88671875" customWidth="1"/>
    <col min="19" max="19" width="21.44140625" bestFit="1" customWidth="1"/>
    <col min="20" max="20" width="0.88671875" customWidth="1"/>
    <col min="21" max="21" width="20.33203125" customWidth="1"/>
  </cols>
  <sheetData>
    <row r="1" spans="1:21" x14ac:dyDescent="0.3">
      <c r="A1" s="183" t="s">
        <v>83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74"/>
      <c r="S1" s="74"/>
      <c r="T1" s="74"/>
      <c r="U1" s="74"/>
    </row>
    <row r="2" spans="1:21" x14ac:dyDescent="0.3">
      <c r="A2" s="183" t="s">
        <v>84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74"/>
      <c r="S2" s="74"/>
      <c r="T2" s="74"/>
      <c r="U2" s="74"/>
    </row>
    <row r="3" spans="1:21" x14ac:dyDescent="0.3">
      <c r="A3" s="183" t="s">
        <v>85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74"/>
      <c r="S3" s="74"/>
      <c r="T3" s="74"/>
      <c r="U3" s="74"/>
    </row>
    <row r="4" spans="1:21" x14ac:dyDescent="0.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x14ac:dyDescent="0.3">
      <c r="A6" s="74"/>
      <c r="B6" s="74"/>
      <c r="C6" s="75" t="s">
        <v>86</v>
      </c>
      <c r="D6" s="74"/>
      <c r="E6" s="73" t="s">
        <v>87</v>
      </c>
      <c r="F6" s="74"/>
      <c r="G6" s="73" t="s">
        <v>88</v>
      </c>
      <c r="H6" s="74"/>
      <c r="I6" s="75" t="s">
        <v>89</v>
      </c>
      <c r="J6" s="74"/>
      <c r="K6" s="73" t="s">
        <v>19</v>
      </c>
      <c r="L6" s="74"/>
      <c r="M6" s="73" t="s">
        <v>19</v>
      </c>
      <c r="N6" s="74"/>
      <c r="O6" s="75" t="s">
        <v>90</v>
      </c>
      <c r="P6" s="74"/>
      <c r="Q6" s="75" t="s">
        <v>91</v>
      </c>
      <c r="R6" s="74"/>
      <c r="S6" s="76"/>
      <c r="T6" s="74"/>
      <c r="U6" s="76"/>
    </row>
    <row r="7" spans="1:21" x14ac:dyDescent="0.3">
      <c r="A7" s="74"/>
      <c r="B7" s="74"/>
      <c r="C7" s="77" t="s">
        <v>92</v>
      </c>
      <c r="D7" s="74"/>
      <c r="E7" s="78" t="s">
        <v>30</v>
      </c>
      <c r="F7" s="74"/>
      <c r="G7" s="78" t="s">
        <v>93</v>
      </c>
      <c r="H7" s="74"/>
      <c r="I7" s="77" t="s">
        <v>30</v>
      </c>
      <c r="J7" s="74"/>
      <c r="K7" s="78" t="s">
        <v>94</v>
      </c>
      <c r="L7" s="74"/>
      <c r="M7" s="78" t="s">
        <v>95</v>
      </c>
      <c r="N7" s="74"/>
      <c r="O7" s="77" t="s">
        <v>31</v>
      </c>
      <c r="P7" s="74"/>
      <c r="Q7" s="77" t="s">
        <v>96</v>
      </c>
      <c r="R7" s="74"/>
      <c r="S7" s="79" t="s">
        <v>97</v>
      </c>
      <c r="T7" s="74"/>
      <c r="U7" s="79" t="s">
        <v>98</v>
      </c>
    </row>
    <row r="8" spans="1:21" x14ac:dyDescent="0.3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x14ac:dyDescent="0.3">
      <c r="A9" s="74" t="s">
        <v>99</v>
      </c>
      <c r="B9" s="74"/>
      <c r="C9" s="80">
        <f>-'[37]2282010,2282210 '!B7</f>
        <v>5748331</v>
      </c>
      <c r="D9" s="74"/>
      <c r="E9" s="81">
        <f>-'[37]2282010,2282210 '!H19</f>
        <v>3191280</v>
      </c>
      <c r="F9" s="81"/>
      <c r="G9" s="81">
        <f>-('[37]2282010,2282210 '!D19+'[37]2282010,2282210 '!I19)</f>
        <v>-1195711.8299999998</v>
      </c>
      <c r="H9" s="74"/>
      <c r="I9" s="80">
        <f>SUM(E9:G9)</f>
        <v>1995568.1700000002</v>
      </c>
      <c r="J9" s="74"/>
      <c r="K9" s="81">
        <f>-'[37]2282010,2282210 '!C19</f>
        <v>-2799377.1100000003</v>
      </c>
      <c r="L9" s="74"/>
      <c r="M9" s="81">
        <f>-('[37]2282010,2282210 '!E19+'[37]2282010,2282210 '!F19+'[37]2282010,2282210 '!G19)</f>
        <v>540359.93999999994</v>
      </c>
      <c r="N9" s="74"/>
      <c r="O9" s="80">
        <f>SUM(K9:M9)</f>
        <v>-2259017.1700000004</v>
      </c>
      <c r="P9" s="74"/>
      <c r="Q9" s="80">
        <f>C9+I9+O9</f>
        <v>5484882</v>
      </c>
      <c r="R9" s="81"/>
      <c r="S9" s="82"/>
      <c r="T9" s="81"/>
      <c r="U9" s="82"/>
    </row>
    <row r="10" spans="1:21" x14ac:dyDescent="0.3">
      <c r="A10" s="74" t="s">
        <v>100</v>
      </c>
      <c r="B10" s="74"/>
      <c r="C10" s="80">
        <f>-'[37]2282020,2282030 '!B8</f>
        <v>2367374</v>
      </c>
      <c r="D10" s="74"/>
      <c r="E10" s="81">
        <f>-'[37]2282020,2282030 '!K20</f>
        <v>738396</v>
      </c>
      <c r="F10" s="81"/>
      <c r="G10" s="81">
        <f>-('[37]2282020,2282030 '!D20+'[37]2282020,2282030 '!L20)</f>
        <v>-113867.52999999965</v>
      </c>
      <c r="H10" s="74"/>
      <c r="I10" s="80">
        <f>SUM(E10:G10)</f>
        <v>624528.47000000032</v>
      </c>
      <c r="J10" s="74"/>
      <c r="K10" s="81">
        <f>-('[37]2282020,2282030 '!C20+'[37]2282020,2282030 '!G20)</f>
        <v>-868258.02</v>
      </c>
      <c r="L10" s="74"/>
      <c r="M10" s="81">
        <f>-('[37]2282020,2282030 '!F20+'[37]2282020,2282030 '!I20+'[37]2282020,2282030 '!J20)</f>
        <v>308811.55</v>
      </c>
      <c r="N10" s="74"/>
      <c r="O10" s="80">
        <f>SUM(K10:M10)</f>
        <v>-559446.47</v>
      </c>
      <c r="P10" s="74"/>
      <c r="Q10" s="80">
        <f>C10+I10+O10</f>
        <v>2432456</v>
      </c>
      <c r="R10" s="74"/>
      <c r="S10" s="82"/>
      <c r="T10" s="74"/>
      <c r="U10" s="82"/>
    </row>
    <row r="11" spans="1:21" x14ac:dyDescent="0.3">
      <c r="A11" s="74" t="s">
        <v>101</v>
      </c>
      <c r="B11" s="74"/>
      <c r="C11" s="83">
        <f>-'[37]2282040'!B6</f>
        <v>73241</v>
      </c>
      <c r="D11" s="74"/>
      <c r="E11" s="84">
        <v>0</v>
      </c>
      <c r="F11" s="81"/>
      <c r="G11" s="84">
        <f>-'[37]2282040'!D18-'[37]2282040'!L18</f>
        <v>-15952</v>
      </c>
      <c r="H11" s="74"/>
      <c r="I11" s="83">
        <f>SUM(E11:G11)</f>
        <v>-15952</v>
      </c>
      <c r="J11" s="74"/>
      <c r="K11" s="84">
        <v>0</v>
      </c>
      <c r="L11" s="74"/>
      <c r="M11" s="84">
        <v>0</v>
      </c>
      <c r="N11" s="74"/>
      <c r="O11" s="83">
        <f>SUM(K11:M11)</f>
        <v>0</v>
      </c>
      <c r="P11" s="74"/>
      <c r="Q11" s="83">
        <f>C11+I11+O11</f>
        <v>57289</v>
      </c>
      <c r="R11" s="74"/>
      <c r="S11" s="82"/>
      <c r="T11" s="74"/>
      <c r="U11" s="82"/>
    </row>
    <row r="12" spans="1:21" ht="15" thickBot="1" x14ac:dyDescent="0.35">
      <c r="A12" s="85" t="s">
        <v>102</v>
      </c>
      <c r="B12" s="74"/>
      <c r="C12" s="86">
        <f>SUM(C9:C11)</f>
        <v>8188946</v>
      </c>
      <c r="D12" s="74"/>
      <c r="E12" s="81">
        <f>SUM(E9:E11)</f>
        <v>3929676</v>
      </c>
      <c r="F12" s="74"/>
      <c r="G12" s="81">
        <f>SUM(G9:G11)</f>
        <v>-1325531.3599999994</v>
      </c>
      <c r="H12" s="74"/>
      <c r="I12" s="80">
        <f>SUM(I9:I11)</f>
        <v>2604144.6400000006</v>
      </c>
      <c r="J12" s="74"/>
      <c r="K12" s="81">
        <f>SUM(K9:K11)</f>
        <v>-3667635.1300000004</v>
      </c>
      <c r="L12" s="74"/>
      <c r="M12" s="81">
        <f>SUM(M9:M11)</f>
        <v>849171.49</v>
      </c>
      <c r="N12" s="74"/>
      <c r="O12" s="80">
        <f>SUM(O9:O11)</f>
        <v>-2818463.6400000006</v>
      </c>
      <c r="P12" s="74"/>
      <c r="Q12" s="86">
        <f>SUM(Q9:Q11)</f>
        <v>7974627</v>
      </c>
      <c r="R12" s="74"/>
      <c r="S12" s="87">
        <f>'[37]228.2 - I&amp;D '!F8</f>
        <v>7974627</v>
      </c>
      <c r="T12" s="74"/>
      <c r="U12" s="88">
        <f>S12-Q12</f>
        <v>0</v>
      </c>
    </row>
    <row r="13" spans="1:21" ht="15" thickTop="1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1"/>
      <c r="R13" s="74"/>
      <c r="S13" s="74"/>
      <c r="T13" s="74"/>
      <c r="U13" s="74"/>
    </row>
    <row r="14" spans="1:21" x14ac:dyDescent="0.3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1:21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1" x14ac:dyDescent="0.3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spans="1:21" x14ac:dyDescent="0.3">
      <c r="A18" s="74" t="s">
        <v>103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x14ac:dyDescent="0.3">
      <c r="A19" s="74" t="s">
        <v>104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spans="1:21" x14ac:dyDescent="0.3">
      <c r="A20" s="74" t="s">
        <v>105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5" spans="1:21" x14ac:dyDescent="0.3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21" x14ac:dyDescent="0.3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21" x14ac:dyDescent="0.3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21" x14ac:dyDescent="0.3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R28" s="75"/>
      <c r="S28" s="74"/>
      <c r="T28" s="74"/>
      <c r="U28" s="75">
        <v>2023</v>
      </c>
    </row>
    <row r="29" spans="1:21" x14ac:dyDescent="0.3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R29" s="74"/>
      <c r="S29" s="74"/>
      <c r="T29" s="74"/>
      <c r="U29" s="74"/>
    </row>
    <row r="30" spans="1:21" x14ac:dyDescent="0.3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R30" s="74"/>
      <c r="S30" s="74"/>
      <c r="T30" s="74"/>
      <c r="U30" s="74"/>
    </row>
    <row r="31" spans="1:21" x14ac:dyDescent="0.3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R31" s="89"/>
      <c r="S31" s="74" t="s">
        <v>106</v>
      </c>
      <c r="T31" s="74"/>
      <c r="U31" s="89">
        <f>-6512534+1027652</f>
        <v>-5484882</v>
      </c>
    </row>
    <row r="32" spans="1:21" x14ac:dyDescent="0.3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R32" s="89"/>
      <c r="S32" s="74"/>
      <c r="T32" s="74"/>
      <c r="U32" s="89"/>
    </row>
    <row r="33" spans="3:21" ht="27" x14ac:dyDescent="0.3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R33" s="89"/>
      <c r="S33" s="90" t="s">
        <v>107</v>
      </c>
      <c r="T33" s="74"/>
      <c r="U33" s="89">
        <v>-2432456</v>
      </c>
    </row>
    <row r="34" spans="3:21" x14ac:dyDescent="0.3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R34" s="89"/>
      <c r="S34" s="74"/>
      <c r="T34" s="74"/>
      <c r="U34" s="89"/>
    </row>
    <row r="35" spans="3:21" x14ac:dyDescent="0.3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R35" s="89"/>
      <c r="S35" s="74">
        <v>2282040</v>
      </c>
      <c r="T35" s="74"/>
      <c r="U35" s="89">
        <v>-57289</v>
      </c>
    </row>
    <row r="36" spans="3:21" x14ac:dyDescent="0.3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R36" s="89"/>
      <c r="S36" s="74"/>
      <c r="T36" s="74"/>
      <c r="U36" s="89"/>
    </row>
    <row r="37" spans="3:21" x14ac:dyDescent="0.3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R37" s="89"/>
      <c r="S37" s="74"/>
      <c r="T37" s="74"/>
      <c r="U37" s="89">
        <f>SUM(U31:U35)</f>
        <v>-7974627</v>
      </c>
    </row>
    <row r="38" spans="3:21" x14ac:dyDescent="0.3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3:21" x14ac:dyDescent="0.3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3:21" x14ac:dyDescent="0.3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3:21" x14ac:dyDescent="0.3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3:21" x14ac:dyDescent="0.3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3:21" x14ac:dyDescent="0.3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3:21" x14ac:dyDescent="0.3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3:21" x14ac:dyDescent="0.3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3:21" x14ac:dyDescent="0.3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3:21" x14ac:dyDescent="0.3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3:21" x14ac:dyDescent="0.3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3:19" x14ac:dyDescent="0.3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3:19" x14ac:dyDescent="0.3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3:19" x14ac:dyDescent="0.3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3:19" x14ac:dyDescent="0.3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3:19" x14ac:dyDescent="0.3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3:19" x14ac:dyDescent="0.3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3:19" x14ac:dyDescent="0.3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3:19" x14ac:dyDescent="0.3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3:19" x14ac:dyDescent="0.3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3:19" x14ac:dyDescent="0.3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3:19" x14ac:dyDescent="0.3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3:19" x14ac:dyDescent="0.3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3:19" x14ac:dyDescent="0.3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3:19" x14ac:dyDescent="0.3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</sheetData>
  <mergeCells count="3">
    <mergeCell ref="A1:Q1"/>
    <mergeCell ref="A2:Q2"/>
    <mergeCell ref="A3:Q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ACE0-D207-4941-8637-EB5A9F6C2223}">
  <sheetPr>
    <tabColor rgb="FFCC99FF"/>
  </sheetPr>
  <dimension ref="A1:AX1169"/>
  <sheetViews>
    <sheetView workbookViewId="0">
      <selection activeCell="A2" sqref="A2:J2"/>
    </sheetView>
  </sheetViews>
  <sheetFormatPr defaultRowHeight="14.4" x14ac:dyDescent="0.3"/>
  <cols>
    <col min="1" max="1" width="15.88671875" bestFit="1" customWidth="1"/>
    <col min="2" max="2" width="13.5546875" bestFit="1" customWidth="1"/>
    <col min="3" max="3" width="18.44140625" bestFit="1" customWidth="1"/>
    <col min="4" max="4" width="12.88671875" bestFit="1" customWidth="1"/>
    <col min="5" max="5" width="11.88671875" bestFit="1" customWidth="1"/>
    <col min="6" max="6" width="14.5546875" bestFit="1" customWidth="1"/>
    <col min="7" max="7" width="11.88671875" bestFit="1" customWidth="1"/>
    <col min="8" max="8" width="13.5546875" bestFit="1" customWidth="1"/>
    <col min="9" max="9" width="11.88671875" bestFit="1" customWidth="1"/>
    <col min="10" max="10" width="14" bestFit="1" customWidth="1"/>
    <col min="37" max="37" width="12.6640625" bestFit="1" customWidth="1"/>
    <col min="38" max="38" width="17.88671875" bestFit="1" customWidth="1"/>
    <col min="40" max="40" width="46.88671875" bestFit="1" customWidth="1"/>
    <col min="45" max="45" width="10.88671875" bestFit="1" customWidth="1"/>
    <col min="46" max="46" width="12.88671875" customWidth="1"/>
    <col min="49" max="49" width="46.88671875" bestFit="1" customWidth="1"/>
    <col min="50" max="50" width="15.5546875" customWidth="1"/>
  </cols>
  <sheetData>
    <row r="1" spans="1:10" ht="15.6" x14ac:dyDescent="0.3">
      <c r="A1" s="184" t="s">
        <v>108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5.6" x14ac:dyDescent="0.3">
      <c r="A2" s="185" t="s">
        <v>109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5.6" x14ac:dyDescent="0.3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ht="15.6" x14ac:dyDescent="0.3">
      <c r="A4" s="92"/>
      <c r="B4" s="93"/>
      <c r="C4" s="186" t="s">
        <v>110</v>
      </c>
      <c r="D4" s="187"/>
      <c r="E4" s="188"/>
      <c r="F4" s="186" t="s">
        <v>111</v>
      </c>
      <c r="G4" s="187"/>
      <c r="H4" s="187"/>
      <c r="I4" s="188"/>
      <c r="J4" s="94"/>
    </row>
    <row r="5" spans="1:10" x14ac:dyDescent="0.3">
      <c r="A5" s="95"/>
      <c r="B5" s="96" t="s">
        <v>22</v>
      </c>
      <c r="C5" s="97" t="s">
        <v>112</v>
      </c>
      <c r="D5" s="94"/>
      <c r="E5" s="95"/>
      <c r="F5" s="94"/>
      <c r="G5" s="94"/>
      <c r="H5" s="98"/>
      <c r="I5" s="94"/>
      <c r="J5" s="99" t="s">
        <v>113</v>
      </c>
    </row>
    <row r="6" spans="1:10" ht="15.6" x14ac:dyDescent="0.4">
      <c r="A6" s="95"/>
      <c r="B6" s="100" t="s">
        <v>15</v>
      </c>
      <c r="C6" s="100" t="s">
        <v>114</v>
      </c>
      <c r="D6" s="101" t="s">
        <v>93</v>
      </c>
      <c r="E6" s="100" t="s">
        <v>115</v>
      </c>
      <c r="F6" s="101" t="s">
        <v>116</v>
      </c>
      <c r="G6" s="100" t="s">
        <v>115</v>
      </c>
      <c r="H6" s="101" t="s">
        <v>117</v>
      </c>
      <c r="I6" s="101" t="s">
        <v>93</v>
      </c>
      <c r="J6" s="102" t="s">
        <v>15</v>
      </c>
    </row>
    <row r="7" spans="1:10" x14ac:dyDescent="0.3">
      <c r="A7" s="103" t="s">
        <v>118</v>
      </c>
      <c r="B7" s="104">
        <f>-6426900+678569</f>
        <v>-5748331</v>
      </c>
      <c r="C7" s="105">
        <f>62806.3+49083.15</f>
        <v>111889.45000000001</v>
      </c>
      <c r="D7" s="106"/>
      <c r="E7" s="107"/>
      <c r="F7" s="105">
        <v>-51221.63</v>
      </c>
      <c r="G7" s="106">
        <f>-3096.07-80300</f>
        <v>-83396.070000000007</v>
      </c>
      <c r="H7" s="106">
        <v>-265940</v>
      </c>
      <c r="I7" s="108"/>
      <c r="J7" s="95">
        <f>B7+SUM(C7:I7)</f>
        <v>-6036999.25</v>
      </c>
    </row>
    <row r="8" spans="1:10" x14ac:dyDescent="0.3">
      <c r="A8" s="103" t="s">
        <v>119</v>
      </c>
      <c r="B8" s="95">
        <f>+J7</f>
        <v>-6036999.25</v>
      </c>
      <c r="C8" s="105">
        <f>48523.53+51611.89</f>
        <v>100135.42</v>
      </c>
      <c r="D8" s="106"/>
      <c r="E8" s="107"/>
      <c r="F8" s="105"/>
      <c r="G8" s="106"/>
      <c r="H8" s="106">
        <v>-265940</v>
      </c>
      <c r="I8" s="108"/>
      <c r="J8" s="95">
        <f t="shared" ref="J8:J18" si="0">B8+SUM(C8:I8)</f>
        <v>-6202803.8300000001</v>
      </c>
    </row>
    <row r="9" spans="1:10" x14ac:dyDescent="0.3">
      <c r="A9" s="103" t="s">
        <v>120</v>
      </c>
      <c r="B9" s="95">
        <f t="shared" ref="B9:B18" si="1">+J8</f>
        <v>-6202803.8300000001</v>
      </c>
      <c r="C9" s="105">
        <f>457936.83+129424.46</f>
        <v>587361.29</v>
      </c>
      <c r="D9" s="109">
        <f>599701.69-121000</f>
        <v>478701.68999999994</v>
      </c>
      <c r="E9" s="107"/>
      <c r="F9" s="105"/>
      <c r="G9" s="106">
        <v>-20960.150000000001</v>
      </c>
      <c r="H9" s="106">
        <v>-265940</v>
      </c>
      <c r="I9" s="108"/>
      <c r="J9" s="95">
        <f t="shared" si="0"/>
        <v>-5423641</v>
      </c>
    </row>
    <row r="10" spans="1:10" x14ac:dyDescent="0.3">
      <c r="A10" s="103" t="s">
        <v>121</v>
      </c>
      <c r="B10" s="95">
        <f t="shared" si="1"/>
        <v>-5423641</v>
      </c>
      <c r="C10" s="105">
        <f>32737.82+72078.61</f>
        <v>104816.43</v>
      </c>
      <c r="D10" s="110"/>
      <c r="E10" s="107"/>
      <c r="F10" s="105"/>
      <c r="G10" s="106"/>
      <c r="H10" s="106">
        <v>-265940</v>
      </c>
      <c r="I10" s="108"/>
      <c r="J10" s="95">
        <f t="shared" si="0"/>
        <v>-5584764.5700000003</v>
      </c>
    </row>
    <row r="11" spans="1:10" x14ac:dyDescent="0.3">
      <c r="A11" s="103" t="s">
        <v>122</v>
      </c>
      <c r="B11" s="95">
        <f t="shared" si="1"/>
        <v>-5584764.5700000003</v>
      </c>
      <c r="C11" s="105">
        <f>125411.13+109273.14</f>
        <v>234684.27000000002</v>
      </c>
      <c r="D11" s="110"/>
      <c r="E11" s="107"/>
      <c r="F11" s="105"/>
      <c r="G11" s="106"/>
      <c r="H11" s="106">
        <v>-265940</v>
      </c>
      <c r="I11" s="108"/>
      <c r="J11" s="95">
        <f t="shared" si="0"/>
        <v>-5616020.3000000007</v>
      </c>
    </row>
    <row r="12" spans="1:10" x14ac:dyDescent="0.3">
      <c r="A12" s="103" t="s">
        <v>123</v>
      </c>
      <c r="B12" s="95">
        <f t="shared" si="1"/>
        <v>-5616020.3000000007</v>
      </c>
      <c r="C12" s="111">
        <f>115659.54+90410.93</f>
        <v>206070.46999999997</v>
      </c>
      <c r="D12" s="112">
        <v>153482.82999999999</v>
      </c>
      <c r="E12" s="113"/>
      <c r="F12" s="114"/>
      <c r="G12" s="113"/>
      <c r="H12" s="115">
        <v>-265940</v>
      </c>
      <c r="I12" s="108"/>
      <c r="J12" s="95">
        <f t="shared" si="0"/>
        <v>-5522407.0000000009</v>
      </c>
    </row>
    <row r="13" spans="1:10" x14ac:dyDescent="0.3">
      <c r="A13" s="103" t="s">
        <v>124</v>
      </c>
      <c r="B13" s="95">
        <f t="shared" si="1"/>
        <v>-5522407.0000000009</v>
      </c>
      <c r="C13" s="111">
        <f>50327.3+104672.53</f>
        <v>154999.83000000002</v>
      </c>
      <c r="D13" s="116"/>
      <c r="E13" s="116"/>
      <c r="F13" s="117"/>
      <c r="G13" s="113">
        <v>-2298.59</v>
      </c>
      <c r="H13" s="115">
        <v>-265940</v>
      </c>
      <c r="I13" s="108"/>
      <c r="J13" s="95">
        <f t="shared" si="0"/>
        <v>-5635645.7600000007</v>
      </c>
    </row>
    <row r="14" spans="1:10" x14ac:dyDescent="0.3">
      <c r="A14" s="103" t="s">
        <v>125</v>
      </c>
      <c r="B14" s="95">
        <f t="shared" si="1"/>
        <v>-5635645.7600000007</v>
      </c>
      <c r="C14" s="111">
        <v>292018.32</v>
      </c>
      <c r="D14" s="116"/>
      <c r="E14" s="116"/>
      <c r="F14" s="117"/>
      <c r="G14" s="113">
        <v>-3295</v>
      </c>
      <c r="H14" s="118">
        <v>-265940</v>
      </c>
      <c r="I14" s="108"/>
      <c r="J14" s="95">
        <f t="shared" si="0"/>
        <v>-5612862.4400000004</v>
      </c>
    </row>
    <row r="15" spans="1:10" x14ac:dyDescent="0.3">
      <c r="A15" s="103" t="s">
        <v>126</v>
      </c>
      <c r="B15" s="95">
        <f t="shared" si="1"/>
        <v>-5612862.4400000004</v>
      </c>
      <c r="C15" s="111">
        <f>108555.25+41221.07</f>
        <v>149776.32000000001</v>
      </c>
      <c r="D15" s="113">
        <v>208290.12</v>
      </c>
      <c r="E15" s="116"/>
      <c r="F15" s="117"/>
      <c r="G15" s="116"/>
      <c r="H15" s="118">
        <v>-265940</v>
      </c>
      <c r="I15" s="108"/>
      <c r="J15" s="95">
        <f t="shared" si="0"/>
        <v>-5520736</v>
      </c>
    </row>
    <row r="16" spans="1:10" x14ac:dyDescent="0.3">
      <c r="A16" s="103" t="s">
        <v>127</v>
      </c>
      <c r="B16" s="95">
        <f t="shared" si="1"/>
        <v>-5520736</v>
      </c>
      <c r="C16" s="111">
        <v>279392.90000000002</v>
      </c>
      <c r="D16" s="113"/>
      <c r="E16" s="116"/>
      <c r="F16" s="117"/>
      <c r="G16" s="116"/>
      <c r="H16" s="118">
        <v>-265940</v>
      </c>
      <c r="I16" s="108"/>
      <c r="J16" s="95">
        <f t="shared" si="0"/>
        <v>-5507283.0999999996</v>
      </c>
    </row>
    <row r="17" spans="1:10" x14ac:dyDescent="0.3">
      <c r="A17" s="103" t="s">
        <v>128</v>
      </c>
      <c r="B17" s="95">
        <f t="shared" si="1"/>
        <v>-5507283.0999999996</v>
      </c>
      <c r="C17" s="111">
        <v>222294.95</v>
      </c>
      <c r="D17" s="119"/>
      <c r="E17" s="116"/>
      <c r="F17" s="117"/>
      <c r="G17" s="116"/>
      <c r="H17" s="118">
        <v>-265940</v>
      </c>
      <c r="I17" s="108"/>
      <c r="J17" s="95">
        <f>B17+SUM(C17:I17)</f>
        <v>-5550928.1499999994</v>
      </c>
    </row>
    <row r="18" spans="1:10" ht="15" thickBot="1" x14ac:dyDescent="0.35">
      <c r="A18" s="103" t="s">
        <v>129</v>
      </c>
      <c r="B18" s="95">
        <f t="shared" si="1"/>
        <v>-5550928.1499999994</v>
      </c>
      <c r="C18" s="120">
        <f>67225.27+288712.19</f>
        <v>355937.46</v>
      </c>
      <c r="D18" s="121">
        <f>470083</f>
        <v>470083</v>
      </c>
      <c r="E18" s="122"/>
      <c r="F18" s="117"/>
      <c r="G18" s="116">
        <v>-379188.5</v>
      </c>
      <c r="H18" s="118">
        <v>-265940</v>
      </c>
      <c r="I18" s="108">
        <v>-114845.81</v>
      </c>
      <c r="J18" s="95">
        <f t="shared" si="0"/>
        <v>-5484881.9999999991</v>
      </c>
    </row>
    <row r="19" spans="1:10" ht="15" thickTop="1" x14ac:dyDescent="0.3">
      <c r="A19" s="94"/>
      <c r="B19" s="95"/>
      <c r="C19" s="123">
        <f>SUM(C7:C18)</f>
        <v>2799377.1100000003</v>
      </c>
      <c r="D19" s="123">
        <f>SUM(D7:D18)</f>
        <v>1310557.6399999999</v>
      </c>
      <c r="E19" s="123">
        <f>SUM(E7:E18)</f>
        <v>0</v>
      </c>
      <c r="F19" s="123">
        <f t="shared" ref="F19:I19" si="2">SUM(F7:F18)</f>
        <v>-51221.63</v>
      </c>
      <c r="G19" s="123">
        <f t="shared" si="2"/>
        <v>-489138.31</v>
      </c>
      <c r="H19" s="124">
        <f t="shared" si="2"/>
        <v>-3191280</v>
      </c>
      <c r="I19" s="123">
        <f t="shared" si="2"/>
        <v>-114845.81</v>
      </c>
      <c r="J19" s="125">
        <f>-6426900-J18+678569</f>
        <v>-263449.00000000093</v>
      </c>
    </row>
    <row r="21" spans="1:10" x14ac:dyDescent="0.3">
      <c r="D21" s="126">
        <f>+D19+I19</f>
        <v>1195711.8299999998</v>
      </c>
      <c r="E21" t="s">
        <v>130</v>
      </c>
      <c r="J21" s="17"/>
    </row>
    <row r="25" spans="1:10" x14ac:dyDescent="0.3">
      <c r="F25" t="s">
        <v>131</v>
      </c>
      <c r="G25" t="s">
        <v>132</v>
      </c>
      <c r="H25" t="s">
        <v>93</v>
      </c>
    </row>
    <row r="26" spans="1:10" x14ac:dyDescent="0.3">
      <c r="E26" s="127">
        <v>45016</v>
      </c>
      <c r="F26" s="21">
        <v>599701.68999999994</v>
      </c>
      <c r="G26" s="21">
        <v>-121000</v>
      </c>
      <c r="H26" s="21">
        <f>SUM(F26:G26)</f>
        <v>478701.68999999994</v>
      </c>
    </row>
    <row r="27" spans="1:10" x14ac:dyDescent="0.3">
      <c r="E27" s="127">
        <v>45107</v>
      </c>
      <c r="F27" s="21">
        <v>153482.82999999999</v>
      </c>
      <c r="G27" s="21"/>
      <c r="H27" s="21">
        <f t="shared" ref="H27:H29" si="3">SUM(F27:G27)</f>
        <v>153482.82999999999</v>
      </c>
    </row>
    <row r="28" spans="1:10" x14ac:dyDescent="0.3">
      <c r="E28" s="127">
        <v>45199</v>
      </c>
      <c r="F28" s="21">
        <v>208290.12</v>
      </c>
      <c r="G28" s="21"/>
      <c r="H28" s="21">
        <f t="shared" si="3"/>
        <v>208290.12</v>
      </c>
    </row>
    <row r="29" spans="1:10" x14ac:dyDescent="0.3">
      <c r="E29" s="127">
        <v>45291</v>
      </c>
      <c r="F29" s="21">
        <v>-114845.81</v>
      </c>
      <c r="G29" s="21">
        <v>470083</v>
      </c>
      <c r="H29" s="21">
        <f t="shared" si="3"/>
        <v>355237.19</v>
      </c>
    </row>
    <row r="30" spans="1:10" x14ac:dyDescent="0.3">
      <c r="H30" s="21">
        <f>SUM(H26:H29)</f>
        <v>1195711.8299999998</v>
      </c>
    </row>
    <row r="34" spans="35:50" x14ac:dyDescent="0.3">
      <c r="AI34" s="128" t="s">
        <v>133</v>
      </c>
      <c r="AJ34" s="128" t="s">
        <v>134</v>
      </c>
      <c r="AK34" s="128" t="s">
        <v>135</v>
      </c>
      <c r="AL34" s="128" t="s">
        <v>136</v>
      </c>
      <c r="AM34" s="128" t="s">
        <v>60</v>
      </c>
      <c r="AN34" s="128" t="s">
        <v>137</v>
      </c>
      <c r="AO34" s="128" t="s">
        <v>138</v>
      </c>
      <c r="AP34" s="128" t="s">
        <v>139</v>
      </c>
      <c r="AQ34" s="128" t="s">
        <v>140</v>
      </c>
      <c r="AR34" s="128" t="s">
        <v>141</v>
      </c>
      <c r="AS34" s="129" t="s">
        <v>17</v>
      </c>
      <c r="AT34" s="129" t="s">
        <v>142</v>
      </c>
      <c r="AX34" s="21"/>
    </row>
    <row r="35" spans="35:50" x14ac:dyDescent="0.3">
      <c r="AI35" s="130" t="s">
        <v>143</v>
      </c>
      <c r="AJ35" s="130" t="s">
        <v>144</v>
      </c>
      <c r="AK35" s="130" t="s">
        <v>145</v>
      </c>
      <c r="AL35" s="130" t="s">
        <v>146</v>
      </c>
      <c r="AM35" s="130" t="s">
        <v>147</v>
      </c>
      <c r="AN35" s="130" t="s">
        <v>148</v>
      </c>
      <c r="AO35" s="130" t="s">
        <v>149</v>
      </c>
      <c r="AP35" s="130" t="s">
        <v>150</v>
      </c>
      <c r="AQ35" s="130" t="s">
        <v>148</v>
      </c>
      <c r="AR35" s="130" t="s">
        <v>148</v>
      </c>
      <c r="AS35" s="131">
        <v>270.20999999999998</v>
      </c>
      <c r="AT35" s="127">
        <v>44566</v>
      </c>
      <c r="AX35" s="21"/>
    </row>
    <row r="36" spans="35:50" x14ac:dyDescent="0.3">
      <c r="AI36" s="130" t="s">
        <v>143</v>
      </c>
      <c r="AJ36" s="130" t="s">
        <v>144</v>
      </c>
      <c r="AK36" s="130" t="s">
        <v>151</v>
      </c>
      <c r="AL36" s="130" t="s">
        <v>152</v>
      </c>
      <c r="AM36" s="130" t="s">
        <v>147</v>
      </c>
      <c r="AN36" s="130" t="s">
        <v>152</v>
      </c>
      <c r="AO36" s="130" t="s">
        <v>153</v>
      </c>
      <c r="AP36" s="130" t="s">
        <v>150</v>
      </c>
      <c r="AQ36" s="130" t="s">
        <v>148</v>
      </c>
      <c r="AR36" s="130" t="s">
        <v>148</v>
      </c>
      <c r="AS36" s="131">
        <v>214.95</v>
      </c>
      <c r="AT36" s="127">
        <v>44566</v>
      </c>
      <c r="AX36" s="21"/>
    </row>
    <row r="37" spans="35:50" x14ac:dyDescent="0.3">
      <c r="AI37" s="130" t="s">
        <v>143</v>
      </c>
      <c r="AJ37" s="130" t="s">
        <v>144</v>
      </c>
      <c r="AK37" s="130" t="s">
        <v>154</v>
      </c>
      <c r="AL37" s="130" t="s">
        <v>155</v>
      </c>
      <c r="AM37" s="130" t="s">
        <v>147</v>
      </c>
      <c r="AN37" s="130" t="s">
        <v>155</v>
      </c>
      <c r="AO37" s="130" t="s">
        <v>153</v>
      </c>
      <c r="AP37" s="130" t="s">
        <v>150</v>
      </c>
      <c r="AQ37" s="130" t="s">
        <v>148</v>
      </c>
      <c r="AR37" s="130" t="s">
        <v>148</v>
      </c>
      <c r="AS37" s="131">
        <v>263.75</v>
      </c>
      <c r="AT37" s="127">
        <v>44572</v>
      </c>
      <c r="AW37" t="s">
        <v>156</v>
      </c>
      <c r="AX37" s="21" t="s">
        <v>157</v>
      </c>
    </row>
    <row r="38" spans="35:50" x14ac:dyDescent="0.3">
      <c r="AI38" s="130" t="s">
        <v>143</v>
      </c>
      <c r="AJ38" s="130" t="s">
        <v>144</v>
      </c>
      <c r="AK38" s="130" t="s">
        <v>158</v>
      </c>
      <c r="AL38" s="130" t="s">
        <v>159</v>
      </c>
      <c r="AM38" s="130" t="s">
        <v>147</v>
      </c>
      <c r="AN38" s="130" t="s">
        <v>159</v>
      </c>
      <c r="AO38" s="130" t="s">
        <v>160</v>
      </c>
      <c r="AP38" s="130" t="s">
        <v>150</v>
      </c>
      <c r="AQ38" s="130" t="s">
        <v>148</v>
      </c>
      <c r="AR38" s="130" t="s">
        <v>148</v>
      </c>
      <c r="AS38" s="131">
        <v>140</v>
      </c>
      <c r="AT38" s="127">
        <v>44568</v>
      </c>
      <c r="AX38" s="21">
        <v>67665.200000000012</v>
      </c>
    </row>
    <row r="39" spans="35:50" x14ac:dyDescent="0.3">
      <c r="AI39" s="130" t="s">
        <v>143</v>
      </c>
      <c r="AJ39" s="130" t="s">
        <v>144</v>
      </c>
      <c r="AK39" s="130" t="s">
        <v>161</v>
      </c>
      <c r="AL39" s="130" t="s">
        <v>162</v>
      </c>
      <c r="AM39" s="130" t="s">
        <v>147</v>
      </c>
      <c r="AN39" s="130" t="s">
        <v>162</v>
      </c>
      <c r="AO39" s="130" t="s">
        <v>160</v>
      </c>
      <c r="AP39" s="130" t="s">
        <v>150</v>
      </c>
      <c r="AQ39" s="130" t="s">
        <v>148</v>
      </c>
      <c r="AR39" s="130" t="s">
        <v>148</v>
      </c>
      <c r="AS39" s="131">
        <v>1000</v>
      </c>
      <c r="AT39" s="127">
        <v>44572</v>
      </c>
      <c r="AW39" t="s">
        <v>163</v>
      </c>
      <c r="AX39" s="21">
        <v>50.760000000000005</v>
      </c>
    </row>
    <row r="40" spans="35:50" x14ac:dyDescent="0.3">
      <c r="AI40" s="130" t="s">
        <v>143</v>
      </c>
      <c r="AJ40" s="130" t="s">
        <v>144</v>
      </c>
      <c r="AK40" s="130" t="s">
        <v>164</v>
      </c>
      <c r="AL40" s="130" t="s">
        <v>165</v>
      </c>
      <c r="AM40" s="130" t="s">
        <v>147</v>
      </c>
      <c r="AN40" s="130" t="s">
        <v>165</v>
      </c>
      <c r="AO40" s="130" t="s">
        <v>166</v>
      </c>
      <c r="AP40" s="130" t="s">
        <v>150</v>
      </c>
      <c r="AQ40" s="130" t="s">
        <v>148</v>
      </c>
      <c r="AR40" s="130" t="s">
        <v>148</v>
      </c>
      <c r="AS40" s="131">
        <v>189</v>
      </c>
      <c r="AT40" s="127">
        <v>44568</v>
      </c>
      <c r="AW40" t="s">
        <v>167</v>
      </c>
      <c r="AX40" s="21">
        <v>2322.92</v>
      </c>
    </row>
    <row r="41" spans="35:50" x14ac:dyDescent="0.3">
      <c r="AI41" s="130" t="s">
        <v>143</v>
      </c>
      <c r="AJ41" s="130" t="s">
        <v>144</v>
      </c>
      <c r="AK41" s="130" t="s">
        <v>168</v>
      </c>
      <c r="AL41" s="130" t="s">
        <v>169</v>
      </c>
      <c r="AM41" s="130" t="s">
        <v>147</v>
      </c>
      <c r="AN41" s="130" t="s">
        <v>169</v>
      </c>
      <c r="AO41" s="130" t="s">
        <v>166</v>
      </c>
      <c r="AP41" s="130" t="s">
        <v>150</v>
      </c>
      <c r="AQ41" s="130" t="s">
        <v>148</v>
      </c>
      <c r="AR41" s="130" t="s">
        <v>148</v>
      </c>
      <c r="AS41" s="131">
        <v>1390.46</v>
      </c>
      <c r="AT41" s="127">
        <v>44568</v>
      </c>
      <c r="AW41" t="s">
        <v>170</v>
      </c>
      <c r="AX41" s="21">
        <v>1340.35</v>
      </c>
    </row>
    <row r="42" spans="35:50" x14ac:dyDescent="0.3">
      <c r="AI42" s="130" t="s">
        <v>143</v>
      </c>
      <c r="AJ42" s="130" t="s">
        <v>144</v>
      </c>
      <c r="AK42" s="130" t="s">
        <v>171</v>
      </c>
      <c r="AL42" s="130" t="s">
        <v>172</v>
      </c>
      <c r="AM42" s="130" t="s">
        <v>147</v>
      </c>
      <c r="AN42" s="130" t="s">
        <v>173</v>
      </c>
      <c r="AO42" s="130" t="s">
        <v>174</v>
      </c>
      <c r="AP42" s="130" t="s">
        <v>150</v>
      </c>
      <c r="AQ42" s="130" t="s">
        <v>148</v>
      </c>
      <c r="AR42" s="130" t="s">
        <v>148</v>
      </c>
      <c r="AS42" s="131">
        <v>471.16</v>
      </c>
      <c r="AT42" s="127">
        <v>44572</v>
      </c>
      <c r="AW42" t="s">
        <v>175</v>
      </c>
      <c r="AX42" s="21">
        <v>1465.45</v>
      </c>
    </row>
    <row r="43" spans="35:50" x14ac:dyDescent="0.3">
      <c r="AI43" s="130" t="s">
        <v>143</v>
      </c>
      <c r="AJ43" s="130" t="s">
        <v>144</v>
      </c>
      <c r="AK43" s="130" t="s">
        <v>176</v>
      </c>
      <c r="AL43" s="130" t="s">
        <v>177</v>
      </c>
      <c r="AM43" s="130" t="s">
        <v>147</v>
      </c>
      <c r="AN43" s="130" t="s">
        <v>178</v>
      </c>
      <c r="AO43" s="130" t="s">
        <v>174</v>
      </c>
      <c r="AP43" s="130" t="s">
        <v>150</v>
      </c>
      <c r="AQ43" s="130" t="s">
        <v>148</v>
      </c>
      <c r="AR43" s="130" t="s">
        <v>148</v>
      </c>
      <c r="AS43" s="131">
        <v>418</v>
      </c>
      <c r="AT43" s="127">
        <v>44572</v>
      </c>
      <c r="AW43" t="s">
        <v>179</v>
      </c>
      <c r="AX43" s="21">
        <v>203.5</v>
      </c>
    </row>
    <row r="44" spans="35:50" x14ac:dyDescent="0.3">
      <c r="AI44" s="130" t="s">
        <v>143</v>
      </c>
      <c r="AJ44" s="130" t="s">
        <v>144</v>
      </c>
      <c r="AK44" s="130" t="s">
        <v>180</v>
      </c>
      <c r="AL44" s="130" t="s">
        <v>181</v>
      </c>
      <c r="AM44" s="130" t="s">
        <v>147</v>
      </c>
      <c r="AN44" s="130" t="s">
        <v>182</v>
      </c>
      <c r="AO44" s="130" t="s">
        <v>174</v>
      </c>
      <c r="AP44" s="130" t="s">
        <v>150</v>
      </c>
      <c r="AQ44" s="130" t="s">
        <v>148</v>
      </c>
      <c r="AR44" s="130" t="s">
        <v>148</v>
      </c>
      <c r="AS44" s="131">
        <v>2450</v>
      </c>
      <c r="AT44" s="127">
        <v>44572</v>
      </c>
      <c r="AW44" t="s">
        <v>183</v>
      </c>
      <c r="AX44" s="21">
        <v>2978.4</v>
      </c>
    </row>
    <row r="45" spans="35:50" x14ac:dyDescent="0.3">
      <c r="AI45" s="130" t="s">
        <v>143</v>
      </c>
      <c r="AJ45" s="130" t="s">
        <v>144</v>
      </c>
      <c r="AK45" s="130" t="s">
        <v>184</v>
      </c>
      <c r="AL45" s="130" t="s">
        <v>177</v>
      </c>
      <c r="AM45" s="130" t="s">
        <v>147</v>
      </c>
      <c r="AN45" s="130" t="s">
        <v>185</v>
      </c>
      <c r="AO45" s="130" t="s">
        <v>174</v>
      </c>
      <c r="AP45" s="130" t="s">
        <v>150</v>
      </c>
      <c r="AQ45" s="130" t="s">
        <v>148</v>
      </c>
      <c r="AR45" s="130" t="s">
        <v>148</v>
      </c>
      <c r="AS45" s="131">
        <v>2000</v>
      </c>
      <c r="AT45" s="127">
        <v>44572</v>
      </c>
      <c r="AW45" t="s">
        <v>182</v>
      </c>
      <c r="AX45" s="21">
        <v>2450</v>
      </c>
    </row>
    <row r="46" spans="35:50" x14ac:dyDescent="0.3">
      <c r="AI46" s="130" t="s">
        <v>143</v>
      </c>
      <c r="AJ46" s="130" t="s">
        <v>144</v>
      </c>
      <c r="AK46" s="130" t="s">
        <v>186</v>
      </c>
      <c r="AL46" s="130" t="s">
        <v>187</v>
      </c>
      <c r="AM46" s="130" t="s">
        <v>147</v>
      </c>
      <c r="AN46" s="130" t="s">
        <v>187</v>
      </c>
      <c r="AO46" s="130" t="s">
        <v>188</v>
      </c>
      <c r="AP46" s="130" t="s">
        <v>150</v>
      </c>
      <c r="AQ46" s="130" t="s">
        <v>148</v>
      </c>
      <c r="AR46" s="130" t="s">
        <v>148</v>
      </c>
      <c r="AS46" s="131">
        <v>1504.99</v>
      </c>
      <c r="AT46" s="127">
        <v>44572</v>
      </c>
      <c r="AW46" t="s">
        <v>178</v>
      </c>
      <c r="AX46" s="21">
        <v>418</v>
      </c>
    </row>
    <row r="47" spans="35:50" x14ac:dyDescent="0.3">
      <c r="AI47" s="130" t="s">
        <v>143</v>
      </c>
      <c r="AJ47" s="130" t="s">
        <v>144</v>
      </c>
      <c r="AK47" s="130" t="s">
        <v>189</v>
      </c>
      <c r="AL47" s="130" t="s">
        <v>190</v>
      </c>
      <c r="AM47" s="130" t="s">
        <v>147</v>
      </c>
      <c r="AN47" s="130" t="s">
        <v>190</v>
      </c>
      <c r="AO47" s="130" t="s">
        <v>188</v>
      </c>
      <c r="AP47" s="130" t="s">
        <v>150</v>
      </c>
      <c r="AQ47" s="130" t="s">
        <v>148</v>
      </c>
      <c r="AR47" s="130" t="s">
        <v>148</v>
      </c>
      <c r="AS47" s="131">
        <v>560.89</v>
      </c>
      <c r="AT47" s="127">
        <v>44573</v>
      </c>
      <c r="AW47" t="s">
        <v>173</v>
      </c>
      <c r="AX47" s="21">
        <v>471.16</v>
      </c>
    </row>
    <row r="48" spans="35:50" x14ac:dyDescent="0.3">
      <c r="AI48" s="130" t="s">
        <v>143</v>
      </c>
      <c r="AJ48" s="130" t="s">
        <v>144</v>
      </c>
      <c r="AK48" s="130" t="s">
        <v>191</v>
      </c>
      <c r="AL48" s="130" t="s">
        <v>192</v>
      </c>
      <c r="AM48" s="130" t="s">
        <v>147</v>
      </c>
      <c r="AN48" s="130" t="s">
        <v>192</v>
      </c>
      <c r="AO48" s="130" t="s">
        <v>188</v>
      </c>
      <c r="AP48" s="130" t="s">
        <v>150</v>
      </c>
      <c r="AQ48" s="130" t="s">
        <v>148</v>
      </c>
      <c r="AR48" s="130" t="s">
        <v>148</v>
      </c>
      <c r="AS48" s="131">
        <v>391.17</v>
      </c>
      <c r="AT48" s="127">
        <v>44573</v>
      </c>
      <c r="AW48" t="s">
        <v>193</v>
      </c>
      <c r="AX48" s="21">
        <v>371.3</v>
      </c>
    </row>
    <row r="49" spans="35:50" x14ac:dyDescent="0.3">
      <c r="AI49" s="130" t="s">
        <v>143</v>
      </c>
      <c r="AJ49" s="130" t="s">
        <v>194</v>
      </c>
      <c r="AK49" s="130" t="s">
        <v>195</v>
      </c>
      <c r="AL49" s="130" t="s">
        <v>196</v>
      </c>
      <c r="AM49" s="130" t="s">
        <v>147</v>
      </c>
      <c r="AN49" s="130" t="s">
        <v>197</v>
      </c>
      <c r="AO49" s="130" t="s">
        <v>188</v>
      </c>
      <c r="AP49" s="130" t="s">
        <v>150</v>
      </c>
      <c r="AQ49" s="130" t="s">
        <v>148</v>
      </c>
      <c r="AR49" s="130" t="s">
        <v>148</v>
      </c>
      <c r="AS49" s="131">
        <v>343</v>
      </c>
      <c r="AT49" s="127">
        <v>44575</v>
      </c>
      <c r="AW49" t="s">
        <v>198</v>
      </c>
      <c r="AX49" s="21">
        <v>745.4</v>
      </c>
    </row>
    <row r="50" spans="35:50" x14ac:dyDescent="0.3">
      <c r="AI50" s="130" t="s">
        <v>143</v>
      </c>
      <c r="AJ50" s="130" t="s">
        <v>194</v>
      </c>
      <c r="AK50" s="130" t="s">
        <v>199</v>
      </c>
      <c r="AL50" s="130" t="s">
        <v>200</v>
      </c>
      <c r="AM50" s="130" t="s">
        <v>147</v>
      </c>
      <c r="AN50" s="130" t="s">
        <v>197</v>
      </c>
      <c r="AO50" s="130" t="s">
        <v>188</v>
      </c>
      <c r="AP50" s="130" t="s">
        <v>150</v>
      </c>
      <c r="AQ50" s="130" t="s">
        <v>148</v>
      </c>
      <c r="AR50" s="130" t="s">
        <v>148</v>
      </c>
      <c r="AS50" s="131">
        <v>3638.22</v>
      </c>
      <c r="AT50" s="127">
        <v>44575</v>
      </c>
      <c r="AW50" t="s">
        <v>201</v>
      </c>
      <c r="AX50" s="21">
        <v>703.44</v>
      </c>
    </row>
    <row r="51" spans="35:50" x14ac:dyDescent="0.3">
      <c r="AI51" s="130" t="s">
        <v>143</v>
      </c>
      <c r="AJ51" s="130" t="s">
        <v>194</v>
      </c>
      <c r="AK51" s="130" t="s">
        <v>202</v>
      </c>
      <c r="AL51" s="130" t="s">
        <v>203</v>
      </c>
      <c r="AM51" s="130" t="s">
        <v>147</v>
      </c>
      <c r="AN51" s="130" t="s">
        <v>197</v>
      </c>
      <c r="AO51" s="130" t="s">
        <v>188</v>
      </c>
      <c r="AP51" s="130" t="s">
        <v>150</v>
      </c>
      <c r="AQ51" s="130" t="s">
        <v>148</v>
      </c>
      <c r="AR51" s="130" t="s">
        <v>148</v>
      </c>
      <c r="AS51" s="131">
        <v>592</v>
      </c>
      <c r="AT51" s="127">
        <v>44575</v>
      </c>
      <c r="AW51" t="s">
        <v>204</v>
      </c>
      <c r="AX51" s="21">
        <v>540</v>
      </c>
    </row>
    <row r="52" spans="35:50" x14ac:dyDescent="0.3">
      <c r="AI52" s="130" t="s">
        <v>143</v>
      </c>
      <c r="AJ52" s="130" t="s">
        <v>194</v>
      </c>
      <c r="AK52" s="130" t="s">
        <v>205</v>
      </c>
      <c r="AL52" s="130" t="s">
        <v>206</v>
      </c>
      <c r="AM52" s="130" t="s">
        <v>147</v>
      </c>
      <c r="AN52" s="130" t="s">
        <v>197</v>
      </c>
      <c r="AO52" s="130" t="s">
        <v>188</v>
      </c>
      <c r="AP52" s="130" t="s">
        <v>150</v>
      </c>
      <c r="AQ52" s="130" t="s">
        <v>148</v>
      </c>
      <c r="AR52" s="130" t="s">
        <v>148</v>
      </c>
      <c r="AS52" s="131">
        <v>1438.5</v>
      </c>
      <c r="AT52" s="127">
        <v>44575</v>
      </c>
      <c r="AW52" t="s">
        <v>185</v>
      </c>
      <c r="AX52" s="21">
        <v>2000</v>
      </c>
    </row>
    <row r="53" spans="35:50" x14ac:dyDescent="0.3">
      <c r="AI53" s="130" t="s">
        <v>143</v>
      </c>
      <c r="AJ53" s="130" t="s">
        <v>194</v>
      </c>
      <c r="AK53" s="130" t="s">
        <v>207</v>
      </c>
      <c r="AL53" s="130" t="s">
        <v>208</v>
      </c>
      <c r="AM53" s="130" t="s">
        <v>147</v>
      </c>
      <c r="AN53" s="130" t="s">
        <v>197</v>
      </c>
      <c r="AO53" s="130" t="s">
        <v>188</v>
      </c>
      <c r="AP53" s="130" t="s">
        <v>150</v>
      </c>
      <c r="AQ53" s="130" t="s">
        <v>148</v>
      </c>
      <c r="AR53" s="130" t="s">
        <v>148</v>
      </c>
      <c r="AS53" s="131">
        <v>58.5</v>
      </c>
      <c r="AT53" s="127">
        <v>44575</v>
      </c>
      <c r="AW53" t="s">
        <v>209</v>
      </c>
      <c r="AX53" s="21">
        <v>3078.16</v>
      </c>
    </row>
    <row r="54" spans="35:50" x14ac:dyDescent="0.3">
      <c r="AI54" s="130" t="s">
        <v>143</v>
      </c>
      <c r="AJ54" s="130" t="s">
        <v>194</v>
      </c>
      <c r="AK54" s="130" t="s">
        <v>210</v>
      </c>
      <c r="AL54" s="130" t="s">
        <v>211</v>
      </c>
      <c r="AM54" s="130" t="s">
        <v>147</v>
      </c>
      <c r="AN54" s="130" t="s">
        <v>197</v>
      </c>
      <c r="AO54" s="130" t="s">
        <v>188</v>
      </c>
      <c r="AP54" s="130" t="s">
        <v>150</v>
      </c>
      <c r="AQ54" s="130" t="s">
        <v>148</v>
      </c>
      <c r="AR54" s="130" t="s">
        <v>148</v>
      </c>
      <c r="AS54" s="131">
        <v>833</v>
      </c>
      <c r="AT54" s="127">
        <v>44575</v>
      </c>
      <c r="AW54" t="s">
        <v>212</v>
      </c>
      <c r="AX54" s="21">
        <v>3206</v>
      </c>
    </row>
    <row r="55" spans="35:50" x14ac:dyDescent="0.3">
      <c r="AI55" s="130" t="s">
        <v>143</v>
      </c>
      <c r="AJ55" s="130" t="s">
        <v>194</v>
      </c>
      <c r="AK55" s="130" t="s">
        <v>213</v>
      </c>
      <c r="AL55" s="130" t="s">
        <v>214</v>
      </c>
      <c r="AM55" s="130" t="s">
        <v>147</v>
      </c>
      <c r="AN55" s="130" t="s">
        <v>197</v>
      </c>
      <c r="AO55" s="130" t="s">
        <v>188</v>
      </c>
      <c r="AP55" s="130" t="s">
        <v>150</v>
      </c>
      <c r="AQ55" s="130" t="s">
        <v>148</v>
      </c>
      <c r="AR55" s="130" t="s">
        <v>148</v>
      </c>
      <c r="AS55" s="131">
        <v>1604</v>
      </c>
      <c r="AT55" s="127">
        <v>44575</v>
      </c>
      <c r="AW55" t="s">
        <v>215</v>
      </c>
      <c r="AX55" s="21">
        <v>320</v>
      </c>
    </row>
    <row r="56" spans="35:50" x14ac:dyDescent="0.3">
      <c r="AI56" s="130" t="s">
        <v>143</v>
      </c>
      <c r="AJ56" s="130" t="s">
        <v>194</v>
      </c>
      <c r="AK56" s="130" t="s">
        <v>216</v>
      </c>
      <c r="AL56" s="130" t="s">
        <v>217</v>
      </c>
      <c r="AM56" s="130" t="s">
        <v>147</v>
      </c>
      <c r="AN56" s="130" t="s">
        <v>197</v>
      </c>
      <c r="AO56" s="130" t="s">
        <v>188</v>
      </c>
      <c r="AP56" s="130" t="s">
        <v>150</v>
      </c>
      <c r="AQ56" s="130" t="s">
        <v>148</v>
      </c>
      <c r="AR56" s="130" t="s">
        <v>148</v>
      </c>
      <c r="AS56" s="131">
        <v>2490.5</v>
      </c>
      <c r="AT56" s="127">
        <v>44575</v>
      </c>
      <c r="AW56" t="s">
        <v>218</v>
      </c>
      <c r="AX56" s="21">
        <v>164.58</v>
      </c>
    </row>
    <row r="57" spans="35:50" x14ac:dyDescent="0.3">
      <c r="AI57" s="130" t="s">
        <v>143</v>
      </c>
      <c r="AJ57" s="130" t="s">
        <v>194</v>
      </c>
      <c r="AK57" s="130" t="s">
        <v>219</v>
      </c>
      <c r="AL57" s="130" t="s">
        <v>220</v>
      </c>
      <c r="AM57" s="130" t="s">
        <v>147</v>
      </c>
      <c r="AN57" s="130" t="s">
        <v>197</v>
      </c>
      <c r="AO57" s="130" t="s">
        <v>188</v>
      </c>
      <c r="AP57" s="130" t="s">
        <v>150</v>
      </c>
      <c r="AQ57" s="130" t="s">
        <v>148</v>
      </c>
      <c r="AR57" s="130" t="s">
        <v>148</v>
      </c>
      <c r="AS57" s="131">
        <v>647.5</v>
      </c>
      <c r="AT57" s="127">
        <v>44575</v>
      </c>
      <c r="AW57" t="s">
        <v>221</v>
      </c>
      <c r="AX57" s="21">
        <v>2528.85</v>
      </c>
    </row>
    <row r="58" spans="35:50" x14ac:dyDescent="0.3">
      <c r="AI58" s="130" t="s">
        <v>143</v>
      </c>
      <c r="AJ58" s="130" t="s">
        <v>194</v>
      </c>
      <c r="AK58" s="130" t="s">
        <v>222</v>
      </c>
      <c r="AL58" s="130" t="s">
        <v>223</v>
      </c>
      <c r="AM58" s="130" t="s">
        <v>147</v>
      </c>
      <c r="AN58" s="130" t="s">
        <v>197</v>
      </c>
      <c r="AO58" s="130" t="s">
        <v>188</v>
      </c>
      <c r="AP58" s="130" t="s">
        <v>150</v>
      </c>
      <c r="AQ58" s="130" t="s">
        <v>148</v>
      </c>
      <c r="AR58" s="130" t="s">
        <v>148</v>
      </c>
      <c r="AS58" s="131">
        <v>117</v>
      </c>
      <c r="AT58" s="127">
        <v>44575</v>
      </c>
      <c r="AW58" t="s">
        <v>224</v>
      </c>
      <c r="AX58" s="21">
        <v>1300</v>
      </c>
    </row>
    <row r="59" spans="35:50" x14ac:dyDescent="0.3">
      <c r="AI59" s="130" t="s">
        <v>143</v>
      </c>
      <c r="AJ59" s="130" t="s">
        <v>194</v>
      </c>
      <c r="AK59" s="130" t="s">
        <v>225</v>
      </c>
      <c r="AL59" s="130" t="s">
        <v>226</v>
      </c>
      <c r="AM59" s="130" t="s">
        <v>147</v>
      </c>
      <c r="AN59" s="130" t="s">
        <v>197</v>
      </c>
      <c r="AO59" s="130" t="s">
        <v>188</v>
      </c>
      <c r="AP59" s="130" t="s">
        <v>150</v>
      </c>
      <c r="AQ59" s="130" t="s">
        <v>148</v>
      </c>
      <c r="AR59" s="130" t="s">
        <v>148</v>
      </c>
      <c r="AS59" s="131">
        <v>175.5</v>
      </c>
      <c r="AT59" s="127">
        <v>44575</v>
      </c>
      <c r="AW59" t="s">
        <v>227</v>
      </c>
      <c r="AX59" s="21">
        <v>522.5</v>
      </c>
    </row>
    <row r="60" spans="35:50" x14ac:dyDescent="0.3">
      <c r="AI60" s="130" t="s">
        <v>143</v>
      </c>
      <c r="AJ60" s="130" t="s">
        <v>194</v>
      </c>
      <c r="AK60" s="130" t="s">
        <v>228</v>
      </c>
      <c r="AL60" s="130" t="s">
        <v>229</v>
      </c>
      <c r="AM60" s="130" t="s">
        <v>147</v>
      </c>
      <c r="AN60" s="130" t="s">
        <v>197</v>
      </c>
      <c r="AO60" s="130" t="s">
        <v>188</v>
      </c>
      <c r="AP60" s="130" t="s">
        <v>150</v>
      </c>
      <c r="AQ60" s="130" t="s">
        <v>148</v>
      </c>
      <c r="AR60" s="130" t="s">
        <v>148</v>
      </c>
      <c r="AS60" s="131">
        <v>78</v>
      </c>
      <c r="AT60" s="127">
        <v>44575</v>
      </c>
      <c r="AW60" t="s">
        <v>230</v>
      </c>
      <c r="AX60" s="21">
        <v>1611.6</v>
      </c>
    </row>
    <row r="61" spans="35:50" x14ac:dyDescent="0.3">
      <c r="AI61" s="130" t="s">
        <v>143</v>
      </c>
      <c r="AJ61" s="130" t="s">
        <v>194</v>
      </c>
      <c r="AK61" s="130" t="s">
        <v>231</v>
      </c>
      <c r="AL61" s="130" t="s">
        <v>232</v>
      </c>
      <c r="AM61" s="130" t="s">
        <v>147</v>
      </c>
      <c r="AN61" s="130" t="s">
        <v>197</v>
      </c>
      <c r="AO61" s="130" t="s">
        <v>188</v>
      </c>
      <c r="AP61" s="130" t="s">
        <v>150</v>
      </c>
      <c r="AQ61" s="130" t="s">
        <v>148</v>
      </c>
      <c r="AR61" s="130" t="s">
        <v>148</v>
      </c>
      <c r="AS61" s="131">
        <v>78</v>
      </c>
      <c r="AT61" s="127">
        <v>44575</v>
      </c>
      <c r="AW61" t="s">
        <v>233</v>
      </c>
      <c r="AX61" s="21">
        <v>1800</v>
      </c>
    </row>
    <row r="62" spans="35:50" x14ac:dyDescent="0.3">
      <c r="AI62" s="130" t="s">
        <v>143</v>
      </c>
      <c r="AJ62" s="130" t="s">
        <v>194</v>
      </c>
      <c r="AK62" s="130" t="s">
        <v>234</v>
      </c>
      <c r="AL62" s="130" t="s">
        <v>235</v>
      </c>
      <c r="AM62" s="130" t="s">
        <v>147</v>
      </c>
      <c r="AN62" s="130" t="s">
        <v>197</v>
      </c>
      <c r="AO62" s="130" t="s">
        <v>188</v>
      </c>
      <c r="AP62" s="130" t="s">
        <v>150</v>
      </c>
      <c r="AQ62" s="130" t="s">
        <v>148</v>
      </c>
      <c r="AR62" s="130" t="s">
        <v>148</v>
      </c>
      <c r="AS62" s="131">
        <v>78</v>
      </c>
      <c r="AT62" s="127">
        <v>44575</v>
      </c>
      <c r="AW62" t="s">
        <v>236</v>
      </c>
      <c r="AX62" s="21">
        <v>612</v>
      </c>
    </row>
    <row r="63" spans="35:50" x14ac:dyDescent="0.3">
      <c r="AI63" s="130" t="s">
        <v>143</v>
      </c>
      <c r="AJ63" s="130" t="s">
        <v>194</v>
      </c>
      <c r="AK63" s="130" t="s">
        <v>237</v>
      </c>
      <c r="AL63" s="130" t="s">
        <v>238</v>
      </c>
      <c r="AM63" s="130" t="s">
        <v>147</v>
      </c>
      <c r="AN63" s="130" t="s">
        <v>197</v>
      </c>
      <c r="AO63" s="130" t="s">
        <v>188</v>
      </c>
      <c r="AP63" s="130" t="s">
        <v>150</v>
      </c>
      <c r="AQ63" s="130" t="s">
        <v>148</v>
      </c>
      <c r="AR63" s="130" t="s">
        <v>148</v>
      </c>
      <c r="AS63" s="131">
        <v>156</v>
      </c>
      <c r="AT63" s="127">
        <v>44575</v>
      </c>
      <c r="AW63" t="s">
        <v>239</v>
      </c>
      <c r="AX63" s="21">
        <v>763.4</v>
      </c>
    </row>
    <row r="64" spans="35:50" x14ac:dyDescent="0.3">
      <c r="AI64" s="130" t="s">
        <v>143</v>
      </c>
      <c r="AJ64" s="130" t="s">
        <v>194</v>
      </c>
      <c r="AK64" s="130" t="s">
        <v>240</v>
      </c>
      <c r="AL64" s="130" t="s">
        <v>241</v>
      </c>
      <c r="AM64" s="130" t="s">
        <v>147</v>
      </c>
      <c r="AN64" s="130" t="s">
        <v>197</v>
      </c>
      <c r="AO64" s="130" t="s">
        <v>188</v>
      </c>
      <c r="AP64" s="130" t="s">
        <v>150</v>
      </c>
      <c r="AQ64" s="130" t="s">
        <v>148</v>
      </c>
      <c r="AR64" s="130" t="s">
        <v>148</v>
      </c>
      <c r="AS64" s="131">
        <v>156</v>
      </c>
      <c r="AT64" s="127">
        <v>44575</v>
      </c>
      <c r="AW64" t="s">
        <v>242</v>
      </c>
      <c r="AX64" s="21">
        <v>4887.5</v>
      </c>
    </row>
    <row r="65" spans="35:50" x14ac:dyDescent="0.3">
      <c r="AI65" s="130" t="s">
        <v>143</v>
      </c>
      <c r="AJ65" s="130" t="s">
        <v>194</v>
      </c>
      <c r="AK65" s="130" t="s">
        <v>243</v>
      </c>
      <c r="AL65" s="130" t="s">
        <v>244</v>
      </c>
      <c r="AM65" s="130" t="s">
        <v>147</v>
      </c>
      <c r="AN65" s="130" t="s">
        <v>197</v>
      </c>
      <c r="AO65" s="130" t="s">
        <v>188</v>
      </c>
      <c r="AP65" s="130" t="s">
        <v>150</v>
      </c>
      <c r="AQ65" s="130" t="s">
        <v>148</v>
      </c>
      <c r="AR65" s="130" t="s">
        <v>148</v>
      </c>
      <c r="AS65" s="131">
        <v>487.5</v>
      </c>
      <c r="AT65" s="127">
        <v>44575</v>
      </c>
      <c r="AW65" t="s">
        <v>245</v>
      </c>
      <c r="AX65" s="21">
        <v>655</v>
      </c>
    </row>
    <row r="66" spans="35:50" x14ac:dyDescent="0.3">
      <c r="AI66" s="130" t="s">
        <v>143</v>
      </c>
      <c r="AJ66" s="130" t="s">
        <v>194</v>
      </c>
      <c r="AK66" s="130" t="s">
        <v>246</v>
      </c>
      <c r="AL66" s="130" t="s">
        <v>247</v>
      </c>
      <c r="AM66" s="130" t="s">
        <v>147</v>
      </c>
      <c r="AN66" s="130" t="s">
        <v>197</v>
      </c>
      <c r="AO66" s="130" t="s">
        <v>188</v>
      </c>
      <c r="AP66" s="130" t="s">
        <v>150</v>
      </c>
      <c r="AQ66" s="130" t="s">
        <v>148</v>
      </c>
      <c r="AR66" s="130" t="s">
        <v>148</v>
      </c>
      <c r="AS66" s="131">
        <v>1404</v>
      </c>
      <c r="AT66" s="127">
        <v>44575</v>
      </c>
      <c r="AW66" t="s">
        <v>248</v>
      </c>
      <c r="AX66" s="21">
        <v>26500</v>
      </c>
    </row>
    <row r="67" spans="35:50" x14ac:dyDescent="0.3">
      <c r="AI67" s="130" t="s">
        <v>143</v>
      </c>
      <c r="AJ67" s="130" t="s">
        <v>144</v>
      </c>
      <c r="AK67" s="130" t="s">
        <v>249</v>
      </c>
      <c r="AL67" s="130" t="s">
        <v>250</v>
      </c>
      <c r="AM67" s="130" t="s">
        <v>147</v>
      </c>
      <c r="AN67" s="130" t="s">
        <v>250</v>
      </c>
      <c r="AO67" s="130" t="s">
        <v>251</v>
      </c>
      <c r="AP67" s="130" t="s">
        <v>150</v>
      </c>
      <c r="AQ67" s="130" t="s">
        <v>148</v>
      </c>
      <c r="AR67" s="130" t="s">
        <v>148</v>
      </c>
      <c r="AS67" s="131">
        <v>1420</v>
      </c>
      <c r="AT67" s="127">
        <v>44573</v>
      </c>
      <c r="AW67" t="s">
        <v>252</v>
      </c>
      <c r="AX67" s="21">
        <v>585</v>
      </c>
    </row>
    <row r="68" spans="35:50" x14ac:dyDescent="0.3">
      <c r="AI68" s="130" t="s">
        <v>143</v>
      </c>
      <c r="AJ68" s="130" t="s">
        <v>144</v>
      </c>
      <c r="AK68" s="130" t="s">
        <v>253</v>
      </c>
      <c r="AL68" s="130" t="s">
        <v>254</v>
      </c>
      <c r="AM68" s="130" t="s">
        <v>147</v>
      </c>
      <c r="AN68" s="130" t="s">
        <v>254</v>
      </c>
      <c r="AO68" s="130" t="s">
        <v>255</v>
      </c>
      <c r="AP68" s="130" t="s">
        <v>150</v>
      </c>
      <c r="AQ68" s="130" t="s">
        <v>148</v>
      </c>
      <c r="AR68" s="130" t="s">
        <v>148</v>
      </c>
      <c r="AS68" s="131">
        <v>501.9</v>
      </c>
      <c r="AT68" s="127">
        <v>44579</v>
      </c>
      <c r="AW68" t="s">
        <v>256</v>
      </c>
      <c r="AX68" s="21">
        <v>1950</v>
      </c>
    </row>
    <row r="69" spans="35:50" x14ac:dyDescent="0.3">
      <c r="AI69" s="130" t="s">
        <v>143</v>
      </c>
      <c r="AJ69" s="130" t="s">
        <v>194</v>
      </c>
      <c r="AK69" s="130" t="s">
        <v>257</v>
      </c>
      <c r="AL69" s="130" t="s">
        <v>258</v>
      </c>
      <c r="AM69" s="130" t="s">
        <v>147</v>
      </c>
      <c r="AN69" s="130" t="s">
        <v>259</v>
      </c>
      <c r="AO69" s="130" t="s">
        <v>260</v>
      </c>
      <c r="AP69" s="130" t="s">
        <v>150</v>
      </c>
      <c r="AQ69" s="130" t="s">
        <v>148</v>
      </c>
      <c r="AR69" s="130" t="s">
        <v>148</v>
      </c>
      <c r="AS69" s="131">
        <v>59</v>
      </c>
      <c r="AT69" s="127">
        <v>44581</v>
      </c>
      <c r="AW69" t="s">
        <v>261</v>
      </c>
      <c r="AX69" s="21">
        <v>1525</v>
      </c>
    </row>
    <row r="70" spans="35:50" x14ac:dyDescent="0.3">
      <c r="AI70" s="130" t="s">
        <v>143</v>
      </c>
      <c r="AJ70" s="130" t="s">
        <v>194</v>
      </c>
      <c r="AK70" s="130" t="s">
        <v>262</v>
      </c>
      <c r="AL70" s="130" t="s">
        <v>263</v>
      </c>
      <c r="AM70" s="130" t="s">
        <v>147</v>
      </c>
      <c r="AN70" s="130" t="s">
        <v>259</v>
      </c>
      <c r="AO70" s="130" t="s">
        <v>260</v>
      </c>
      <c r="AP70" s="130" t="s">
        <v>150</v>
      </c>
      <c r="AQ70" s="130" t="s">
        <v>148</v>
      </c>
      <c r="AR70" s="130" t="s">
        <v>148</v>
      </c>
      <c r="AS70" s="131">
        <v>236</v>
      </c>
      <c r="AT70" s="127">
        <v>44581</v>
      </c>
      <c r="AW70" t="s">
        <v>264</v>
      </c>
      <c r="AX70" s="21">
        <v>8625</v>
      </c>
    </row>
    <row r="71" spans="35:50" x14ac:dyDescent="0.3">
      <c r="AI71" s="130" t="s">
        <v>143</v>
      </c>
      <c r="AJ71" s="130" t="s">
        <v>194</v>
      </c>
      <c r="AK71" s="130" t="s">
        <v>265</v>
      </c>
      <c r="AL71" s="130" t="s">
        <v>266</v>
      </c>
      <c r="AM71" s="130" t="s">
        <v>147</v>
      </c>
      <c r="AN71" s="130" t="s">
        <v>259</v>
      </c>
      <c r="AO71" s="130" t="s">
        <v>260</v>
      </c>
      <c r="AP71" s="130" t="s">
        <v>150</v>
      </c>
      <c r="AQ71" s="130" t="s">
        <v>148</v>
      </c>
      <c r="AR71" s="130" t="s">
        <v>148</v>
      </c>
      <c r="AS71" s="131">
        <v>147.5</v>
      </c>
      <c r="AT71" s="127">
        <v>44581</v>
      </c>
      <c r="AW71" t="s">
        <v>267</v>
      </c>
      <c r="AX71" s="21">
        <v>5564.1</v>
      </c>
    </row>
    <row r="72" spans="35:50" x14ac:dyDescent="0.3">
      <c r="AI72" s="130" t="s">
        <v>143</v>
      </c>
      <c r="AJ72" s="130" t="s">
        <v>194</v>
      </c>
      <c r="AK72" s="130" t="s">
        <v>268</v>
      </c>
      <c r="AL72" s="130" t="s">
        <v>269</v>
      </c>
      <c r="AM72" s="130" t="s">
        <v>147</v>
      </c>
      <c r="AN72" s="130" t="s">
        <v>259</v>
      </c>
      <c r="AO72" s="130" t="s">
        <v>260</v>
      </c>
      <c r="AP72" s="130" t="s">
        <v>150</v>
      </c>
      <c r="AQ72" s="130" t="s">
        <v>148</v>
      </c>
      <c r="AR72" s="130" t="s">
        <v>148</v>
      </c>
      <c r="AS72" s="131">
        <v>2899.5</v>
      </c>
      <c r="AT72" s="127">
        <v>44581</v>
      </c>
      <c r="AW72" t="s">
        <v>270</v>
      </c>
      <c r="AX72" s="21">
        <v>650</v>
      </c>
    </row>
    <row r="73" spans="35:50" x14ac:dyDescent="0.3">
      <c r="AI73" s="130" t="s">
        <v>143</v>
      </c>
      <c r="AJ73" s="130" t="s">
        <v>194</v>
      </c>
      <c r="AK73" s="130" t="s">
        <v>271</v>
      </c>
      <c r="AL73" s="130" t="s">
        <v>272</v>
      </c>
      <c r="AM73" s="130" t="s">
        <v>147</v>
      </c>
      <c r="AN73" s="130" t="s">
        <v>259</v>
      </c>
      <c r="AO73" s="130" t="s">
        <v>260</v>
      </c>
      <c r="AP73" s="130" t="s">
        <v>150</v>
      </c>
      <c r="AQ73" s="130" t="s">
        <v>148</v>
      </c>
      <c r="AR73" s="130" t="s">
        <v>148</v>
      </c>
      <c r="AS73" s="131">
        <v>444</v>
      </c>
      <c r="AT73" s="127">
        <v>44581</v>
      </c>
      <c r="AW73" t="s">
        <v>273</v>
      </c>
      <c r="AX73" s="21">
        <v>19243.7</v>
      </c>
    </row>
    <row r="74" spans="35:50" x14ac:dyDescent="0.3">
      <c r="AI74" s="130" t="s">
        <v>143</v>
      </c>
      <c r="AJ74" s="130" t="s">
        <v>194</v>
      </c>
      <c r="AK74" s="130" t="s">
        <v>274</v>
      </c>
      <c r="AL74" s="130" t="s">
        <v>275</v>
      </c>
      <c r="AM74" s="130" t="s">
        <v>147</v>
      </c>
      <c r="AN74" s="130" t="s">
        <v>259</v>
      </c>
      <c r="AO74" s="130" t="s">
        <v>260</v>
      </c>
      <c r="AP74" s="130" t="s">
        <v>150</v>
      </c>
      <c r="AQ74" s="130" t="s">
        <v>148</v>
      </c>
      <c r="AR74" s="130" t="s">
        <v>148</v>
      </c>
      <c r="AS74" s="131">
        <v>513.5</v>
      </c>
      <c r="AT74" s="127">
        <v>44581</v>
      </c>
      <c r="AW74" t="s">
        <v>276</v>
      </c>
      <c r="AX74" s="21">
        <v>6975.63</v>
      </c>
    </row>
    <row r="75" spans="35:50" x14ac:dyDescent="0.3">
      <c r="AI75" s="130" t="s">
        <v>143</v>
      </c>
      <c r="AJ75" s="130" t="s">
        <v>194</v>
      </c>
      <c r="AK75" s="130" t="s">
        <v>277</v>
      </c>
      <c r="AL75" s="130" t="s">
        <v>278</v>
      </c>
      <c r="AM75" s="130" t="s">
        <v>147</v>
      </c>
      <c r="AN75" s="130" t="s">
        <v>259</v>
      </c>
      <c r="AO75" s="130" t="s">
        <v>260</v>
      </c>
      <c r="AP75" s="130" t="s">
        <v>150</v>
      </c>
      <c r="AQ75" s="130" t="s">
        <v>148</v>
      </c>
      <c r="AR75" s="130" t="s">
        <v>148</v>
      </c>
      <c r="AS75" s="131">
        <v>147.5</v>
      </c>
      <c r="AT75" s="127">
        <v>44581</v>
      </c>
      <c r="AW75" t="s">
        <v>279</v>
      </c>
      <c r="AX75" s="21">
        <v>2250</v>
      </c>
    </row>
    <row r="76" spans="35:50" x14ac:dyDescent="0.3">
      <c r="AI76" s="130" t="s">
        <v>143</v>
      </c>
      <c r="AJ76" s="130" t="s">
        <v>194</v>
      </c>
      <c r="AK76" s="130" t="s">
        <v>280</v>
      </c>
      <c r="AL76" s="130" t="s">
        <v>281</v>
      </c>
      <c r="AM76" s="130" t="s">
        <v>147</v>
      </c>
      <c r="AN76" s="130" t="s">
        <v>259</v>
      </c>
      <c r="AO76" s="130" t="s">
        <v>260</v>
      </c>
      <c r="AP76" s="130" t="s">
        <v>150</v>
      </c>
      <c r="AQ76" s="130" t="s">
        <v>148</v>
      </c>
      <c r="AR76" s="130" t="s">
        <v>148</v>
      </c>
      <c r="AS76" s="131">
        <v>471.5</v>
      </c>
      <c r="AT76" s="127">
        <v>44581</v>
      </c>
      <c r="AW76" t="s">
        <v>282</v>
      </c>
      <c r="AX76" s="21">
        <v>8583.98</v>
      </c>
    </row>
    <row r="77" spans="35:50" x14ac:dyDescent="0.3">
      <c r="AI77" s="130" t="s">
        <v>143</v>
      </c>
      <c r="AJ77" s="130" t="s">
        <v>194</v>
      </c>
      <c r="AK77" s="130" t="s">
        <v>283</v>
      </c>
      <c r="AL77" s="130" t="s">
        <v>284</v>
      </c>
      <c r="AM77" s="130" t="s">
        <v>147</v>
      </c>
      <c r="AN77" s="130" t="s">
        <v>259</v>
      </c>
      <c r="AO77" s="130" t="s">
        <v>260</v>
      </c>
      <c r="AP77" s="130" t="s">
        <v>150</v>
      </c>
      <c r="AQ77" s="130" t="s">
        <v>148</v>
      </c>
      <c r="AR77" s="130" t="s">
        <v>148</v>
      </c>
      <c r="AS77" s="131">
        <v>1768</v>
      </c>
      <c r="AT77" s="127">
        <v>44581</v>
      </c>
      <c r="AW77" t="s">
        <v>285</v>
      </c>
      <c r="AX77" s="21">
        <v>6469.1</v>
      </c>
    </row>
    <row r="78" spans="35:50" x14ac:dyDescent="0.3">
      <c r="AI78" s="130" t="s">
        <v>143</v>
      </c>
      <c r="AJ78" s="130" t="s">
        <v>194</v>
      </c>
      <c r="AK78" s="130" t="s">
        <v>286</v>
      </c>
      <c r="AL78" s="130" t="s">
        <v>287</v>
      </c>
      <c r="AM78" s="130" t="s">
        <v>147</v>
      </c>
      <c r="AN78" s="130" t="s">
        <v>259</v>
      </c>
      <c r="AO78" s="130" t="s">
        <v>260</v>
      </c>
      <c r="AP78" s="130" t="s">
        <v>150</v>
      </c>
      <c r="AQ78" s="130" t="s">
        <v>148</v>
      </c>
      <c r="AR78" s="130" t="s">
        <v>148</v>
      </c>
      <c r="AS78" s="131">
        <v>5364</v>
      </c>
      <c r="AT78" s="127">
        <v>44581</v>
      </c>
      <c r="AW78" t="s">
        <v>288</v>
      </c>
      <c r="AX78" s="21">
        <v>3000</v>
      </c>
    </row>
    <row r="79" spans="35:50" x14ac:dyDescent="0.3">
      <c r="AI79" s="130" t="s">
        <v>143</v>
      </c>
      <c r="AJ79" s="130" t="s">
        <v>194</v>
      </c>
      <c r="AK79" s="130" t="s">
        <v>289</v>
      </c>
      <c r="AL79" s="130" t="s">
        <v>290</v>
      </c>
      <c r="AM79" s="130" t="s">
        <v>147</v>
      </c>
      <c r="AN79" s="130" t="s">
        <v>259</v>
      </c>
      <c r="AO79" s="130" t="s">
        <v>260</v>
      </c>
      <c r="AP79" s="130" t="s">
        <v>150</v>
      </c>
      <c r="AQ79" s="130" t="s">
        <v>148</v>
      </c>
      <c r="AR79" s="130" t="s">
        <v>148</v>
      </c>
      <c r="AS79" s="131">
        <v>147.5</v>
      </c>
      <c r="AT79" s="127">
        <v>44581</v>
      </c>
      <c r="AW79" t="s">
        <v>291</v>
      </c>
      <c r="AX79" s="21">
        <v>1600</v>
      </c>
    </row>
    <row r="80" spans="35:50" x14ac:dyDescent="0.3">
      <c r="AI80" s="130" t="s">
        <v>143</v>
      </c>
      <c r="AJ80" s="130" t="s">
        <v>194</v>
      </c>
      <c r="AK80" s="130" t="s">
        <v>292</v>
      </c>
      <c r="AL80" s="130" t="s">
        <v>293</v>
      </c>
      <c r="AM80" s="130" t="s">
        <v>147</v>
      </c>
      <c r="AN80" s="130" t="s">
        <v>259</v>
      </c>
      <c r="AO80" s="130" t="s">
        <v>260</v>
      </c>
      <c r="AP80" s="130" t="s">
        <v>150</v>
      </c>
      <c r="AQ80" s="130" t="s">
        <v>148</v>
      </c>
      <c r="AR80" s="130" t="s">
        <v>148</v>
      </c>
      <c r="AS80" s="131">
        <v>118</v>
      </c>
      <c r="AT80" s="127">
        <v>44581</v>
      </c>
      <c r="AW80" t="s">
        <v>294</v>
      </c>
      <c r="AX80" s="21">
        <v>10000</v>
      </c>
    </row>
    <row r="81" spans="35:50" x14ac:dyDescent="0.3">
      <c r="AI81" s="130" t="s">
        <v>143</v>
      </c>
      <c r="AJ81" s="130" t="s">
        <v>194</v>
      </c>
      <c r="AK81" s="130" t="s">
        <v>295</v>
      </c>
      <c r="AL81" s="130" t="s">
        <v>296</v>
      </c>
      <c r="AM81" s="130" t="s">
        <v>147</v>
      </c>
      <c r="AN81" s="130" t="s">
        <v>259</v>
      </c>
      <c r="AO81" s="130" t="s">
        <v>260</v>
      </c>
      <c r="AP81" s="130" t="s">
        <v>150</v>
      </c>
      <c r="AQ81" s="130" t="s">
        <v>148</v>
      </c>
      <c r="AR81" s="130" t="s">
        <v>148</v>
      </c>
      <c r="AS81" s="131">
        <v>3504.5</v>
      </c>
      <c r="AT81" s="127">
        <v>44581</v>
      </c>
      <c r="AW81" t="s">
        <v>297</v>
      </c>
      <c r="AX81" s="21">
        <v>785</v>
      </c>
    </row>
    <row r="82" spans="35:50" x14ac:dyDescent="0.3">
      <c r="AI82" s="130" t="s">
        <v>143</v>
      </c>
      <c r="AJ82" s="130" t="s">
        <v>194</v>
      </c>
      <c r="AK82" s="130" t="s">
        <v>298</v>
      </c>
      <c r="AL82" s="130" t="s">
        <v>299</v>
      </c>
      <c r="AM82" s="130" t="s">
        <v>147</v>
      </c>
      <c r="AN82" s="130" t="s">
        <v>259</v>
      </c>
      <c r="AO82" s="130" t="s">
        <v>260</v>
      </c>
      <c r="AP82" s="130" t="s">
        <v>150</v>
      </c>
      <c r="AQ82" s="130" t="s">
        <v>148</v>
      </c>
      <c r="AR82" s="130" t="s">
        <v>148</v>
      </c>
      <c r="AS82" s="131">
        <v>310.5</v>
      </c>
      <c r="AT82" s="127">
        <v>44581</v>
      </c>
      <c r="AW82" t="s">
        <v>300</v>
      </c>
      <c r="AX82" s="21">
        <v>192.44</v>
      </c>
    </row>
    <row r="83" spans="35:50" x14ac:dyDescent="0.3">
      <c r="AI83" s="130" t="s">
        <v>143</v>
      </c>
      <c r="AJ83" s="130" t="s">
        <v>194</v>
      </c>
      <c r="AK83" s="130" t="s">
        <v>301</v>
      </c>
      <c r="AL83" s="130" t="s">
        <v>302</v>
      </c>
      <c r="AM83" s="130" t="s">
        <v>147</v>
      </c>
      <c r="AN83" s="130" t="s">
        <v>259</v>
      </c>
      <c r="AO83" s="130" t="s">
        <v>260</v>
      </c>
      <c r="AP83" s="130" t="s">
        <v>150</v>
      </c>
      <c r="AQ83" s="130" t="s">
        <v>148</v>
      </c>
      <c r="AR83" s="130" t="s">
        <v>148</v>
      </c>
      <c r="AS83" s="131">
        <v>111</v>
      </c>
      <c r="AT83" s="127">
        <v>44581</v>
      </c>
      <c r="AW83" t="s">
        <v>303</v>
      </c>
      <c r="AX83" s="21">
        <v>981.25</v>
      </c>
    </row>
    <row r="84" spans="35:50" x14ac:dyDescent="0.3">
      <c r="AI84" s="130" t="s">
        <v>143</v>
      </c>
      <c r="AJ84" s="130" t="s">
        <v>194</v>
      </c>
      <c r="AK84" s="130" t="s">
        <v>304</v>
      </c>
      <c r="AL84" s="130" t="s">
        <v>305</v>
      </c>
      <c r="AM84" s="130" t="s">
        <v>147</v>
      </c>
      <c r="AN84" s="130" t="s">
        <v>259</v>
      </c>
      <c r="AO84" s="130" t="s">
        <v>260</v>
      </c>
      <c r="AP84" s="130" t="s">
        <v>150</v>
      </c>
      <c r="AQ84" s="130" t="s">
        <v>148</v>
      </c>
      <c r="AR84" s="130" t="s">
        <v>148</v>
      </c>
      <c r="AS84" s="131">
        <v>4128.5</v>
      </c>
      <c r="AT84" s="127">
        <v>44581</v>
      </c>
      <c r="AW84" t="s">
        <v>306</v>
      </c>
      <c r="AX84" s="21">
        <v>350</v>
      </c>
    </row>
    <row r="85" spans="35:50" x14ac:dyDescent="0.3">
      <c r="AI85" s="130" t="s">
        <v>143</v>
      </c>
      <c r="AJ85" s="130" t="s">
        <v>194</v>
      </c>
      <c r="AK85" s="130" t="s">
        <v>307</v>
      </c>
      <c r="AL85" s="130" t="s">
        <v>308</v>
      </c>
      <c r="AM85" s="130" t="s">
        <v>147</v>
      </c>
      <c r="AN85" s="130" t="s">
        <v>259</v>
      </c>
      <c r="AO85" s="130" t="s">
        <v>260</v>
      </c>
      <c r="AP85" s="130" t="s">
        <v>150</v>
      </c>
      <c r="AQ85" s="130" t="s">
        <v>148</v>
      </c>
      <c r="AR85" s="130" t="s">
        <v>148</v>
      </c>
      <c r="AS85" s="131">
        <v>37</v>
      </c>
      <c r="AT85" s="127">
        <v>44581</v>
      </c>
      <c r="AW85" t="s">
        <v>309</v>
      </c>
      <c r="AX85" s="21">
        <v>725</v>
      </c>
    </row>
    <row r="86" spans="35:50" x14ac:dyDescent="0.3">
      <c r="AI86" s="130" t="s">
        <v>143</v>
      </c>
      <c r="AJ86" s="130" t="s">
        <v>194</v>
      </c>
      <c r="AK86" s="130" t="s">
        <v>310</v>
      </c>
      <c r="AL86" s="130" t="s">
        <v>311</v>
      </c>
      <c r="AM86" s="130" t="s">
        <v>147</v>
      </c>
      <c r="AN86" s="130" t="s">
        <v>259</v>
      </c>
      <c r="AO86" s="130" t="s">
        <v>260</v>
      </c>
      <c r="AP86" s="130" t="s">
        <v>150</v>
      </c>
      <c r="AQ86" s="130" t="s">
        <v>148</v>
      </c>
      <c r="AR86" s="130" t="s">
        <v>148</v>
      </c>
      <c r="AS86" s="131">
        <v>2440</v>
      </c>
      <c r="AT86" s="127">
        <v>44581</v>
      </c>
      <c r="AW86" t="s">
        <v>312</v>
      </c>
      <c r="AX86" s="21">
        <v>1532.5</v>
      </c>
    </row>
    <row r="87" spans="35:50" x14ac:dyDescent="0.3">
      <c r="AI87" s="130" t="s">
        <v>143</v>
      </c>
      <c r="AJ87" s="130" t="s">
        <v>194</v>
      </c>
      <c r="AK87" s="130" t="s">
        <v>313</v>
      </c>
      <c r="AL87" s="130" t="s">
        <v>314</v>
      </c>
      <c r="AM87" s="130" t="s">
        <v>147</v>
      </c>
      <c r="AN87" s="130" t="s">
        <v>259</v>
      </c>
      <c r="AO87" s="130" t="s">
        <v>260</v>
      </c>
      <c r="AP87" s="130" t="s">
        <v>150</v>
      </c>
      <c r="AQ87" s="130" t="s">
        <v>148</v>
      </c>
      <c r="AR87" s="130" t="s">
        <v>148</v>
      </c>
      <c r="AS87" s="131">
        <v>26793.279999999999</v>
      </c>
      <c r="AT87" s="127">
        <v>44582</v>
      </c>
      <c r="AW87" t="s">
        <v>315</v>
      </c>
      <c r="AX87" s="21">
        <v>1453.6</v>
      </c>
    </row>
    <row r="88" spans="35:50" x14ac:dyDescent="0.3">
      <c r="AI88" s="130" t="s">
        <v>143</v>
      </c>
      <c r="AJ88" s="130" t="s">
        <v>144</v>
      </c>
      <c r="AK88" s="130" t="s">
        <v>316</v>
      </c>
      <c r="AL88" s="130" t="s">
        <v>317</v>
      </c>
      <c r="AM88" s="130" t="s">
        <v>147</v>
      </c>
      <c r="AN88" s="130" t="s">
        <v>317</v>
      </c>
      <c r="AO88" s="130" t="s">
        <v>318</v>
      </c>
      <c r="AP88" s="130" t="s">
        <v>150</v>
      </c>
      <c r="AQ88" s="130" t="s">
        <v>148</v>
      </c>
      <c r="AR88" s="130" t="s">
        <v>148</v>
      </c>
      <c r="AS88" s="131">
        <v>285</v>
      </c>
      <c r="AT88" s="127">
        <v>44579</v>
      </c>
      <c r="AW88" t="s">
        <v>319</v>
      </c>
      <c r="AX88" s="21">
        <v>613.75</v>
      </c>
    </row>
    <row r="89" spans="35:50" x14ac:dyDescent="0.3">
      <c r="AI89" s="130" t="s">
        <v>143</v>
      </c>
      <c r="AJ89" s="130" t="s">
        <v>144</v>
      </c>
      <c r="AK89" s="130" t="s">
        <v>320</v>
      </c>
      <c r="AL89" s="130" t="s">
        <v>321</v>
      </c>
      <c r="AM89" s="130" t="s">
        <v>147</v>
      </c>
      <c r="AN89" s="130" t="s">
        <v>321</v>
      </c>
      <c r="AO89" s="130" t="s">
        <v>318</v>
      </c>
      <c r="AP89" s="130" t="s">
        <v>150</v>
      </c>
      <c r="AQ89" s="130" t="s">
        <v>148</v>
      </c>
      <c r="AR89" s="130" t="s">
        <v>148</v>
      </c>
      <c r="AS89" s="131">
        <v>144.69999999999999</v>
      </c>
      <c r="AT89" s="127">
        <v>44579</v>
      </c>
      <c r="AW89" t="s">
        <v>322</v>
      </c>
      <c r="AX89" s="21">
        <v>405</v>
      </c>
    </row>
    <row r="90" spans="35:50" x14ac:dyDescent="0.3">
      <c r="AI90" s="130" t="s">
        <v>143</v>
      </c>
      <c r="AJ90" s="130" t="s">
        <v>144</v>
      </c>
      <c r="AK90" s="130" t="s">
        <v>323</v>
      </c>
      <c r="AL90" s="130" t="s">
        <v>324</v>
      </c>
      <c r="AM90" s="130" t="s">
        <v>147</v>
      </c>
      <c r="AN90" s="130" t="s">
        <v>324</v>
      </c>
      <c r="AO90" s="130" t="s">
        <v>318</v>
      </c>
      <c r="AP90" s="130" t="s">
        <v>150</v>
      </c>
      <c r="AQ90" s="130" t="s">
        <v>148</v>
      </c>
      <c r="AR90" s="130" t="s">
        <v>148</v>
      </c>
      <c r="AS90" s="131">
        <v>1260.52</v>
      </c>
      <c r="AT90" s="127">
        <v>44579</v>
      </c>
      <c r="AW90" t="s">
        <v>325</v>
      </c>
      <c r="AX90" s="21">
        <v>475</v>
      </c>
    </row>
    <row r="91" spans="35:50" x14ac:dyDescent="0.3">
      <c r="AI91" s="130" t="s">
        <v>143</v>
      </c>
      <c r="AJ91" s="130" t="s">
        <v>326</v>
      </c>
      <c r="AK91" s="130" t="s">
        <v>327</v>
      </c>
      <c r="AL91" s="130" t="s">
        <v>328</v>
      </c>
      <c r="AM91" s="130" t="s">
        <v>147</v>
      </c>
      <c r="AN91" s="130" t="s">
        <v>163</v>
      </c>
      <c r="AO91" s="130" t="s">
        <v>318</v>
      </c>
      <c r="AP91" s="130" t="s">
        <v>150</v>
      </c>
      <c r="AQ91" s="130" t="s">
        <v>148</v>
      </c>
      <c r="AR91" s="130" t="s">
        <v>148</v>
      </c>
      <c r="AS91" s="131">
        <v>27.48</v>
      </c>
      <c r="AT91" s="127">
        <v>44599</v>
      </c>
      <c r="AW91" t="s">
        <v>329</v>
      </c>
      <c r="AX91" s="21">
        <v>862.75</v>
      </c>
    </row>
    <row r="92" spans="35:50" x14ac:dyDescent="0.3">
      <c r="AI92" s="130" t="s">
        <v>143</v>
      </c>
      <c r="AJ92" s="130" t="s">
        <v>144</v>
      </c>
      <c r="AK92" s="130" t="s">
        <v>330</v>
      </c>
      <c r="AL92" s="130" t="s">
        <v>331</v>
      </c>
      <c r="AM92" s="130" t="s">
        <v>147</v>
      </c>
      <c r="AN92" s="130" t="s">
        <v>331</v>
      </c>
      <c r="AO92" s="130" t="s">
        <v>332</v>
      </c>
      <c r="AP92" s="130" t="s">
        <v>150</v>
      </c>
      <c r="AQ92" s="130" t="s">
        <v>148</v>
      </c>
      <c r="AR92" s="130" t="s">
        <v>148</v>
      </c>
      <c r="AS92" s="131">
        <v>225</v>
      </c>
      <c r="AT92" s="127">
        <v>44581</v>
      </c>
      <c r="AW92" t="s">
        <v>333</v>
      </c>
      <c r="AX92" s="21">
        <v>650.25</v>
      </c>
    </row>
    <row r="93" spans="35:50" x14ac:dyDescent="0.3">
      <c r="AI93" s="130" t="s">
        <v>143</v>
      </c>
      <c r="AJ93" s="130" t="s">
        <v>144</v>
      </c>
      <c r="AK93" s="130" t="s">
        <v>334</v>
      </c>
      <c r="AL93" s="130" t="s">
        <v>335</v>
      </c>
      <c r="AM93" s="130" t="s">
        <v>147</v>
      </c>
      <c r="AN93" s="130" t="s">
        <v>335</v>
      </c>
      <c r="AO93" s="130" t="s">
        <v>336</v>
      </c>
      <c r="AP93" s="130" t="s">
        <v>150</v>
      </c>
      <c r="AQ93" s="130" t="s">
        <v>148</v>
      </c>
      <c r="AR93" s="130" t="s">
        <v>148</v>
      </c>
      <c r="AS93" s="131">
        <v>118.24</v>
      </c>
      <c r="AT93" s="127">
        <v>44581</v>
      </c>
      <c r="AW93" t="s">
        <v>337</v>
      </c>
      <c r="AX93" s="21">
        <v>435</v>
      </c>
    </row>
    <row r="94" spans="35:50" x14ac:dyDescent="0.3">
      <c r="AI94" s="130" t="s">
        <v>143</v>
      </c>
      <c r="AJ94" s="130" t="s">
        <v>144</v>
      </c>
      <c r="AK94" s="130" t="s">
        <v>338</v>
      </c>
      <c r="AL94" s="130" t="s">
        <v>339</v>
      </c>
      <c r="AM94" s="130" t="s">
        <v>147</v>
      </c>
      <c r="AN94" s="130" t="s">
        <v>148</v>
      </c>
      <c r="AO94" s="130" t="s">
        <v>336</v>
      </c>
      <c r="AP94" s="130" t="s">
        <v>150</v>
      </c>
      <c r="AQ94" s="130" t="s">
        <v>148</v>
      </c>
      <c r="AR94" s="130" t="s">
        <v>148</v>
      </c>
      <c r="AS94" s="131">
        <v>595</v>
      </c>
      <c r="AT94" s="127">
        <v>44634</v>
      </c>
      <c r="AW94" t="s">
        <v>340</v>
      </c>
      <c r="AX94" s="21">
        <v>993.75</v>
      </c>
    </row>
    <row r="95" spans="35:50" x14ac:dyDescent="0.3">
      <c r="AI95" s="130" t="s">
        <v>143</v>
      </c>
      <c r="AJ95" s="130" t="s">
        <v>144</v>
      </c>
      <c r="AK95" s="130" t="s">
        <v>341</v>
      </c>
      <c r="AL95" s="130" t="s">
        <v>342</v>
      </c>
      <c r="AM95" s="130" t="s">
        <v>147</v>
      </c>
      <c r="AN95" s="130" t="s">
        <v>148</v>
      </c>
      <c r="AO95" s="130" t="s">
        <v>343</v>
      </c>
      <c r="AP95" s="130" t="s">
        <v>150</v>
      </c>
      <c r="AQ95" s="130" t="s">
        <v>148</v>
      </c>
      <c r="AR95" s="130" t="s">
        <v>148</v>
      </c>
      <c r="AS95" s="131">
        <v>5000</v>
      </c>
      <c r="AT95" s="127">
        <v>44586</v>
      </c>
      <c r="AW95" t="s">
        <v>344</v>
      </c>
      <c r="AX95" s="21">
        <v>796.72</v>
      </c>
    </row>
    <row r="96" spans="35:50" x14ac:dyDescent="0.3">
      <c r="AI96" s="130" t="s">
        <v>143</v>
      </c>
      <c r="AJ96" s="130" t="s">
        <v>144</v>
      </c>
      <c r="AK96" s="130" t="s">
        <v>345</v>
      </c>
      <c r="AL96" s="130" t="s">
        <v>346</v>
      </c>
      <c r="AM96" s="130" t="s">
        <v>147</v>
      </c>
      <c r="AN96" s="130" t="s">
        <v>346</v>
      </c>
      <c r="AO96" s="130" t="s">
        <v>347</v>
      </c>
      <c r="AP96" s="130" t="s">
        <v>150</v>
      </c>
      <c r="AQ96" s="130" t="s">
        <v>148</v>
      </c>
      <c r="AR96" s="130" t="s">
        <v>148</v>
      </c>
      <c r="AS96" s="131">
        <v>154</v>
      </c>
      <c r="AT96" s="127">
        <v>44585</v>
      </c>
      <c r="AW96" t="s">
        <v>348</v>
      </c>
      <c r="AX96" s="21">
        <v>2878.8</v>
      </c>
    </row>
    <row r="97" spans="35:50" x14ac:dyDescent="0.3">
      <c r="AI97" s="130" t="s">
        <v>143</v>
      </c>
      <c r="AJ97" s="130" t="s">
        <v>144</v>
      </c>
      <c r="AK97" s="130" t="s">
        <v>349</v>
      </c>
      <c r="AL97" s="130" t="s">
        <v>350</v>
      </c>
      <c r="AM97" s="130" t="s">
        <v>147</v>
      </c>
      <c r="AN97" s="130" t="s">
        <v>350</v>
      </c>
      <c r="AO97" s="130" t="s">
        <v>347</v>
      </c>
      <c r="AP97" s="130" t="s">
        <v>150</v>
      </c>
      <c r="AQ97" s="130" t="s">
        <v>148</v>
      </c>
      <c r="AR97" s="130" t="s">
        <v>148</v>
      </c>
      <c r="AS97" s="131">
        <v>5372.5</v>
      </c>
      <c r="AT97" s="127">
        <v>44586</v>
      </c>
      <c r="AW97" t="s">
        <v>351</v>
      </c>
      <c r="AX97" s="21">
        <v>1913.5</v>
      </c>
    </row>
    <row r="98" spans="35:50" x14ac:dyDescent="0.3">
      <c r="AI98" s="130" t="s">
        <v>143</v>
      </c>
      <c r="AJ98" s="130" t="s">
        <v>144</v>
      </c>
      <c r="AK98" s="130" t="s">
        <v>352</v>
      </c>
      <c r="AL98" s="130" t="s">
        <v>353</v>
      </c>
      <c r="AM98" s="130" t="s">
        <v>147</v>
      </c>
      <c r="AN98" s="130" t="s">
        <v>353</v>
      </c>
      <c r="AO98" s="130" t="s">
        <v>347</v>
      </c>
      <c r="AP98" s="130" t="s">
        <v>150</v>
      </c>
      <c r="AQ98" s="130" t="s">
        <v>148</v>
      </c>
      <c r="AR98" s="130" t="s">
        <v>148</v>
      </c>
      <c r="AS98" s="131">
        <v>260</v>
      </c>
      <c r="AT98" s="127">
        <v>44587</v>
      </c>
      <c r="AW98" t="s">
        <v>354</v>
      </c>
      <c r="AX98" s="21">
        <v>1243.75</v>
      </c>
    </row>
    <row r="99" spans="35:50" x14ac:dyDescent="0.3">
      <c r="AI99" s="130" t="s">
        <v>143</v>
      </c>
      <c r="AJ99" s="130" t="s">
        <v>144</v>
      </c>
      <c r="AK99" s="130" t="s">
        <v>355</v>
      </c>
      <c r="AL99" s="130" t="s">
        <v>356</v>
      </c>
      <c r="AM99" s="130" t="s">
        <v>147</v>
      </c>
      <c r="AN99" s="130" t="s">
        <v>356</v>
      </c>
      <c r="AO99" s="130" t="s">
        <v>357</v>
      </c>
      <c r="AP99" s="130" t="s">
        <v>150</v>
      </c>
      <c r="AQ99" s="130" t="s">
        <v>148</v>
      </c>
      <c r="AR99" s="130" t="s">
        <v>148</v>
      </c>
      <c r="AS99" s="131">
        <v>667.15</v>
      </c>
      <c r="AT99" s="127">
        <v>44587</v>
      </c>
      <c r="AW99" t="s">
        <v>358</v>
      </c>
      <c r="AX99" s="21">
        <v>3144.38</v>
      </c>
    </row>
    <row r="100" spans="35:50" x14ac:dyDescent="0.3">
      <c r="AI100" s="130" t="s">
        <v>143</v>
      </c>
      <c r="AJ100" s="130" t="s">
        <v>144</v>
      </c>
      <c r="AK100" s="130" t="s">
        <v>359</v>
      </c>
      <c r="AL100" s="130" t="s">
        <v>360</v>
      </c>
      <c r="AM100" s="130" t="s">
        <v>147</v>
      </c>
      <c r="AN100" s="130" t="s">
        <v>360</v>
      </c>
      <c r="AO100" s="130" t="s">
        <v>357</v>
      </c>
      <c r="AP100" s="130" t="s">
        <v>150</v>
      </c>
      <c r="AQ100" s="130" t="s">
        <v>148</v>
      </c>
      <c r="AR100" s="130" t="s">
        <v>148</v>
      </c>
      <c r="AS100" s="131">
        <v>481.77</v>
      </c>
      <c r="AT100" s="127">
        <v>44587</v>
      </c>
      <c r="AW100" t="s">
        <v>361</v>
      </c>
      <c r="AX100" s="21">
        <v>5835</v>
      </c>
    </row>
    <row r="101" spans="35:50" x14ac:dyDescent="0.3">
      <c r="AI101" s="130" t="s">
        <v>143</v>
      </c>
      <c r="AJ101" s="130" t="s">
        <v>144</v>
      </c>
      <c r="AK101" s="130" t="s">
        <v>362</v>
      </c>
      <c r="AL101" s="130" t="s">
        <v>177</v>
      </c>
      <c r="AM101" s="130" t="s">
        <v>147</v>
      </c>
      <c r="AN101" s="130" t="s">
        <v>204</v>
      </c>
      <c r="AO101" s="130" t="s">
        <v>363</v>
      </c>
      <c r="AP101" s="130" t="s">
        <v>150</v>
      </c>
      <c r="AQ101" s="130" t="s">
        <v>148</v>
      </c>
      <c r="AR101" s="130" t="s">
        <v>148</v>
      </c>
      <c r="AS101" s="131">
        <v>540</v>
      </c>
      <c r="AT101" s="127">
        <v>44588</v>
      </c>
      <c r="AW101" t="s">
        <v>364</v>
      </c>
      <c r="AX101" s="21">
        <v>5000</v>
      </c>
    </row>
    <row r="102" spans="35:50" x14ac:dyDescent="0.3">
      <c r="AI102" s="130" t="s">
        <v>143</v>
      </c>
      <c r="AJ102" s="130" t="s">
        <v>144</v>
      </c>
      <c r="AK102" s="130" t="s">
        <v>365</v>
      </c>
      <c r="AL102" s="130" t="s">
        <v>177</v>
      </c>
      <c r="AM102" s="130" t="s">
        <v>147</v>
      </c>
      <c r="AN102" s="130" t="s">
        <v>193</v>
      </c>
      <c r="AO102" s="130" t="s">
        <v>363</v>
      </c>
      <c r="AP102" s="130" t="s">
        <v>150</v>
      </c>
      <c r="AQ102" s="130" t="s">
        <v>148</v>
      </c>
      <c r="AR102" s="130" t="s">
        <v>148</v>
      </c>
      <c r="AS102" s="131">
        <v>371.3</v>
      </c>
      <c r="AT102" s="127">
        <v>44588</v>
      </c>
      <c r="AW102" t="s">
        <v>366</v>
      </c>
      <c r="AX102" s="21">
        <v>1500</v>
      </c>
    </row>
    <row r="103" spans="35:50" x14ac:dyDescent="0.3">
      <c r="AI103" s="130" t="s">
        <v>143</v>
      </c>
      <c r="AJ103" s="130" t="s">
        <v>144</v>
      </c>
      <c r="AK103" s="130" t="s">
        <v>367</v>
      </c>
      <c r="AL103" s="130" t="s">
        <v>368</v>
      </c>
      <c r="AM103" s="130" t="s">
        <v>147</v>
      </c>
      <c r="AN103" s="130" t="s">
        <v>209</v>
      </c>
      <c r="AO103" s="130" t="s">
        <v>363</v>
      </c>
      <c r="AP103" s="130" t="s">
        <v>150</v>
      </c>
      <c r="AQ103" s="130" t="s">
        <v>148</v>
      </c>
      <c r="AR103" s="130" t="s">
        <v>148</v>
      </c>
      <c r="AS103" s="131">
        <v>3078.16</v>
      </c>
      <c r="AT103" s="127">
        <v>44588</v>
      </c>
      <c r="AW103" t="s">
        <v>369</v>
      </c>
      <c r="AX103" s="21">
        <v>4000</v>
      </c>
    </row>
    <row r="104" spans="35:50" x14ac:dyDescent="0.3">
      <c r="AI104" s="130" t="s">
        <v>143</v>
      </c>
      <c r="AJ104" s="130" t="s">
        <v>144</v>
      </c>
      <c r="AK104" s="130" t="s">
        <v>370</v>
      </c>
      <c r="AL104" s="130" t="s">
        <v>371</v>
      </c>
      <c r="AM104" s="130" t="s">
        <v>147</v>
      </c>
      <c r="AN104" s="130" t="s">
        <v>183</v>
      </c>
      <c r="AO104" s="130" t="s">
        <v>363</v>
      </c>
      <c r="AP104" s="130" t="s">
        <v>150</v>
      </c>
      <c r="AQ104" s="130" t="s">
        <v>148</v>
      </c>
      <c r="AR104" s="130" t="s">
        <v>148</v>
      </c>
      <c r="AS104" s="131">
        <v>2978.4</v>
      </c>
      <c r="AT104" s="127">
        <v>44592</v>
      </c>
      <c r="AW104" t="s">
        <v>372</v>
      </c>
      <c r="AX104" s="21">
        <v>5000</v>
      </c>
    </row>
    <row r="105" spans="35:50" x14ac:dyDescent="0.3">
      <c r="AI105" s="130" t="s">
        <v>143</v>
      </c>
      <c r="AJ105" s="130" t="s">
        <v>144</v>
      </c>
      <c r="AK105" s="130" t="s">
        <v>373</v>
      </c>
      <c r="AL105" s="130" t="s">
        <v>374</v>
      </c>
      <c r="AM105" s="130" t="s">
        <v>147</v>
      </c>
      <c r="AN105" s="130" t="s">
        <v>374</v>
      </c>
      <c r="AO105" s="130" t="s">
        <v>363</v>
      </c>
      <c r="AP105" s="130" t="s">
        <v>150</v>
      </c>
      <c r="AQ105" s="130" t="s">
        <v>148</v>
      </c>
      <c r="AR105" s="130" t="s">
        <v>148</v>
      </c>
      <c r="AS105" s="131">
        <v>3615.16</v>
      </c>
      <c r="AT105" s="127">
        <v>44592</v>
      </c>
      <c r="AW105" t="s">
        <v>375</v>
      </c>
      <c r="AX105" s="21">
        <v>2933.01</v>
      </c>
    </row>
    <row r="106" spans="35:50" x14ac:dyDescent="0.3">
      <c r="AI106" s="130" t="s">
        <v>143</v>
      </c>
      <c r="AJ106" s="130" t="s">
        <v>144</v>
      </c>
      <c r="AK106" s="130" t="s">
        <v>376</v>
      </c>
      <c r="AL106" s="130" t="s">
        <v>377</v>
      </c>
      <c r="AM106" s="130" t="s">
        <v>147</v>
      </c>
      <c r="AN106" s="130" t="s">
        <v>377</v>
      </c>
      <c r="AO106" s="130" t="s">
        <v>363</v>
      </c>
      <c r="AP106" s="130" t="s">
        <v>150</v>
      </c>
      <c r="AQ106" s="130" t="s">
        <v>148</v>
      </c>
      <c r="AR106" s="130" t="s">
        <v>148</v>
      </c>
      <c r="AS106" s="131">
        <v>471.95</v>
      </c>
      <c r="AT106" s="127">
        <v>44592</v>
      </c>
      <c r="AW106" t="s">
        <v>378</v>
      </c>
      <c r="AX106" s="21">
        <v>12861.74</v>
      </c>
    </row>
    <row r="107" spans="35:50" x14ac:dyDescent="0.3">
      <c r="AI107" s="130" t="s">
        <v>143</v>
      </c>
      <c r="AJ107" s="130" t="s">
        <v>144</v>
      </c>
      <c r="AK107" s="130" t="s">
        <v>379</v>
      </c>
      <c r="AL107" s="130" t="s">
        <v>380</v>
      </c>
      <c r="AM107" s="130" t="s">
        <v>147</v>
      </c>
      <c r="AN107" s="130" t="s">
        <v>380</v>
      </c>
      <c r="AO107" s="130" t="s">
        <v>381</v>
      </c>
      <c r="AP107" s="130" t="s">
        <v>150</v>
      </c>
      <c r="AQ107" s="130" t="s">
        <v>148</v>
      </c>
      <c r="AR107" s="130" t="s">
        <v>148</v>
      </c>
      <c r="AS107" s="131">
        <v>860</v>
      </c>
      <c r="AT107" s="127">
        <v>44594</v>
      </c>
      <c r="AW107" t="s">
        <v>382</v>
      </c>
      <c r="AX107" s="21">
        <v>12250</v>
      </c>
    </row>
    <row r="108" spans="35:50" x14ac:dyDescent="0.3">
      <c r="AI108" s="130" t="s">
        <v>143</v>
      </c>
      <c r="AJ108" s="130" t="s">
        <v>383</v>
      </c>
      <c r="AK108" s="130" t="s">
        <v>384</v>
      </c>
      <c r="AL108" s="130" t="s">
        <v>385</v>
      </c>
      <c r="AM108" s="130" t="s">
        <v>147</v>
      </c>
      <c r="AN108" s="130" t="s">
        <v>148</v>
      </c>
      <c r="AO108" s="130" t="s">
        <v>386</v>
      </c>
      <c r="AP108" s="130" t="s">
        <v>150</v>
      </c>
      <c r="AQ108" s="130" t="s">
        <v>148</v>
      </c>
      <c r="AR108" s="130" t="s">
        <v>148</v>
      </c>
      <c r="AS108" s="131">
        <v>-66447.73</v>
      </c>
      <c r="AT108" s="127">
        <v>44589</v>
      </c>
      <c r="AW108" t="s">
        <v>387</v>
      </c>
      <c r="AX108" s="21">
        <v>50000</v>
      </c>
    </row>
    <row r="109" spans="35:50" x14ac:dyDescent="0.3">
      <c r="AI109" s="130" t="s">
        <v>143</v>
      </c>
      <c r="AJ109" s="130" t="s">
        <v>194</v>
      </c>
      <c r="AK109" s="130" t="s">
        <v>388</v>
      </c>
      <c r="AL109" s="130" t="s">
        <v>389</v>
      </c>
      <c r="AM109" s="130" t="s">
        <v>147</v>
      </c>
      <c r="AN109" s="130" t="s">
        <v>390</v>
      </c>
      <c r="AO109" s="130" t="s">
        <v>386</v>
      </c>
      <c r="AP109" s="130" t="s">
        <v>150</v>
      </c>
      <c r="AQ109" s="130" t="s">
        <v>148</v>
      </c>
      <c r="AR109" s="130" t="s">
        <v>148</v>
      </c>
      <c r="AS109" s="131">
        <v>2932</v>
      </c>
      <c r="AT109" s="127">
        <v>44592</v>
      </c>
      <c r="AW109" t="s">
        <v>391</v>
      </c>
      <c r="AX109" s="21">
        <v>37500</v>
      </c>
    </row>
    <row r="110" spans="35:50" x14ac:dyDescent="0.3">
      <c r="AI110" s="130" t="s">
        <v>143</v>
      </c>
      <c r="AJ110" s="130" t="s">
        <v>194</v>
      </c>
      <c r="AK110" s="130" t="s">
        <v>392</v>
      </c>
      <c r="AL110" s="130" t="s">
        <v>393</v>
      </c>
      <c r="AM110" s="130" t="s">
        <v>147</v>
      </c>
      <c r="AN110" s="130" t="s">
        <v>390</v>
      </c>
      <c r="AO110" s="130" t="s">
        <v>386</v>
      </c>
      <c r="AP110" s="130" t="s">
        <v>150</v>
      </c>
      <c r="AQ110" s="130" t="s">
        <v>148</v>
      </c>
      <c r="AR110" s="130" t="s">
        <v>148</v>
      </c>
      <c r="AS110" s="131">
        <v>7417.68</v>
      </c>
      <c r="AT110" s="127">
        <v>44592</v>
      </c>
      <c r="AW110" t="s">
        <v>394</v>
      </c>
      <c r="AX110" s="21">
        <v>1400</v>
      </c>
    </row>
    <row r="111" spans="35:50" x14ac:dyDescent="0.3">
      <c r="AI111" s="130" t="s">
        <v>143</v>
      </c>
      <c r="AJ111" s="130" t="s">
        <v>194</v>
      </c>
      <c r="AK111" s="130" t="s">
        <v>395</v>
      </c>
      <c r="AL111" s="130" t="s">
        <v>396</v>
      </c>
      <c r="AM111" s="130" t="s">
        <v>147</v>
      </c>
      <c r="AN111" s="130" t="s">
        <v>390</v>
      </c>
      <c r="AO111" s="130" t="s">
        <v>386</v>
      </c>
      <c r="AP111" s="130" t="s">
        <v>150</v>
      </c>
      <c r="AQ111" s="130" t="s">
        <v>148</v>
      </c>
      <c r="AR111" s="130" t="s">
        <v>148</v>
      </c>
      <c r="AS111" s="131">
        <v>147.5</v>
      </c>
      <c r="AT111" s="127">
        <v>44592</v>
      </c>
      <c r="AW111" t="s">
        <v>397</v>
      </c>
      <c r="AX111" s="21">
        <v>207290</v>
      </c>
    </row>
    <row r="112" spans="35:50" x14ac:dyDescent="0.3">
      <c r="AI112" s="130" t="s">
        <v>143</v>
      </c>
      <c r="AJ112" s="130" t="s">
        <v>398</v>
      </c>
      <c r="AK112" s="130" t="s">
        <v>399</v>
      </c>
      <c r="AL112" s="130" t="s">
        <v>400</v>
      </c>
      <c r="AM112" s="130" t="s">
        <v>147</v>
      </c>
      <c r="AN112" s="130" t="s">
        <v>401</v>
      </c>
      <c r="AO112" s="130" t="s">
        <v>402</v>
      </c>
      <c r="AP112" s="130" t="s">
        <v>150</v>
      </c>
      <c r="AQ112" s="130" t="s">
        <v>148</v>
      </c>
      <c r="AR112" s="130" t="s">
        <v>148</v>
      </c>
      <c r="AS112" s="131">
        <v>-255413</v>
      </c>
      <c r="AT112" s="127">
        <v>44592</v>
      </c>
      <c r="AW112" t="s">
        <v>403</v>
      </c>
      <c r="AX112" s="21">
        <v>7000</v>
      </c>
    </row>
    <row r="113" spans="35:50" x14ac:dyDescent="0.3">
      <c r="AI113" s="130" t="s">
        <v>143</v>
      </c>
      <c r="AJ113" s="130" t="s">
        <v>144</v>
      </c>
      <c r="AK113" s="130" t="s">
        <v>404</v>
      </c>
      <c r="AL113" s="130" t="s">
        <v>405</v>
      </c>
      <c r="AM113" s="130" t="s">
        <v>147</v>
      </c>
      <c r="AN113" s="130" t="s">
        <v>405</v>
      </c>
      <c r="AO113" s="130" t="s">
        <v>402</v>
      </c>
      <c r="AP113" s="130" t="s">
        <v>150</v>
      </c>
      <c r="AQ113" s="130" t="s">
        <v>148</v>
      </c>
      <c r="AR113" s="130" t="s">
        <v>148</v>
      </c>
      <c r="AS113" s="131">
        <v>493.13</v>
      </c>
      <c r="AT113" s="127">
        <v>44592</v>
      </c>
      <c r="AW113" t="s">
        <v>406</v>
      </c>
      <c r="AX113" s="21">
        <v>8333.33</v>
      </c>
    </row>
    <row r="114" spans="35:50" x14ac:dyDescent="0.3">
      <c r="AI114" s="130" t="s">
        <v>143</v>
      </c>
      <c r="AJ114" s="130" t="s">
        <v>144</v>
      </c>
      <c r="AK114" s="130" t="s">
        <v>407</v>
      </c>
      <c r="AL114" s="130" t="s">
        <v>408</v>
      </c>
      <c r="AM114" s="130" t="s">
        <v>147</v>
      </c>
      <c r="AN114" s="130" t="s">
        <v>408</v>
      </c>
      <c r="AO114" s="130" t="s">
        <v>402</v>
      </c>
      <c r="AP114" s="130" t="s">
        <v>150</v>
      </c>
      <c r="AQ114" s="130" t="s">
        <v>148</v>
      </c>
      <c r="AR114" s="130" t="s">
        <v>148</v>
      </c>
      <c r="AS114" s="131">
        <v>300</v>
      </c>
      <c r="AT114" s="127">
        <v>44594</v>
      </c>
      <c r="AW114" t="s">
        <v>409</v>
      </c>
      <c r="AX114" s="21">
        <v>50000</v>
      </c>
    </row>
    <row r="115" spans="35:50" x14ac:dyDescent="0.3">
      <c r="AI115" s="130" t="s">
        <v>143</v>
      </c>
      <c r="AJ115" s="130" t="s">
        <v>144</v>
      </c>
      <c r="AK115" s="130" t="s">
        <v>410</v>
      </c>
      <c r="AL115" s="130" t="s">
        <v>411</v>
      </c>
      <c r="AM115" s="130" t="s">
        <v>147</v>
      </c>
      <c r="AN115" s="130" t="s">
        <v>411</v>
      </c>
      <c r="AO115" s="130" t="s">
        <v>402</v>
      </c>
      <c r="AP115" s="130" t="s">
        <v>150</v>
      </c>
      <c r="AQ115" s="130" t="s">
        <v>148</v>
      </c>
      <c r="AR115" s="130" t="s">
        <v>148</v>
      </c>
      <c r="AS115" s="131">
        <v>363</v>
      </c>
      <c r="AT115" s="127">
        <v>44594</v>
      </c>
      <c r="AW115" t="s">
        <v>412</v>
      </c>
      <c r="AX115" s="21">
        <v>1225</v>
      </c>
    </row>
    <row r="116" spans="35:50" x14ac:dyDescent="0.3">
      <c r="AI116" s="130" t="s">
        <v>143</v>
      </c>
      <c r="AJ116" s="130" t="s">
        <v>144</v>
      </c>
      <c r="AK116" s="130" t="s">
        <v>413</v>
      </c>
      <c r="AL116" s="130" t="s">
        <v>414</v>
      </c>
      <c r="AM116" s="130" t="s">
        <v>147</v>
      </c>
      <c r="AN116" s="130" t="s">
        <v>414</v>
      </c>
      <c r="AO116" s="130" t="s">
        <v>402</v>
      </c>
      <c r="AP116" s="130" t="s">
        <v>150</v>
      </c>
      <c r="AQ116" s="130" t="s">
        <v>148</v>
      </c>
      <c r="AR116" s="130" t="s">
        <v>148</v>
      </c>
      <c r="AS116" s="131">
        <v>300</v>
      </c>
      <c r="AT116" s="127">
        <v>44594</v>
      </c>
      <c r="AW116" t="s">
        <v>415</v>
      </c>
      <c r="AX116" s="21">
        <v>729.76</v>
      </c>
    </row>
    <row r="117" spans="35:50" x14ac:dyDescent="0.3">
      <c r="AI117" s="130" t="s">
        <v>143</v>
      </c>
      <c r="AJ117" s="130" t="s">
        <v>144</v>
      </c>
      <c r="AK117" s="130" t="s">
        <v>416</v>
      </c>
      <c r="AL117" s="130" t="s">
        <v>181</v>
      </c>
      <c r="AM117" s="130" t="s">
        <v>147</v>
      </c>
      <c r="AN117" s="130" t="s">
        <v>201</v>
      </c>
      <c r="AO117" s="130" t="s">
        <v>417</v>
      </c>
      <c r="AP117" s="130" t="s">
        <v>150</v>
      </c>
      <c r="AQ117" s="130" t="s">
        <v>148</v>
      </c>
      <c r="AR117" s="130" t="s">
        <v>148</v>
      </c>
      <c r="AS117" s="131">
        <v>703.44</v>
      </c>
      <c r="AT117" s="127">
        <v>44594</v>
      </c>
      <c r="AW117" t="s">
        <v>418</v>
      </c>
      <c r="AX117" s="21">
        <v>623.9</v>
      </c>
    </row>
    <row r="118" spans="35:50" x14ac:dyDescent="0.3">
      <c r="AI118" s="130" t="s">
        <v>143</v>
      </c>
      <c r="AJ118" s="130" t="s">
        <v>144</v>
      </c>
      <c r="AK118" s="130" t="s">
        <v>419</v>
      </c>
      <c r="AL118" s="130" t="s">
        <v>420</v>
      </c>
      <c r="AM118" s="130" t="s">
        <v>147</v>
      </c>
      <c r="AN118" s="130" t="s">
        <v>198</v>
      </c>
      <c r="AO118" s="130" t="s">
        <v>417</v>
      </c>
      <c r="AP118" s="130" t="s">
        <v>150</v>
      </c>
      <c r="AQ118" s="130" t="s">
        <v>148</v>
      </c>
      <c r="AR118" s="130" t="s">
        <v>148</v>
      </c>
      <c r="AS118" s="131">
        <v>745.4</v>
      </c>
      <c r="AT118" s="127">
        <v>44594</v>
      </c>
      <c r="AW118" t="s">
        <v>421</v>
      </c>
      <c r="AX118" s="21">
        <v>486.62</v>
      </c>
    </row>
    <row r="119" spans="35:50" x14ac:dyDescent="0.3">
      <c r="AI119" s="130" t="s">
        <v>143</v>
      </c>
      <c r="AJ119" s="130" t="s">
        <v>144</v>
      </c>
      <c r="AK119" s="130" t="s">
        <v>422</v>
      </c>
      <c r="AL119" s="130" t="s">
        <v>423</v>
      </c>
      <c r="AM119" s="130" t="s">
        <v>147</v>
      </c>
      <c r="AN119" s="130" t="s">
        <v>303</v>
      </c>
      <c r="AO119" s="130" t="s">
        <v>417</v>
      </c>
      <c r="AP119" s="130" t="s">
        <v>150</v>
      </c>
      <c r="AQ119" s="130" t="s">
        <v>148</v>
      </c>
      <c r="AR119" s="130" t="s">
        <v>148</v>
      </c>
      <c r="AS119" s="131">
        <v>981.25</v>
      </c>
      <c r="AT119" s="127">
        <v>44594</v>
      </c>
      <c r="AW119" t="s">
        <v>424</v>
      </c>
      <c r="AX119" s="21">
        <v>470.15</v>
      </c>
    </row>
    <row r="120" spans="35:50" x14ac:dyDescent="0.3">
      <c r="AI120" s="130" t="s">
        <v>143</v>
      </c>
      <c r="AJ120" s="130" t="s">
        <v>144</v>
      </c>
      <c r="AK120" s="130" t="s">
        <v>425</v>
      </c>
      <c r="AL120" s="130" t="s">
        <v>426</v>
      </c>
      <c r="AM120" s="130" t="s">
        <v>147</v>
      </c>
      <c r="AN120" s="130" t="s">
        <v>426</v>
      </c>
      <c r="AO120" s="130" t="s">
        <v>417</v>
      </c>
      <c r="AP120" s="130" t="s">
        <v>150</v>
      </c>
      <c r="AQ120" s="130" t="s">
        <v>148</v>
      </c>
      <c r="AR120" s="130" t="s">
        <v>148</v>
      </c>
      <c r="AS120" s="131">
        <v>1239.8800000000001</v>
      </c>
      <c r="AT120" s="127">
        <v>44595</v>
      </c>
      <c r="AW120" t="s">
        <v>427</v>
      </c>
      <c r="AX120" s="21">
        <v>923.51</v>
      </c>
    </row>
    <row r="121" spans="35:50" x14ac:dyDescent="0.3">
      <c r="AI121" s="130" t="s">
        <v>143</v>
      </c>
      <c r="AJ121" s="130" t="s">
        <v>144</v>
      </c>
      <c r="AK121" s="130" t="s">
        <v>428</v>
      </c>
      <c r="AL121" s="130" t="s">
        <v>429</v>
      </c>
      <c r="AM121" s="130" t="s">
        <v>147</v>
      </c>
      <c r="AN121" s="130" t="s">
        <v>429</v>
      </c>
      <c r="AO121" s="130" t="s">
        <v>430</v>
      </c>
      <c r="AP121" s="130" t="s">
        <v>150</v>
      </c>
      <c r="AQ121" s="130" t="s">
        <v>148</v>
      </c>
      <c r="AR121" s="130" t="s">
        <v>148</v>
      </c>
      <c r="AS121" s="131">
        <v>2980.43</v>
      </c>
      <c r="AT121" s="127">
        <v>44595</v>
      </c>
      <c r="AW121" t="s">
        <v>431</v>
      </c>
      <c r="AX121" s="21">
        <v>661.75</v>
      </c>
    </row>
    <row r="122" spans="35:50" x14ac:dyDescent="0.3">
      <c r="AI122" s="130" t="s">
        <v>143</v>
      </c>
      <c r="AJ122" s="130" t="s">
        <v>144</v>
      </c>
      <c r="AK122" s="130" t="s">
        <v>432</v>
      </c>
      <c r="AL122" s="130" t="s">
        <v>433</v>
      </c>
      <c r="AM122" s="130" t="s">
        <v>147</v>
      </c>
      <c r="AN122" s="130" t="s">
        <v>433</v>
      </c>
      <c r="AO122" s="130" t="s">
        <v>430</v>
      </c>
      <c r="AP122" s="130" t="s">
        <v>150</v>
      </c>
      <c r="AQ122" s="130" t="s">
        <v>148</v>
      </c>
      <c r="AR122" s="130" t="s">
        <v>148</v>
      </c>
      <c r="AS122" s="131">
        <v>1787.74</v>
      </c>
      <c r="AT122" s="127">
        <v>44599</v>
      </c>
      <c r="AW122" t="s">
        <v>434</v>
      </c>
      <c r="AX122" s="21">
        <v>811.21</v>
      </c>
    </row>
    <row r="123" spans="35:50" x14ac:dyDescent="0.3">
      <c r="AI123" s="130" t="s">
        <v>143</v>
      </c>
      <c r="AJ123" s="130" t="s">
        <v>144</v>
      </c>
      <c r="AK123" s="130" t="s">
        <v>435</v>
      </c>
      <c r="AL123" s="130" t="s">
        <v>436</v>
      </c>
      <c r="AM123" s="130" t="s">
        <v>147</v>
      </c>
      <c r="AN123" s="130" t="s">
        <v>436</v>
      </c>
      <c r="AO123" s="130" t="s">
        <v>437</v>
      </c>
      <c r="AP123" s="130" t="s">
        <v>150</v>
      </c>
      <c r="AQ123" s="130" t="s">
        <v>148</v>
      </c>
      <c r="AR123" s="130" t="s">
        <v>148</v>
      </c>
      <c r="AS123" s="131">
        <v>84.93</v>
      </c>
      <c r="AT123" s="127">
        <v>44595</v>
      </c>
      <c r="AW123" t="s">
        <v>438</v>
      </c>
      <c r="AX123" s="21">
        <v>646.89</v>
      </c>
    </row>
    <row r="124" spans="35:50" x14ac:dyDescent="0.3">
      <c r="AI124" s="130" t="s">
        <v>143</v>
      </c>
      <c r="AJ124" s="130" t="s">
        <v>144</v>
      </c>
      <c r="AK124" s="130" t="s">
        <v>439</v>
      </c>
      <c r="AL124" s="130" t="s">
        <v>440</v>
      </c>
      <c r="AM124" s="130" t="s">
        <v>147</v>
      </c>
      <c r="AN124" s="130" t="s">
        <v>440</v>
      </c>
      <c r="AO124" s="130" t="s">
        <v>437</v>
      </c>
      <c r="AP124" s="130" t="s">
        <v>150</v>
      </c>
      <c r="AQ124" s="130" t="s">
        <v>148</v>
      </c>
      <c r="AR124" s="130" t="s">
        <v>148</v>
      </c>
      <c r="AS124" s="131">
        <v>1188.79</v>
      </c>
      <c r="AT124" s="127">
        <v>44599</v>
      </c>
      <c r="AW124" t="s">
        <v>441</v>
      </c>
      <c r="AX124" s="21">
        <v>405.55</v>
      </c>
    </row>
    <row r="125" spans="35:50" x14ac:dyDescent="0.3">
      <c r="AI125" s="130" t="s">
        <v>143</v>
      </c>
      <c r="AJ125" s="130" t="s">
        <v>144</v>
      </c>
      <c r="AK125" s="130" t="s">
        <v>442</v>
      </c>
      <c r="AL125" s="130" t="s">
        <v>443</v>
      </c>
      <c r="AM125" s="130" t="s">
        <v>147</v>
      </c>
      <c r="AN125" s="130" t="s">
        <v>443</v>
      </c>
      <c r="AO125" s="130" t="s">
        <v>437</v>
      </c>
      <c r="AP125" s="130" t="s">
        <v>150</v>
      </c>
      <c r="AQ125" s="130" t="s">
        <v>148</v>
      </c>
      <c r="AR125" s="130" t="s">
        <v>148</v>
      </c>
      <c r="AS125" s="131">
        <v>4117.5</v>
      </c>
      <c r="AT125" s="127">
        <v>44599</v>
      </c>
      <c r="AW125" t="s">
        <v>444</v>
      </c>
      <c r="AX125" s="21">
        <v>619.45000000000005</v>
      </c>
    </row>
    <row r="126" spans="35:50" x14ac:dyDescent="0.3">
      <c r="AI126" s="130" t="s">
        <v>143</v>
      </c>
      <c r="AJ126" s="130" t="s">
        <v>383</v>
      </c>
      <c r="AK126" s="130" t="s">
        <v>445</v>
      </c>
      <c r="AL126" s="130" t="s">
        <v>446</v>
      </c>
      <c r="AM126" s="130" t="s">
        <v>147</v>
      </c>
      <c r="AN126" s="130" t="s">
        <v>148</v>
      </c>
      <c r="AO126" s="130" t="s">
        <v>447</v>
      </c>
      <c r="AP126" s="130" t="s">
        <v>150</v>
      </c>
      <c r="AQ126" s="130" t="s">
        <v>148</v>
      </c>
      <c r="AR126" s="130" t="s">
        <v>148</v>
      </c>
      <c r="AS126" s="131">
        <v>-20757.5</v>
      </c>
      <c r="AT126" s="127">
        <v>44596</v>
      </c>
      <c r="AW126" t="s">
        <v>448</v>
      </c>
      <c r="AX126" s="21">
        <v>200000</v>
      </c>
    </row>
    <row r="127" spans="35:50" x14ac:dyDescent="0.3">
      <c r="AI127" s="130" t="s">
        <v>143</v>
      </c>
      <c r="AJ127" s="130" t="s">
        <v>144</v>
      </c>
      <c r="AK127" s="130" t="s">
        <v>449</v>
      </c>
      <c r="AL127" s="130" t="s">
        <v>450</v>
      </c>
      <c r="AM127" s="130" t="s">
        <v>147</v>
      </c>
      <c r="AN127" s="130" t="s">
        <v>450</v>
      </c>
      <c r="AO127" s="130" t="s">
        <v>451</v>
      </c>
      <c r="AP127" s="130" t="s">
        <v>150</v>
      </c>
      <c r="AQ127" s="130" t="s">
        <v>148</v>
      </c>
      <c r="AR127" s="130" t="s">
        <v>148</v>
      </c>
      <c r="AS127" s="131">
        <v>1713.93</v>
      </c>
      <c r="AT127" s="127">
        <v>44599</v>
      </c>
      <c r="AW127" t="s">
        <v>452</v>
      </c>
      <c r="AX127" s="21">
        <v>8333.34</v>
      </c>
    </row>
    <row r="128" spans="35:50" x14ac:dyDescent="0.3">
      <c r="AI128" s="130" t="s">
        <v>143</v>
      </c>
      <c r="AJ128" s="130" t="s">
        <v>144</v>
      </c>
      <c r="AK128" s="130" t="s">
        <v>453</v>
      </c>
      <c r="AL128" s="130" t="s">
        <v>454</v>
      </c>
      <c r="AM128" s="130" t="s">
        <v>147</v>
      </c>
      <c r="AN128" s="130" t="s">
        <v>397</v>
      </c>
      <c r="AO128" s="130" t="s">
        <v>451</v>
      </c>
      <c r="AP128" s="130" t="s">
        <v>150</v>
      </c>
      <c r="AQ128" s="130" t="s">
        <v>148</v>
      </c>
      <c r="AR128" s="130" t="s">
        <v>148</v>
      </c>
      <c r="AS128" s="131">
        <v>207290</v>
      </c>
      <c r="AT128" s="127">
        <v>44601</v>
      </c>
      <c r="AW128" t="s">
        <v>455</v>
      </c>
      <c r="AX128" s="21">
        <v>8333.33</v>
      </c>
    </row>
    <row r="129" spans="35:50" x14ac:dyDescent="0.3">
      <c r="AI129" s="130" t="s">
        <v>143</v>
      </c>
      <c r="AJ129" s="130" t="s">
        <v>144</v>
      </c>
      <c r="AK129" s="130" t="s">
        <v>456</v>
      </c>
      <c r="AL129" s="130" t="s">
        <v>457</v>
      </c>
      <c r="AM129" s="130" t="s">
        <v>147</v>
      </c>
      <c r="AN129" s="130" t="s">
        <v>457</v>
      </c>
      <c r="AO129" s="130" t="s">
        <v>458</v>
      </c>
      <c r="AP129" s="130" t="s">
        <v>150</v>
      </c>
      <c r="AQ129" s="130" t="s">
        <v>148</v>
      </c>
      <c r="AR129" s="130" t="s">
        <v>148</v>
      </c>
      <c r="AS129" s="131">
        <v>8400</v>
      </c>
      <c r="AT129" s="127">
        <v>44601</v>
      </c>
      <c r="AW129" t="s">
        <v>459</v>
      </c>
      <c r="AX129" s="21">
        <v>60000</v>
      </c>
    </row>
    <row r="130" spans="35:50" x14ac:dyDescent="0.3">
      <c r="AI130" s="130" t="s">
        <v>143</v>
      </c>
      <c r="AJ130" s="130" t="s">
        <v>194</v>
      </c>
      <c r="AK130" s="130" t="s">
        <v>460</v>
      </c>
      <c r="AL130" s="130" t="s">
        <v>461</v>
      </c>
      <c r="AM130" s="130" t="s">
        <v>147</v>
      </c>
      <c r="AN130" s="130" t="s">
        <v>197</v>
      </c>
      <c r="AO130" s="130" t="s">
        <v>458</v>
      </c>
      <c r="AP130" s="130" t="s">
        <v>150</v>
      </c>
      <c r="AQ130" s="130" t="s">
        <v>148</v>
      </c>
      <c r="AR130" s="130" t="s">
        <v>148</v>
      </c>
      <c r="AS130" s="131">
        <v>994.5</v>
      </c>
      <c r="AT130" s="127">
        <v>44603</v>
      </c>
      <c r="AW130" t="s">
        <v>462</v>
      </c>
      <c r="AX130" s="21">
        <v>3717.83</v>
      </c>
    </row>
    <row r="131" spans="35:50" x14ac:dyDescent="0.3">
      <c r="AI131" s="130" t="s">
        <v>143</v>
      </c>
      <c r="AJ131" s="130" t="s">
        <v>194</v>
      </c>
      <c r="AK131" s="130" t="s">
        <v>463</v>
      </c>
      <c r="AL131" s="130" t="s">
        <v>464</v>
      </c>
      <c r="AM131" s="130" t="s">
        <v>147</v>
      </c>
      <c r="AN131" s="130" t="s">
        <v>197</v>
      </c>
      <c r="AO131" s="130" t="s">
        <v>458</v>
      </c>
      <c r="AP131" s="130" t="s">
        <v>150</v>
      </c>
      <c r="AQ131" s="130" t="s">
        <v>148</v>
      </c>
      <c r="AR131" s="130" t="s">
        <v>148</v>
      </c>
      <c r="AS131" s="131">
        <v>5012.32</v>
      </c>
      <c r="AT131" s="127">
        <v>44603</v>
      </c>
      <c r="AW131" t="s">
        <v>465</v>
      </c>
      <c r="AX131" s="21">
        <v>3541.38</v>
      </c>
    </row>
    <row r="132" spans="35:50" x14ac:dyDescent="0.3">
      <c r="AI132" s="130" t="s">
        <v>143</v>
      </c>
      <c r="AJ132" s="130" t="s">
        <v>194</v>
      </c>
      <c r="AK132" s="130" t="s">
        <v>466</v>
      </c>
      <c r="AL132" s="130" t="s">
        <v>467</v>
      </c>
      <c r="AM132" s="130" t="s">
        <v>147</v>
      </c>
      <c r="AN132" s="130" t="s">
        <v>197</v>
      </c>
      <c r="AO132" s="130" t="s">
        <v>458</v>
      </c>
      <c r="AP132" s="130" t="s">
        <v>150</v>
      </c>
      <c r="AQ132" s="130" t="s">
        <v>148</v>
      </c>
      <c r="AR132" s="130" t="s">
        <v>148</v>
      </c>
      <c r="AS132" s="131">
        <v>34.5</v>
      </c>
      <c r="AT132" s="127">
        <v>44603</v>
      </c>
      <c r="AW132" t="s">
        <v>468</v>
      </c>
      <c r="AX132" s="21">
        <v>1613.03</v>
      </c>
    </row>
    <row r="133" spans="35:50" x14ac:dyDescent="0.3">
      <c r="AI133" s="130" t="s">
        <v>143</v>
      </c>
      <c r="AJ133" s="130" t="s">
        <v>194</v>
      </c>
      <c r="AK133" s="130" t="s">
        <v>469</v>
      </c>
      <c r="AL133" s="130" t="s">
        <v>470</v>
      </c>
      <c r="AM133" s="130" t="s">
        <v>147</v>
      </c>
      <c r="AN133" s="130" t="s">
        <v>197</v>
      </c>
      <c r="AO133" s="130" t="s">
        <v>458</v>
      </c>
      <c r="AP133" s="130" t="s">
        <v>150</v>
      </c>
      <c r="AQ133" s="130" t="s">
        <v>148</v>
      </c>
      <c r="AR133" s="130" t="s">
        <v>148</v>
      </c>
      <c r="AS133" s="131">
        <v>84</v>
      </c>
      <c r="AT133" s="127">
        <v>44603</v>
      </c>
      <c r="AW133" t="s">
        <v>471</v>
      </c>
      <c r="AX133" s="21">
        <v>195.18</v>
      </c>
    </row>
    <row r="134" spans="35:50" x14ac:dyDescent="0.3">
      <c r="AI134" s="130" t="s">
        <v>143</v>
      </c>
      <c r="AJ134" s="130" t="s">
        <v>194</v>
      </c>
      <c r="AK134" s="130" t="s">
        <v>472</v>
      </c>
      <c r="AL134" s="130" t="s">
        <v>473</v>
      </c>
      <c r="AM134" s="130" t="s">
        <v>147</v>
      </c>
      <c r="AN134" s="130" t="s">
        <v>197</v>
      </c>
      <c r="AO134" s="130" t="s">
        <v>458</v>
      </c>
      <c r="AP134" s="130" t="s">
        <v>150</v>
      </c>
      <c r="AQ134" s="130" t="s">
        <v>148</v>
      </c>
      <c r="AR134" s="130" t="s">
        <v>148</v>
      </c>
      <c r="AS134" s="131">
        <v>1002.5</v>
      </c>
      <c r="AT134" s="127">
        <v>44603</v>
      </c>
      <c r="AW134" t="s">
        <v>474</v>
      </c>
      <c r="AX134" s="21">
        <v>3709.38</v>
      </c>
    </row>
    <row r="135" spans="35:50" x14ac:dyDescent="0.3">
      <c r="AI135" s="130" t="s">
        <v>143</v>
      </c>
      <c r="AJ135" s="130" t="s">
        <v>194</v>
      </c>
      <c r="AK135" s="130" t="s">
        <v>475</v>
      </c>
      <c r="AL135" s="130" t="s">
        <v>476</v>
      </c>
      <c r="AM135" s="130" t="s">
        <v>147</v>
      </c>
      <c r="AN135" s="130" t="s">
        <v>197</v>
      </c>
      <c r="AO135" s="130" t="s">
        <v>458</v>
      </c>
      <c r="AP135" s="130" t="s">
        <v>150</v>
      </c>
      <c r="AQ135" s="130" t="s">
        <v>148</v>
      </c>
      <c r="AR135" s="130" t="s">
        <v>148</v>
      </c>
      <c r="AS135" s="131">
        <v>3132.1</v>
      </c>
      <c r="AT135" s="127">
        <v>44603</v>
      </c>
      <c r="AW135" t="s">
        <v>477</v>
      </c>
      <c r="AX135" s="21">
        <v>1400</v>
      </c>
    </row>
    <row r="136" spans="35:50" x14ac:dyDescent="0.3">
      <c r="AI136" s="130" t="s">
        <v>143</v>
      </c>
      <c r="AJ136" s="130" t="s">
        <v>194</v>
      </c>
      <c r="AK136" s="130" t="s">
        <v>478</v>
      </c>
      <c r="AL136" s="130" t="s">
        <v>479</v>
      </c>
      <c r="AM136" s="130" t="s">
        <v>147</v>
      </c>
      <c r="AN136" s="130" t="s">
        <v>197</v>
      </c>
      <c r="AO136" s="130" t="s">
        <v>458</v>
      </c>
      <c r="AP136" s="130" t="s">
        <v>150</v>
      </c>
      <c r="AQ136" s="130" t="s">
        <v>148</v>
      </c>
      <c r="AR136" s="130" t="s">
        <v>148</v>
      </c>
      <c r="AS136" s="131">
        <v>3010.8</v>
      </c>
      <c r="AT136" s="127">
        <v>44603</v>
      </c>
      <c r="AW136" t="s">
        <v>480</v>
      </c>
      <c r="AX136" s="21">
        <v>284981</v>
      </c>
    </row>
    <row r="137" spans="35:50" x14ac:dyDescent="0.3">
      <c r="AI137" s="130" t="s">
        <v>143</v>
      </c>
      <c r="AJ137" s="130" t="s">
        <v>194</v>
      </c>
      <c r="AK137" s="130" t="s">
        <v>481</v>
      </c>
      <c r="AL137" s="130" t="s">
        <v>482</v>
      </c>
      <c r="AM137" s="130" t="s">
        <v>147</v>
      </c>
      <c r="AN137" s="130" t="s">
        <v>197</v>
      </c>
      <c r="AO137" s="130" t="s">
        <v>458</v>
      </c>
      <c r="AP137" s="130" t="s">
        <v>150</v>
      </c>
      <c r="AQ137" s="130" t="s">
        <v>148</v>
      </c>
      <c r="AR137" s="130" t="s">
        <v>148</v>
      </c>
      <c r="AS137" s="131">
        <v>4301.21</v>
      </c>
      <c r="AT137" s="127">
        <v>44603</v>
      </c>
      <c r="AW137" t="s">
        <v>483</v>
      </c>
      <c r="AX137" s="21">
        <v>425</v>
      </c>
    </row>
    <row r="138" spans="35:50" x14ac:dyDescent="0.3">
      <c r="AI138" s="130" t="s">
        <v>143</v>
      </c>
      <c r="AJ138" s="130" t="s">
        <v>194</v>
      </c>
      <c r="AK138" s="130" t="s">
        <v>484</v>
      </c>
      <c r="AL138" s="130" t="s">
        <v>485</v>
      </c>
      <c r="AM138" s="130" t="s">
        <v>147</v>
      </c>
      <c r="AN138" s="130" t="s">
        <v>197</v>
      </c>
      <c r="AO138" s="130" t="s">
        <v>458</v>
      </c>
      <c r="AP138" s="130" t="s">
        <v>150</v>
      </c>
      <c r="AQ138" s="130" t="s">
        <v>148</v>
      </c>
      <c r="AR138" s="130" t="s">
        <v>148</v>
      </c>
      <c r="AS138" s="131">
        <v>1156</v>
      </c>
      <c r="AT138" s="127">
        <v>44603</v>
      </c>
      <c r="AW138" t="s">
        <v>486</v>
      </c>
      <c r="AX138" s="21">
        <v>13990.77</v>
      </c>
    </row>
    <row r="139" spans="35:50" x14ac:dyDescent="0.3">
      <c r="AI139" s="130" t="s">
        <v>143</v>
      </c>
      <c r="AJ139" s="130" t="s">
        <v>194</v>
      </c>
      <c r="AK139" s="130" t="s">
        <v>487</v>
      </c>
      <c r="AL139" s="130" t="s">
        <v>488</v>
      </c>
      <c r="AM139" s="130" t="s">
        <v>147</v>
      </c>
      <c r="AN139" s="130" t="s">
        <v>197</v>
      </c>
      <c r="AO139" s="130" t="s">
        <v>458</v>
      </c>
      <c r="AP139" s="130" t="s">
        <v>150</v>
      </c>
      <c r="AQ139" s="130" t="s">
        <v>148</v>
      </c>
      <c r="AR139" s="130" t="s">
        <v>148</v>
      </c>
      <c r="AS139" s="131">
        <v>42</v>
      </c>
      <c r="AT139" s="127">
        <v>44603</v>
      </c>
      <c r="AW139" t="s">
        <v>489</v>
      </c>
      <c r="AX139" s="21">
        <v>189</v>
      </c>
    </row>
    <row r="140" spans="35:50" x14ac:dyDescent="0.3">
      <c r="AI140" s="130" t="s">
        <v>143</v>
      </c>
      <c r="AJ140" s="130" t="s">
        <v>194</v>
      </c>
      <c r="AK140" s="130" t="s">
        <v>490</v>
      </c>
      <c r="AL140" s="130" t="s">
        <v>491</v>
      </c>
      <c r="AM140" s="130" t="s">
        <v>147</v>
      </c>
      <c r="AN140" s="130" t="s">
        <v>197</v>
      </c>
      <c r="AO140" s="130" t="s">
        <v>458</v>
      </c>
      <c r="AP140" s="130" t="s">
        <v>150</v>
      </c>
      <c r="AQ140" s="130" t="s">
        <v>148</v>
      </c>
      <c r="AR140" s="130" t="s">
        <v>148</v>
      </c>
      <c r="AS140" s="131">
        <v>239</v>
      </c>
      <c r="AT140" s="127">
        <v>44603</v>
      </c>
      <c r="AW140" t="s">
        <v>492</v>
      </c>
      <c r="AX140" s="21">
        <v>60</v>
      </c>
    </row>
    <row r="141" spans="35:50" x14ac:dyDescent="0.3">
      <c r="AI141" s="130" t="s">
        <v>143</v>
      </c>
      <c r="AJ141" s="130" t="s">
        <v>194</v>
      </c>
      <c r="AK141" s="130" t="s">
        <v>493</v>
      </c>
      <c r="AL141" s="130" t="s">
        <v>494</v>
      </c>
      <c r="AM141" s="130" t="s">
        <v>147</v>
      </c>
      <c r="AN141" s="130" t="s">
        <v>197</v>
      </c>
      <c r="AO141" s="130" t="s">
        <v>458</v>
      </c>
      <c r="AP141" s="130" t="s">
        <v>150</v>
      </c>
      <c r="AQ141" s="130" t="s">
        <v>148</v>
      </c>
      <c r="AR141" s="130" t="s">
        <v>148</v>
      </c>
      <c r="AS141" s="131">
        <v>1289</v>
      </c>
      <c r="AT141" s="127">
        <v>44603</v>
      </c>
      <c r="AW141" t="s">
        <v>495</v>
      </c>
      <c r="AX141" s="21">
        <v>591.35</v>
      </c>
    </row>
    <row r="142" spans="35:50" x14ac:dyDescent="0.3">
      <c r="AI142" s="130" t="s">
        <v>143</v>
      </c>
      <c r="AJ142" s="130" t="s">
        <v>194</v>
      </c>
      <c r="AK142" s="130" t="s">
        <v>496</v>
      </c>
      <c r="AL142" s="130" t="s">
        <v>497</v>
      </c>
      <c r="AM142" s="130" t="s">
        <v>147</v>
      </c>
      <c r="AN142" s="130" t="s">
        <v>197</v>
      </c>
      <c r="AO142" s="130" t="s">
        <v>458</v>
      </c>
      <c r="AP142" s="130" t="s">
        <v>150</v>
      </c>
      <c r="AQ142" s="130" t="s">
        <v>148</v>
      </c>
      <c r="AR142" s="130" t="s">
        <v>148</v>
      </c>
      <c r="AS142" s="131">
        <v>302</v>
      </c>
      <c r="AT142" s="127">
        <v>44603</v>
      </c>
      <c r="AW142" t="s">
        <v>498</v>
      </c>
      <c r="AX142" s="21">
        <v>128</v>
      </c>
    </row>
    <row r="143" spans="35:50" x14ac:dyDescent="0.3">
      <c r="AI143" s="130" t="s">
        <v>143</v>
      </c>
      <c r="AJ143" s="130" t="s">
        <v>144</v>
      </c>
      <c r="AK143" s="130" t="s">
        <v>499</v>
      </c>
      <c r="AL143" s="130" t="s">
        <v>500</v>
      </c>
      <c r="AM143" s="130" t="s">
        <v>147</v>
      </c>
      <c r="AN143" s="130" t="s">
        <v>483</v>
      </c>
      <c r="AO143" s="130" t="s">
        <v>501</v>
      </c>
      <c r="AP143" s="130" t="s">
        <v>150</v>
      </c>
      <c r="AQ143" s="130" t="s">
        <v>148</v>
      </c>
      <c r="AR143" s="130" t="s">
        <v>148</v>
      </c>
      <c r="AS143" s="131">
        <v>425</v>
      </c>
      <c r="AT143" s="127">
        <v>44601</v>
      </c>
      <c r="AW143" t="s">
        <v>502</v>
      </c>
      <c r="AX143" s="21">
        <v>1180.48</v>
      </c>
    </row>
    <row r="144" spans="35:50" x14ac:dyDescent="0.3">
      <c r="AI144" s="130" t="s">
        <v>143</v>
      </c>
      <c r="AJ144" s="130" t="s">
        <v>144</v>
      </c>
      <c r="AK144" s="130" t="s">
        <v>503</v>
      </c>
      <c r="AL144" s="130" t="s">
        <v>504</v>
      </c>
      <c r="AM144" s="130" t="s">
        <v>147</v>
      </c>
      <c r="AN144" s="130" t="s">
        <v>504</v>
      </c>
      <c r="AO144" s="130" t="s">
        <v>501</v>
      </c>
      <c r="AP144" s="130" t="s">
        <v>150</v>
      </c>
      <c r="AQ144" s="130" t="s">
        <v>148</v>
      </c>
      <c r="AR144" s="130" t="s">
        <v>148</v>
      </c>
      <c r="AS144" s="131">
        <v>37500</v>
      </c>
      <c r="AT144" s="127">
        <v>44601</v>
      </c>
      <c r="AW144" t="s">
        <v>505</v>
      </c>
      <c r="AX144" s="21">
        <v>2242.62</v>
      </c>
    </row>
    <row r="145" spans="35:50" x14ac:dyDescent="0.3">
      <c r="AI145" s="130" t="s">
        <v>143</v>
      </c>
      <c r="AJ145" s="130" t="s">
        <v>144</v>
      </c>
      <c r="AK145" s="130" t="s">
        <v>506</v>
      </c>
      <c r="AL145" s="130" t="s">
        <v>507</v>
      </c>
      <c r="AM145" s="130" t="s">
        <v>147</v>
      </c>
      <c r="AN145" s="130" t="s">
        <v>507</v>
      </c>
      <c r="AO145" s="130" t="s">
        <v>508</v>
      </c>
      <c r="AP145" s="130" t="s">
        <v>150</v>
      </c>
      <c r="AQ145" s="130" t="s">
        <v>148</v>
      </c>
      <c r="AR145" s="130" t="s">
        <v>148</v>
      </c>
      <c r="AS145" s="131">
        <v>559</v>
      </c>
      <c r="AT145" s="127">
        <v>44606</v>
      </c>
      <c r="AW145" t="s">
        <v>509</v>
      </c>
      <c r="AX145" s="21">
        <v>501.76</v>
      </c>
    </row>
    <row r="146" spans="35:50" x14ac:dyDescent="0.3">
      <c r="AI146" s="130" t="s">
        <v>143</v>
      </c>
      <c r="AJ146" s="130" t="s">
        <v>144</v>
      </c>
      <c r="AK146" s="130" t="s">
        <v>510</v>
      </c>
      <c r="AL146" s="130" t="s">
        <v>511</v>
      </c>
      <c r="AM146" s="130" t="s">
        <v>147</v>
      </c>
      <c r="AN146" s="130" t="s">
        <v>511</v>
      </c>
      <c r="AO146" s="130" t="s">
        <v>508</v>
      </c>
      <c r="AP146" s="130" t="s">
        <v>150</v>
      </c>
      <c r="AQ146" s="130" t="s">
        <v>148</v>
      </c>
      <c r="AR146" s="130" t="s">
        <v>148</v>
      </c>
      <c r="AS146" s="131">
        <v>160</v>
      </c>
      <c r="AT146" s="127">
        <v>44606</v>
      </c>
      <c r="AW146" t="s">
        <v>512</v>
      </c>
      <c r="AX146" s="21">
        <v>297.75</v>
      </c>
    </row>
    <row r="147" spans="35:50" x14ac:dyDescent="0.3">
      <c r="AI147" s="130" t="s">
        <v>143</v>
      </c>
      <c r="AJ147" s="130" t="s">
        <v>144</v>
      </c>
      <c r="AK147" s="130" t="s">
        <v>513</v>
      </c>
      <c r="AL147" s="130" t="s">
        <v>514</v>
      </c>
      <c r="AM147" s="130" t="s">
        <v>147</v>
      </c>
      <c r="AN147" s="130" t="s">
        <v>514</v>
      </c>
      <c r="AO147" s="130" t="s">
        <v>508</v>
      </c>
      <c r="AP147" s="130" t="s">
        <v>150</v>
      </c>
      <c r="AQ147" s="130" t="s">
        <v>148</v>
      </c>
      <c r="AR147" s="130" t="s">
        <v>148</v>
      </c>
      <c r="AS147" s="131">
        <v>1118.01</v>
      </c>
      <c r="AT147" s="127">
        <v>44606</v>
      </c>
      <c r="AW147" t="s">
        <v>515</v>
      </c>
      <c r="AX147" s="21">
        <v>370</v>
      </c>
    </row>
    <row r="148" spans="35:50" x14ac:dyDescent="0.3">
      <c r="AI148" s="130" t="s">
        <v>143</v>
      </c>
      <c r="AJ148" s="130" t="s">
        <v>144</v>
      </c>
      <c r="AK148" s="130" t="s">
        <v>516</v>
      </c>
      <c r="AL148" s="130" t="s">
        <v>517</v>
      </c>
      <c r="AM148" s="130" t="s">
        <v>147</v>
      </c>
      <c r="AN148" s="130" t="s">
        <v>517</v>
      </c>
      <c r="AO148" s="130" t="s">
        <v>518</v>
      </c>
      <c r="AP148" s="130" t="s">
        <v>150</v>
      </c>
      <c r="AQ148" s="130" t="s">
        <v>148</v>
      </c>
      <c r="AR148" s="130" t="s">
        <v>148</v>
      </c>
      <c r="AS148" s="131">
        <v>150</v>
      </c>
      <c r="AT148" s="127">
        <v>44608</v>
      </c>
      <c r="AW148" t="s">
        <v>519</v>
      </c>
      <c r="AX148" s="21">
        <v>700</v>
      </c>
    </row>
    <row r="149" spans="35:50" x14ac:dyDescent="0.3">
      <c r="AI149" s="130" t="s">
        <v>143</v>
      </c>
      <c r="AJ149" s="130" t="s">
        <v>144</v>
      </c>
      <c r="AK149" s="130" t="s">
        <v>520</v>
      </c>
      <c r="AL149" s="130" t="s">
        <v>521</v>
      </c>
      <c r="AM149" s="130" t="s">
        <v>147</v>
      </c>
      <c r="AN149" s="130" t="s">
        <v>521</v>
      </c>
      <c r="AO149" s="130" t="s">
        <v>518</v>
      </c>
      <c r="AP149" s="130" t="s">
        <v>150</v>
      </c>
      <c r="AQ149" s="130" t="s">
        <v>148</v>
      </c>
      <c r="AR149" s="130" t="s">
        <v>148</v>
      </c>
      <c r="AS149" s="131">
        <v>280</v>
      </c>
      <c r="AT149" s="127">
        <v>44608</v>
      </c>
      <c r="AW149" t="s">
        <v>522</v>
      </c>
      <c r="AX149" s="21">
        <v>2626.5</v>
      </c>
    </row>
    <row r="150" spans="35:50" x14ac:dyDescent="0.3">
      <c r="AI150" s="130" t="s">
        <v>143</v>
      </c>
      <c r="AJ150" s="130" t="s">
        <v>144</v>
      </c>
      <c r="AK150" s="130" t="s">
        <v>523</v>
      </c>
      <c r="AL150" s="130" t="s">
        <v>524</v>
      </c>
      <c r="AM150" s="130" t="s">
        <v>147</v>
      </c>
      <c r="AN150" s="130" t="s">
        <v>524</v>
      </c>
      <c r="AO150" s="130" t="s">
        <v>518</v>
      </c>
      <c r="AP150" s="130" t="s">
        <v>150</v>
      </c>
      <c r="AQ150" s="130" t="s">
        <v>148</v>
      </c>
      <c r="AR150" s="130" t="s">
        <v>148</v>
      </c>
      <c r="AS150" s="131">
        <v>18076.25</v>
      </c>
      <c r="AT150" s="127">
        <v>44608</v>
      </c>
      <c r="AW150" t="s">
        <v>525</v>
      </c>
      <c r="AX150" s="21">
        <v>286327.23000000004</v>
      </c>
    </row>
    <row r="151" spans="35:50" x14ac:dyDescent="0.3">
      <c r="AI151" s="130" t="s">
        <v>143</v>
      </c>
      <c r="AJ151" s="130" t="s">
        <v>144</v>
      </c>
      <c r="AK151" s="130" t="s">
        <v>526</v>
      </c>
      <c r="AL151" s="130" t="s">
        <v>177</v>
      </c>
      <c r="AM151" s="130" t="s">
        <v>147</v>
      </c>
      <c r="AN151" s="130" t="s">
        <v>448</v>
      </c>
      <c r="AO151" s="130" t="s">
        <v>527</v>
      </c>
      <c r="AP151" s="130" t="s">
        <v>150</v>
      </c>
      <c r="AQ151" s="130" t="s">
        <v>148</v>
      </c>
      <c r="AR151" s="130" t="s">
        <v>148</v>
      </c>
      <c r="AS151" s="131">
        <v>200000</v>
      </c>
      <c r="AT151" s="127">
        <v>44607</v>
      </c>
      <c r="AW151" t="s">
        <v>528</v>
      </c>
      <c r="AX151" s="21">
        <v>20000</v>
      </c>
    </row>
    <row r="152" spans="35:50" x14ac:dyDescent="0.3">
      <c r="AI152" s="130" t="s">
        <v>143</v>
      </c>
      <c r="AJ152" s="130" t="s">
        <v>144</v>
      </c>
      <c r="AK152" s="130" t="s">
        <v>529</v>
      </c>
      <c r="AL152" s="130" t="s">
        <v>181</v>
      </c>
      <c r="AM152" s="130" t="s">
        <v>147</v>
      </c>
      <c r="AN152" s="130" t="s">
        <v>418</v>
      </c>
      <c r="AO152" s="130" t="s">
        <v>527</v>
      </c>
      <c r="AP152" s="130" t="s">
        <v>150</v>
      </c>
      <c r="AQ152" s="130" t="s">
        <v>148</v>
      </c>
      <c r="AR152" s="130" t="s">
        <v>148</v>
      </c>
      <c r="AS152" s="131">
        <v>623.9</v>
      </c>
      <c r="AT152" s="127">
        <v>44608</v>
      </c>
      <c r="AW152" t="s">
        <v>530</v>
      </c>
      <c r="AX152" s="21">
        <v>1000</v>
      </c>
    </row>
    <row r="153" spans="35:50" x14ac:dyDescent="0.3">
      <c r="AI153" s="130" t="s">
        <v>143</v>
      </c>
      <c r="AJ153" s="130" t="s">
        <v>144</v>
      </c>
      <c r="AK153" s="130" t="s">
        <v>531</v>
      </c>
      <c r="AL153" s="130" t="s">
        <v>177</v>
      </c>
      <c r="AM153" s="130" t="s">
        <v>147</v>
      </c>
      <c r="AN153" s="130" t="s">
        <v>421</v>
      </c>
      <c r="AO153" s="130" t="s">
        <v>527</v>
      </c>
      <c r="AP153" s="130" t="s">
        <v>150</v>
      </c>
      <c r="AQ153" s="130" t="s">
        <v>148</v>
      </c>
      <c r="AR153" s="130" t="s">
        <v>148</v>
      </c>
      <c r="AS153" s="131">
        <v>486.62</v>
      </c>
      <c r="AT153" s="127">
        <v>44608</v>
      </c>
      <c r="AW153" t="s">
        <v>532</v>
      </c>
      <c r="AX153" s="21">
        <v>15000</v>
      </c>
    </row>
    <row r="154" spans="35:50" x14ac:dyDescent="0.3">
      <c r="AI154" s="130" t="s">
        <v>143</v>
      </c>
      <c r="AJ154" s="130" t="s">
        <v>144</v>
      </c>
      <c r="AK154" s="130" t="s">
        <v>533</v>
      </c>
      <c r="AL154" s="130" t="s">
        <v>534</v>
      </c>
      <c r="AM154" s="130" t="s">
        <v>147</v>
      </c>
      <c r="AN154" s="130" t="s">
        <v>534</v>
      </c>
      <c r="AO154" s="130" t="s">
        <v>527</v>
      </c>
      <c r="AP154" s="130" t="s">
        <v>150</v>
      </c>
      <c r="AQ154" s="130" t="s">
        <v>148</v>
      </c>
      <c r="AR154" s="130" t="s">
        <v>148</v>
      </c>
      <c r="AS154" s="131">
        <v>163</v>
      </c>
      <c r="AT154" s="127">
        <v>44608</v>
      </c>
      <c r="AW154" t="s">
        <v>535</v>
      </c>
      <c r="AX154" s="21">
        <v>-15000</v>
      </c>
    </row>
    <row r="155" spans="35:50" x14ac:dyDescent="0.3">
      <c r="AI155" s="130" t="s">
        <v>143</v>
      </c>
      <c r="AJ155" s="130" t="s">
        <v>144</v>
      </c>
      <c r="AK155" s="130" t="s">
        <v>536</v>
      </c>
      <c r="AL155" s="130" t="s">
        <v>537</v>
      </c>
      <c r="AM155" s="130" t="s">
        <v>147</v>
      </c>
      <c r="AN155" s="130" t="s">
        <v>537</v>
      </c>
      <c r="AO155" s="130" t="s">
        <v>538</v>
      </c>
      <c r="AP155" s="130" t="s">
        <v>150</v>
      </c>
      <c r="AQ155" s="130" t="s">
        <v>148</v>
      </c>
      <c r="AR155" s="130" t="s">
        <v>148</v>
      </c>
      <c r="AS155" s="131">
        <v>1000</v>
      </c>
      <c r="AT155" s="127">
        <v>44609</v>
      </c>
      <c r="AW155" t="s">
        <v>539</v>
      </c>
      <c r="AX155" s="21">
        <v>-7500</v>
      </c>
    </row>
    <row r="156" spans="35:50" x14ac:dyDescent="0.3">
      <c r="AI156" s="130" t="s">
        <v>143</v>
      </c>
      <c r="AJ156" s="130" t="s">
        <v>144</v>
      </c>
      <c r="AK156" s="130" t="s">
        <v>540</v>
      </c>
      <c r="AL156" s="130" t="s">
        <v>405</v>
      </c>
      <c r="AM156" s="130" t="s">
        <v>147</v>
      </c>
      <c r="AN156" s="130" t="s">
        <v>405</v>
      </c>
      <c r="AO156" s="130" t="s">
        <v>541</v>
      </c>
      <c r="AP156" s="130" t="s">
        <v>150</v>
      </c>
      <c r="AQ156" s="130" t="s">
        <v>148</v>
      </c>
      <c r="AR156" s="130" t="s">
        <v>148</v>
      </c>
      <c r="AS156" s="131">
        <v>557.57000000000005</v>
      </c>
      <c r="AT156" s="127">
        <v>44609</v>
      </c>
      <c r="AW156" t="s">
        <v>542</v>
      </c>
      <c r="AX156" s="21">
        <v>-500</v>
      </c>
    </row>
    <row r="157" spans="35:50" x14ac:dyDescent="0.3">
      <c r="AI157" s="130" t="s">
        <v>143</v>
      </c>
      <c r="AJ157" s="130" t="s">
        <v>144</v>
      </c>
      <c r="AK157" s="130" t="s">
        <v>543</v>
      </c>
      <c r="AL157" s="130" t="s">
        <v>534</v>
      </c>
      <c r="AM157" s="130" t="s">
        <v>147</v>
      </c>
      <c r="AN157" s="130" t="s">
        <v>534</v>
      </c>
      <c r="AO157" s="130" t="s">
        <v>541</v>
      </c>
      <c r="AP157" s="130" t="s">
        <v>150</v>
      </c>
      <c r="AQ157" s="130" t="s">
        <v>148</v>
      </c>
      <c r="AR157" s="130" t="s">
        <v>148</v>
      </c>
      <c r="AS157" s="131">
        <v>364.68</v>
      </c>
      <c r="AT157" s="127">
        <v>44609</v>
      </c>
      <c r="AW157" t="s">
        <v>544</v>
      </c>
      <c r="AX157" s="21">
        <v>-500</v>
      </c>
    </row>
    <row r="158" spans="35:50" x14ac:dyDescent="0.3">
      <c r="AI158" s="130" t="s">
        <v>143</v>
      </c>
      <c r="AJ158" s="130" t="s">
        <v>144</v>
      </c>
      <c r="AK158" s="130" t="s">
        <v>545</v>
      </c>
      <c r="AL158" s="130" t="s">
        <v>546</v>
      </c>
      <c r="AM158" s="130" t="s">
        <v>147</v>
      </c>
      <c r="AN158" s="130" t="s">
        <v>546</v>
      </c>
      <c r="AO158" s="130" t="s">
        <v>547</v>
      </c>
      <c r="AP158" s="130" t="s">
        <v>150</v>
      </c>
      <c r="AQ158" s="130" t="s">
        <v>148</v>
      </c>
      <c r="AR158" s="130" t="s">
        <v>148</v>
      </c>
      <c r="AS158" s="131">
        <v>9586.69</v>
      </c>
      <c r="AT158" s="127">
        <v>44613</v>
      </c>
      <c r="AW158" t="s">
        <v>548</v>
      </c>
      <c r="AX158" s="21">
        <v>-125</v>
      </c>
    </row>
    <row r="159" spans="35:50" x14ac:dyDescent="0.3">
      <c r="AI159" s="130" t="s">
        <v>143</v>
      </c>
      <c r="AJ159" s="130" t="s">
        <v>144</v>
      </c>
      <c r="AK159" s="130" t="s">
        <v>549</v>
      </c>
      <c r="AL159" s="130" t="s">
        <v>172</v>
      </c>
      <c r="AM159" s="130" t="s">
        <v>147</v>
      </c>
      <c r="AN159" s="130" t="s">
        <v>415</v>
      </c>
      <c r="AO159" s="130" t="s">
        <v>550</v>
      </c>
      <c r="AP159" s="130" t="s">
        <v>150</v>
      </c>
      <c r="AQ159" s="130" t="s">
        <v>148</v>
      </c>
      <c r="AR159" s="130" t="s">
        <v>148</v>
      </c>
      <c r="AS159" s="131">
        <v>729.76</v>
      </c>
      <c r="AT159" s="127">
        <v>44615</v>
      </c>
      <c r="AW159" t="s">
        <v>551</v>
      </c>
      <c r="AX159" s="21">
        <v>-125</v>
      </c>
    </row>
    <row r="160" spans="35:50" x14ac:dyDescent="0.3">
      <c r="AI160" s="130" t="s">
        <v>143</v>
      </c>
      <c r="AJ160" s="130" t="s">
        <v>144</v>
      </c>
      <c r="AK160" s="130" t="s">
        <v>552</v>
      </c>
      <c r="AL160" s="130" t="s">
        <v>181</v>
      </c>
      <c r="AM160" s="130" t="s">
        <v>147</v>
      </c>
      <c r="AN160" s="130" t="s">
        <v>424</v>
      </c>
      <c r="AO160" s="130" t="s">
        <v>550</v>
      </c>
      <c r="AP160" s="130" t="s">
        <v>150</v>
      </c>
      <c r="AQ160" s="130" t="s">
        <v>148</v>
      </c>
      <c r="AR160" s="130" t="s">
        <v>148</v>
      </c>
      <c r="AS160" s="131">
        <v>470.15</v>
      </c>
      <c r="AT160" s="127">
        <v>44615</v>
      </c>
      <c r="AW160" t="s">
        <v>553</v>
      </c>
      <c r="AX160" s="21">
        <v>-250</v>
      </c>
    </row>
    <row r="161" spans="35:50" x14ac:dyDescent="0.3">
      <c r="AI161" s="130" t="s">
        <v>143</v>
      </c>
      <c r="AJ161" s="130" t="s">
        <v>144</v>
      </c>
      <c r="AK161" s="130" t="s">
        <v>554</v>
      </c>
      <c r="AL161" s="130" t="s">
        <v>172</v>
      </c>
      <c r="AM161" s="130" t="s">
        <v>147</v>
      </c>
      <c r="AN161" s="130" t="s">
        <v>245</v>
      </c>
      <c r="AO161" s="130" t="s">
        <v>555</v>
      </c>
      <c r="AP161" s="130" t="s">
        <v>150</v>
      </c>
      <c r="AQ161" s="130" t="s">
        <v>148</v>
      </c>
      <c r="AR161" s="130" t="s">
        <v>148</v>
      </c>
      <c r="AS161" s="131">
        <v>655</v>
      </c>
      <c r="AT161" s="127">
        <v>44615</v>
      </c>
      <c r="AW161" t="s">
        <v>556</v>
      </c>
      <c r="AX161" s="21">
        <v>-500</v>
      </c>
    </row>
    <row r="162" spans="35:50" x14ac:dyDescent="0.3">
      <c r="AI162" s="130" t="s">
        <v>143</v>
      </c>
      <c r="AJ162" s="130" t="s">
        <v>144</v>
      </c>
      <c r="AK162" s="130" t="s">
        <v>557</v>
      </c>
      <c r="AL162" s="130" t="s">
        <v>558</v>
      </c>
      <c r="AM162" s="130" t="s">
        <v>147</v>
      </c>
      <c r="AN162" s="130" t="s">
        <v>558</v>
      </c>
      <c r="AO162" s="130" t="s">
        <v>555</v>
      </c>
      <c r="AP162" s="130" t="s">
        <v>150</v>
      </c>
      <c r="AQ162" s="130" t="s">
        <v>148</v>
      </c>
      <c r="AR162" s="130" t="s">
        <v>148</v>
      </c>
      <c r="AS162" s="131">
        <v>1697.45</v>
      </c>
      <c r="AT162" s="127">
        <v>44615</v>
      </c>
      <c r="AW162" t="s">
        <v>390</v>
      </c>
      <c r="AX162" s="21">
        <v>10497.18</v>
      </c>
    </row>
    <row r="163" spans="35:50" x14ac:dyDescent="0.3">
      <c r="AI163" s="130" t="s">
        <v>143</v>
      </c>
      <c r="AJ163" s="130" t="s">
        <v>144</v>
      </c>
      <c r="AK163" s="130" t="s">
        <v>559</v>
      </c>
      <c r="AL163" s="130" t="s">
        <v>560</v>
      </c>
      <c r="AM163" s="130" t="s">
        <v>147</v>
      </c>
      <c r="AN163" s="130" t="s">
        <v>560</v>
      </c>
      <c r="AO163" s="130" t="s">
        <v>555</v>
      </c>
      <c r="AP163" s="130" t="s">
        <v>150</v>
      </c>
      <c r="AQ163" s="130" t="s">
        <v>148</v>
      </c>
      <c r="AR163" s="130" t="s">
        <v>148</v>
      </c>
      <c r="AS163" s="131">
        <v>1601.98</v>
      </c>
      <c r="AT163" s="127">
        <v>44620</v>
      </c>
      <c r="AW163" t="s">
        <v>561</v>
      </c>
      <c r="AX163" s="21">
        <v>-250</v>
      </c>
    </row>
    <row r="164" spans="35:50" x14ac:dyDescent="0.3">
      <c r="AI164" s="130" t="s">
        <v>143</v>
      </c>
      <c r="AJ164" s="130" t="s">
        <v>144</v>
      </c>
      <c r="AK164" s="130" t="s">
        <v>562</v>
      </c>
      <c r="AL164" s="130" t="s">
        <v>563</v>
      </c>
      <c r="AM164" s="130" t="s">
        <v>147</v>
      </c>
      <c r="AN164" s="130" t="s">
        <v>563</v>
      </c>
      <c r="AO164" s="130" t="s">
        <v>555</v>
      </c>
      <c r="AP164" s="130" t="s">
        <v>150</v>
      </c>
      <c r="AQ164" s="130" t="s">
        <v>148</v>
      </c>
      <c r="AR164" s="130" t="s">
        <v>148</v>
      </c>
      <c r="AS164" s="131">
        <v>106.18</v>
      </c>
      <c r="AT164" s="127">
        <v>44620</v>
      </c>
      <c r="AW164" t="s">
        <v>564</v>
      </c>
      <c r="AX164" s="21">
        <v>-2500</v>
      </c>
    </row>
    <row r="165" spans="35:50" x14ac:dyDescent="0.3">
      <c r="AI165" s="130" t="s">
        <v>143</v>
      </c>
      <c r="AJ165" s="130" t="s">
        <v>194</v>
      </c>
      <c r="AK165" s="130" t="s">
        <v>565</v>
      </c>
      <c r="AL165" s="130" t="s">
        <v>566</v>
      </c>
      <c r="AM165" s="130" t="s">
        <v>147</v>
      </c>
      <c r="AN165" s="130" t="s">
        <v>259</v>
      </c>
      <c r="AO165" s="130" t="s">
        <v>555</v>
      </c>
      <c r="AP165" s="130" t="s">
        <v>150</v>
      </c>
      <c r="AQ165" s="130" t="s">
        <v>148</v>
      </c>
      <c r="AR165" s="130" t="s">
        <v>148</v>
      </c>
      <c r="AS165" s="131">
        <v>1488</v>
      </c>
      <c r="AT165" s="127">
        <v>44620</v>
      </c>
      <c r="AW165" t="s">
        <v>567</v>
      </c>
      <c r="AX165" s="21">
        <v>-750</v>
      </c>
    </row>
    <row r="166" spans="35:50" x14ac:dyDescent="0.3">
      <c r="AI166" s="130" t="s">
        <v>143</v>
      </c>
      <c r="AJ166" s="130" t="s">
        <v>194</v>
      </c>
      <c r="AK166" s="130" t="s">
        <v>568</v>
      </c>
      <c r="AL166" s="130" t="s">
        <v>569</v>
      </c>
      <c r="AM166" s="130" t="s">
        <v>147</v>
      </c>
      <c r="AN166" s="130" t="s">
        <v>259</v>
      </c>
      <c r="AO166" s="130" t="s">
        <v>555</v>
      </c>
      <c r="AP166" s="130" t="s">
        <v>150</v>
      </c>
      <c r="AQ166" s="130" t="s">
        <v>148</v>
      </c>
      <c r="AR166" s="130" t="s">
        <v>148</v>
      </c>
      <c r="AS166" s="131">
        <v>2642.25</v>
      </c>
      <c r="AT166" s="127">
        <v>44620</v>
      </c>
      <c r="AW166" t="s">
        <v>570</v>
      </c>
      <c r="AX166" s="21">
        <v>-2000</v>
      </c>
    </row>
    <row r="167" spans="35:50" x14ac:dyDescent="0.3">
      <c r="AI167" s="130" t="s">
        <v>143</v>
      </c>
      <c r="AJ167" s="130" t="s">
        <v>194</v>
      </c>
      <c r="AK167" s="130" t="s">
        <v>571</v>
      </c>
      <c r="AL167" s="130" t="s">
        <v>572</v>
      </c>
      <c r="AM167" s="130" t="s">
        <v>147</v>
      </c>
      <c r="AN167" s="130" t="s">
        <v>259</v>
      </c>
      <c r="AO167" s="130" t="s">
        <v>555</v>
      </c>
      <c r="AP167" s="130" t="s">
        <v>150</v>
      </c>
      <c r="AQ167" s="130" t="s">
        <v>148</v>
      </c>
      <c r="AR167" s="130" t="s">
        <v>148</v>
      </c>
      <c r="AS167" s="131">
        <v>5345</v>
      </c>
      <c r="AT167" s="127">
        <v>44620</v>
      </c>
      <c r="AW167" t="s">
        <v>573</v>
      </c>
      <c r="AX167" s="21">
        <v>-1500</v>
      </c>
    </row>
    <row r="168" spans="35:50" x14ac:dyDescent="0.3">
      <c r="AI168" s="130" t="s">
        <v>143</v>
      </c>
      <c r="AJ168" s="130" t="s">
        <v>194</v>
      </c>
      <c r="AK168" s="130" t="s">
        <v>574</v>
      </c>
      <c r="AL168" s="130" t="s">
        <v>575</v>
      </c>
      <c r="AM168" s="130" t="s">
        <v>147</v>
      </c>
      <c r="AN168" s="130" t="s">
        <v>259</v>
      </c>
      <c r="AO168" s="130" t="s">
        <v>555</v>
      </c>
      <c r="AP168" s="130" t="s">
        <v>150</v>
      </c>
      <c r="AQ168" s="130" t="s">
        <v>148</v>
      </c>
      <c r="AR168" s="130" t="s">
        <v>148</v>
      </c>
      <c r="AS168" s="131">
        <v>3430.08</v>
      </c>
      <c r="AT168" s="127">
        <v>44620</v>
      </c>
      <c r="AW168" t="s">
        <v>576</v>
      </c>
      <c r="AX168" s="21">
        <v>-1500</v>
      </c>
    </row>
    <row r="169" spans="35:50" x14ac:dyDescent="0.3">
      <c r="AI169" s="130" t="s">
        <v>143</v>
      </c>
      <c r="AJ169" s="130" t="s">
        <v>194</v>
      </c>
      <c r="AK169" s="130" t="s">
        <v>577</v>
      </c>
      <c r="AL169" s="130" t="s">
        <v>578</v>
      </c>
      <c r="AM169" s="130" t="s">
        <v>147</v>
      </c>
      <c r="AN169" s="130" t="s">
        <v>259</v>
      </c>
      <c r="AO169" s="130" t="s">
        <v>555</v>
      </c>
      <c r="AP169" s="130" t="s">
        <v>150</v>
      </c>
      <c r="AQ169" s="130" t="s">
        <v>148</v>
      </c>
      <c r="AR169" s="130" t="s">
        <v>148</v>
      </c>
      <c r="AS169" s="131">
        <v>382.5</v>
      </c>
      <c r="AT169" s="127">
        <v>44620</v>
      </c>
      <c r="AW169" t="s">
        <v>579</v>
      </c>
      <c r="AX169" s="21">
        <v>-300</v>
      </c>
    </row>
    <row r="170" spans="35:50" x14ac:dyDescent="0.3">
      <c r="AI170" s="130" t="s">
        <v>143</v>
      </c>
      <c r="AJ170" s="130" t="s">
        <v>194</v>
      </c>
      <c r="AK170" s="130" t="s">
        <v>580</v>
      </c>
      <c r="AL170" s="130" t="s">
        <v>581</v>
      </c>
      <c r="AM170" s="130" t="s">
        <v>147</v>
      </c>
      <c r="AN170" s="130" t="s">
        <v>259</v>
      </c>
      <c r="AO170" s="130" t="s">
        <v>555</v>
      </c>
      <c r="AP170" s="130" t="s">
        <v>150</v>
      </c>
      <c r="AQ170" s="130" t="s">
        <v>148</v>
      </c>
      <c r="AR170" s="130" t="s">
        <v>148</v>
      </c>
      <c r="AS170" s="131">
        <v>3999.5</v>
      </c>
      <c r="AT170" s="127">
        <v>44620</v>
      </c>
      <c r="AW170" t="s">
        <v>582</v>
      </c>
      <c r="AX170" s="21">
        <v>-2500</v>
      </c>
    </row>
    <row r="171" spans="35:50" x14ac:dyDescent="0.3">
      <c r="AI171" s="130" t="s">
        <v>143</v>
      </c>
      <c r="AJ171" s="130" t="s">
        <v>194</v>
      </c>
      <c r="AK171" s="130" t="s">
        <v>583</v>
      </c>
      <c r="AL171" s="130" t="s">
        <v>584</v>
      </c>
      <c r="AM171" s="130" t="s">
        <v>147</v>
      </c>
      <c r="AN171" s="130" t="s">
        <v>259</v>
      </c>
      <c r="AO171" s="130" t="s">
        <v>555</v>
      </c>
      <c r="AP171" s="130" t="s">
        <v>150</v>
      </c>
      <c r="AQ171" s="130" t="s">
        <v>148</v>
      </c>
      <c r="AR171" s="130" t="s">
        <v>148</v>
      </c>
      <c r="AS171" s="131">
        <v>59.01</v>
      </c>
      <c r="AT171" s="127">
        <v>44620</v>
      </c>
      <c r="AW171" t="s">
        <v>585</v>
      </c>
      <c r="AX171" s="21">
        <v>-50</v>
      </c>
    </row>
    <row r="172" spans="35:50" x14ac:dyDescent="0.3">
      <c r="AI172" s="130" t="s">
        <v>143</v>
      </c>
      <c r="AJ172" s="130" t="s">
        <v>194</v>
      </c>
      <c r="AK172" s="130" t="s">
        <v>586</v>
      </c>
      <c r="AL172" s="130" t="s">
        <v>587</v>
      </c>
      <c r="AM172" s="130" t="s">
        <v>147</v>
      </c>
      <c r="AN172" s="130" t="s">
        <v>259</v>
      </c>
      <c r="AO172" s="130" t="s">
        <v>555</v>
      </c>
      <c r="AP172" s="130" t="s">
        <v>150</v>
      </c>
      <c r="AQ172" s="130" t="s">
        <v>148</v>
      </c>
      <c r="AR172" s="130" t="s">
        <v>148</v>
      </c>
      <c r="AS172" s="131">
        <v>619</v>
      </c>
      <c r="AT172" s="127">
        <v>44620</v>
      </c>
      <c r="AW172" t="s">
        <v>588</v>
      </c>
      <c r="AX172" s="21">
        <v>-100</v>
      </c>
    </row>
    <row r="173" spans="35:50" x14ac:dyDescent="0.3">
      <c r="AI173" s="130" t="s">
        <v>143</v>
      </c>
      <c r="AJ173" s="130" t="s">
        <v>194</v>
      </c>
      <c r="AK173" s="130" t="s">
        <v>589</v>
      </c>
      <c r="AL173" s="130" t="s">
        <v>590</v>
      </c>
      <c r="AM173" s="130" t="s">
        <v>147</v>
      </c>
      <c r="AN173" s="130" t="s">
        <v>259</v>
      </c>
      <c r="AO173" s="130" t="s">
        <v>555</v>
      </c>
      <c r="AP173" s="130" t="s">
        <v>150</v>
      </c>
      <c r="AQ173" s="130" t="s">
        <v>148</v>
      </c>
      <c r="AR173" s="130" t="s">
        <v>148</v>
      </c>
      <c r="AS173" s="131">
        <v>2967</v>
      </c>
      <c r="AT173" s="127">
        <v>44620</v>
      </c>
      <c r="AW173" t="s">
        <v>591</v>
      </c>
      <c r="AX173" s="21">
        <v>-200</v>
      </c>
    </row>
    <row r="174" spans="35:50" x14ac:dyDescent="0.3">
      <c r="AI174" s="130" t="s">
        <v>143</v>
      </c>
      <c r="AJ174" s="130" t="s">
        <v>194</v>
      </c>
      <c r="AK174" s="130" t="s">
        <v>592</v>
      </c>
      <c r="AL174" s="130" t="s">
        <v>593</v>
      </c>
      <c r="AM174" s="130" t="s">
        <v>147</v>
      </c>
      <c r="AN174" s="130" t="s">
        <v>259</v>
      </c>
      <c r="AO174" s="130" t="s">
        <v>555</v>
      </c>
      <c r="AP174" s="130" t="s">
        <v>150</v>
      </c>
      <c r="AQ174" s="130" t="s">
        <v>148</v>
      </c>
      <c r="AR174" s="130" t="s">
        <v>148</v>
      </c>
      <c r="AS174" s="131">
        <v>1178</v>
      </c>
      <c r="AT174" s="127">
        <v>44620</v>
      </c>
      <c r="AW174" t="s">
        <v>594</v>
      </c>
      <c r="AX174" s="21">
        <v>-200</v>
      </c>
    </row>
    <row r="175" spans="35:50" x14ac:dyDescent="0.3">
      <c r="AI175" s="130" t="s">
        <v>143</v>
      </c>
      <c r="AJ175" s="130" t="s">
        <v>194</v>
      </c>
      <c r="AK175" s="130" t="s">
        <v>595</v>
      </c>
      <c r="AL175" s="130" t="s">
        <v>596</v>
      </c>
      <c r="AM175" s="130" t="s">
        <v>147</v>
      </c>
      <c r="AN175" s="130" t="s">
        <v>259</v>
      </c>
      <c r="AO175" s="130" t="s">
        <v>555</v>
      </c>
      <c r="AP175" s="130" t="s">
        <v>150</v>
      </c>
      <c r="AQ175" s="130" t="s">
        <v>148</v>
      </c>
      <c r="AR175" s="130" t="s">
        <v>148</v>
      </c>
      <c r="AS175" s="131">
        <v>354.5</v>
      </c>
      <c r="AT175" s="127">
        <v>44620</v>
      </c>
      <c r="AW175" t="s">
        <v>597</v>
      </c>
      <c r="AX175" s="21">
        <v>-250</v>
      </c>
    </row>
    <row r="176" spans="35:50" x14ac:dyDescent="0.3">
      <c r="AI176" s="130" t="s">
        <v>143</v>
      </c>
      <c r="AJ176" s="130" t="s">
        <v>194</v>
      </c>
      <c r="AK176" s="130" t="s">
        <v>598</v>
      </c>
      <c r="AL176" s="130" t="s">
        <v>599</v>
      </c>
      <c r="AM176" s="130" t="s">
        <v>147</v>
      </c>
      <c r="AN176" s="130" t="s">
        <v>259</v>
      </c>
      <c r="AO176" s="130" t="s">
        <v>555</v>
      </c>
      <c r="AP176" s="130" t="s">
        <v>150</v>
      </c>
      <c r="AQ176" s="130" t="s">
        <v>148</v>
      </c>
      <c r="AR176" s="130" t="s">
        <v>148</v>
      </c>
      <c r="AS176" s="131">
        <v>124</v>
      </c>
      <c r="AT176" s="127">
        <v>44620</v>
      </c>
      <c r="AW176" t="s">
        <v>600</v>
      </c>
      <c r="AX176" s="21">
        <v>-150</v>
      </c>
    </row>
    <row r="177" spans="35:50" x14ac:dyDescent="0.3">
      <c r="AI177" s="130" t="s">
        <v>143</v>
      </c>
      <c r="AJ177" s="130" t="s">
        <v>194</v>
      </c>
      <c r="AK177" s="130" t="s">
        <v>601</v>
      </c>
      <c r="AL177" s="130" t="s">
        <v>602</v>
      </c>
      <c r="AM177" s="130" t="s">
        <v>147</v>
      </c>
      <c r="AN177" s="130" t="s">
        <v>259</v>
      </c>
      <c r="AO177" s="130" t="s">
        <v>555</v>
      </c>
      <c r="AP177" s="130" t="s">
        <v>150</v>
      </c>
      <c r="AQ177" s="130" t="s">
        <v>148</v>
      </c>
      <c r="AR177" s="130" t="s">
        <v>148</v>
      </c>
      <c r="AS177" s="131">
        <v>3100</v>
      </c>
      <c r="AT177" s="127">
        <v>44620</v>
      </c>
      <c r="AW177" t="s">
        <v>603</v>
      </c>
      <c r="AX177" s="21">
        <v>-200</v>
      </c>
    </row>
    <row r="178" spans="35:50" x14ac:dyDescent="0.3">
      <c r="AI178" s="130" t="s">
        <v>143</v>
      </c>
      <c r="AJ178" s="130" t="s">
        <v>194</v>
      </c>
      <c r="AK178" s="130" t="s">
        <v>604</v>
      </c>
      <c r="AL178" s="130" t="s">
        <v>605</v>
      </c>
      <c r="AM178" s="130" t="s">
        <v>147</v>
      </c>
      <c r="AN178" s="130" t="s">
        <v>259</v>
      </c>
      <c r="AO178" s="130" t="s">
        <v>555</v>
      </c>
      <c r="AP178" s="130" t="s">
        <v>150</v>
      </c>
      <c r="AQ178" s="130" t="s">
        <v>148</v>
      </c>
      <c r="AR178" s="130" t="s">
        <v>148</v>
      </c>
      <c r="AS178" s="131">
        <v>275</v>
      </c>
      <c r="AT178" s="127">
        <v>44620</v>
      </c>
      <c r="AW178" t="s">
        <v>606</v>
      </c>
      <c r="AX178" s="21">
        <v>-50</v>
      </c>
    </row>
    <row r="179" spans="35:50" x14ac:dyDescent="0.3">
      <c r="AI179" s="130" t="s">
        <v>143</v>
      </c>
      <c r="AJ179" s="130" t="s">
        <v>194</v>
      </c>
      <c r="AK179" s="130" t="s">
        <v>607</v>
      </c>
      <c r="AL179" s="130" t="s">
        <v>608</v>
      </c>
      <c r="AM179" s="130" t="s">
        <v>147</v>
      </c>
      <c r="AN179" s="130" t="s">
        <v>259</v>
      </c>
      <c r="AO179" s="130" t="s">
        <v>555</v>
      </c>
      <c r="AP179" s="130" t="s">
        <v>150</v>
      </c>
      <c r="AQ179" s="130" t="s">
        <v>148</v>
      </c>
      <c r="AR179" s="130" t="s">
        <v>148</v>
      </c>
      <c r="AS179" s="131">
        <v>186</v>
      </c>
      <c r="AT179" s="127">
        <v>44620</v>
      </c>
      <c r="AW179" t="s">
        <v>609</v>
      </c>
      <c r="AX179" s="21">
        <v>-200</v>
      </c>
    </row>
    <row r="180" spans="35:50" x14ac:dyDescent="0.3">
      <c r="AI180" s="130" t="s">
        <v>143</v>
      </c>
      <c r="AJ180" s="130" t="s">
        <v>194</v>
      </c>
      <c r="AK180" s="130" t="s">
        <v>610</v>
      </c>
      <c r="AL180" s="130" t="s">
        <v>611</v>
      </c>
      <c r="AM180" s="130" t="s">
        <v>147</v>
      </c>
      <c r="AN180" s="130" t="s">
        <v>259</v>
      </c>
      <c r="AO180" s="130" t="s">
        <v>555</v>
      </c>
      <c r="AP180" s="130" t="s">
        <v>150</v>
      </c>
      <c r="AQ180" s="130" t="s">
        <v>148</v>
      </c>
      <c r="AR180" s="130" t="s">
        <v>148</v>
      </c>
      <c r="AS180" s="131">
        <v>260</v>
      </c>
      <c r="AT180" s="127">
        <v>44620</v>
      </c>
      <c r="AW180" t="s">
        <v>612</v>
      </c>
      <c r="AX180" s="21">
        <v>-200</v>
      </c>
    </row>
    <row r="181" spans="35:50" x14ac:dyDescent="0.3">
      <c r="AI181" s="130" t="s">
        <v>143</v>
      </c>
      <c r="AJ181" s="130" t="s">
        <v>194</v>
      </c>
      <c r="AK181" s="130" t="s">
        <v>613</v>
      </c>
      <c r="AL181" s="130" t="s">
        <v>614</v>
      </c>
      <c r="AM181" s="130" t="s">
        <v>147</v>
      </c>
      <c r="AN181" s="130" t="s">
        <v>259</v>
      </c>
      <c r="AO181" s="130" t="s">
        <v>555</v>
      </c>
      <c r="AP181" s="130" t="s">
        <v>150</v>
      </c>
      <c r="AQ181" s="130" t="s">
        <v>148</v>
      </c>
      <c r="AR181" s="130" t="s">
        <v>148</v>
      </c>
      <c r="AS181" s="131">
        <v>2390.5</v>
      </c>
      <c r="AT181" s="127">
        <v>44620</v>
      </c>
      <c r="AW181" t="s">
        <v>615</v>
      </c>
      <c r="AX181" s="21">
        <v>-500</v>
      </c>
    </row>
    <row r="182" spans="35:50" x14ac:dyDescent="0.3">
      <c r="AI182" s="130" t="s">
        <v>143</v>
      </c>
      <c r="AJ182" s="130" t="s">
        <v>194</v>
      </c>
      <c r="AK182" s="130" t="s">
        <v>616</v>
      </c>
      <c r="AL182" s="130" t="s">
        <v>617</v>
      </c>
      <c r="AM182" s="130" t="s">
        <v>147</v>
      </c>
      <c r="AN182" s="130" t="s">
        <v>259</v>
      </c>
      <c r="AO182" s="130" t="s">
        <v>555</v>
      </c>
      <c r="AP182" s="130" t="s">
        <v>150</v>
      </c>
      <c r="AQ182" s="130" t="s">
        <v>148</v>
      </c>
      <c r="AR182" s="130" t="s">
        <v>148</v>
      </c>
      <c r="AS182" s="131">
        <v>11038.5</v>
      </c>
      <c r="AT182" s="127">
        <v>44622</v>
      </c>
      <c r="AW182" t="s">
        <v>197</v>
      </c>
      <c r="AX182" s="21">
        <v>190882.93999999997</v>
      </c>
    </row>
    <row r="183" spans="35:50" x14ac:dyDescent="0.3">
      <c r="AI183" s="130" t="s">
        <v>143</v>
      </c>
      <c r="AJ183" s="130" t="s">
        <v>144</v>
      </c>
      <c r="AK183" s="130" t="s">
        <v>618</v>
      </c>
      <c r="AL183" s="130" t="s">
        <v>619</v>
      </c>
      <c r="AM183" s="130" t="s">
        <v>147</v>
      </c>
      <c r="AN183" s="130" t="s">
        <v>619</v>
      </c>
      <c r="AO183" s="130" t="s">
        <v>620</v>
      </c>
      <c r="AP183" s="130" t="s">
        <v>150</v>
      </c>
      <c r="AQ183" s="130" t="s">
        <v>148</v>
      </c>
      <c r="AR183" s="130" t="s">
        <v>148</v>
      </c>
      <c r="AS183" s="131">
        <v>100</v>
      </c>
      <c r="AT183" s="127">
        <v>44622</v>
      </c>
      <c r="AW183" t="s">
        <v>621</v>
      </c>
      <c r="AX183" s="21">
        <v>100</v>
      </c>
    </row>
    <row r="184" spans="35:50" x14ac:dyDescent="0.3">
      <c r="AI184" s="130" t="s">
        <v>143</v>
      </c>
      <c r="AJ184" s="130" t="s">
        <v>194</v>
      </c>
      <c r="AK184" s="130" t="s">
        <v>622</v>
      </c>
      <c r="AL184" s="130" t="s">
        <v>623</v>
      </c>
      <c r="AM184" s="130" t="s">
        <v>147</v>
      </c>
      <c r="AN184" s="130" t="s">
        <v>259</v>
      </c>
      <c r="AO184" s="130" t="s">
        <v>620</v>
      </c>
      <c r="AP184" s="130" t="s">
        <v>150</v>
      </c>
      <c r="AQ184" s="130" t="s">
        <v>148</v>
      </c>
      <c r="AR184" s="130" t="s">
        <v>148</v>
      </c>
      <c r="AS184" s="131">
        <v>4525</v>
      </c>
      <c r="AT184" s="127">
        <v>44622</v>
      </c>
      <c r="AW184" t="s">
        <v>624</v>
      </c>
      <c r="AX184" s="21">
        <v>1000</v>
      </c>
    </row>
    <row r="185" spans="35:50" x14ac:dyDescent="0.3">
      <c r="AI185" s="130" t="s">
        <v>143</v>
      </c>
      <c r="AJ185" s="130" t="s">
        <v>398</v>
      </c>
      <c r="AK185" s="130" t="s">
        <v>625</v>
      </c>
      <c r="AL185" s="130" t="s">
        <v>400</v>
      </c>
      <c r="AM185" s="130" t="s">
        <v>147</v>
      </c>
      <c r="AN185" s="130" t="s">
        <v>401</v>
      </c>
      <c r="AO185" s="130" t="s">
        <v>626</v>
      </c>
      <c r="AP185" s="130" t="s">
        <v>150</v>
      </c>
      <c r="AQ185" s="130" t="s">
        <v>148</v>
      </c>
      <c r="AR185" s="130" t="s">
        <v>148</v>
      </c>
      <c r="AS185" s="131">
        <v>-255413</v>
      </c>
      <c r="AT185" s="127">
        <v>44620</v>
      </c>
      <c r="AW185" t="s">
        <v>627</v>
      </c>
      <c r="AX185" s="21">
        <v>2000</v>
      </c>
    </row>
    <row r="186" spans="35:50" x14ac:dyDescent="0.3">
      <c r="AI186" s="130" t="s">
        <v>143</v>
      </c>
      <c r="AJ186" s="130" t="s">
        <v>194</v>
      </c>
      <c r="AK186" s="130" t="s">
        <v>628</v>
      </c>
      <c r="AL186" s="130" t="s">
        <v>629</v>
      </c>
      <c r="AM186" s="130" t="s">
        <v>147</v>
      </c>
      <c r="AN186" s="130" t="s">
        <v>525</v>
      </c>
      <c r="AO186" s="130" t="s">
        <v>626</v>
      </c>
      <c r="AP186" s="130" t="s">
        <v>150</v>
      </c>
      <c r="AQ186" s="130" t="s">
        <v>148</v>
      </c>
      <c r="AR186" s="130" t="s">
        <v>148</v>
      </c>
      <c r="AS186" s="131">
        <v>3928.7</v>
      </c>
      <c r="AT186" s="127">
        <v>44622</v>
      </c>
      <c r="AW186" t="s">
        <v>630</v>
      </c>
      <c r="AX186" s="21">
        <v>350</v>
      </c>
    </row>
    <row r="187" spans="35:50" x14ac:dyDescent="0.3">
      <c r="AI187" s="130" t="s">
        <v>143</v>
      </c>
      <c r="AJ187" s="130" t="s">
        <v>194</v>
      </c>
      <c r="AK187" s="130" t="s">
        <v>631</v>
      </c>
      <c r="AL187" s="130" t="s">
        <v>632</v>
      </c>
      <c r="AM187" s="130" t="s">
        <v>147</v>
      </c>
      <c r="AN187" s="130" t="s">
        <v>525</v>
      </c>
      <c r="AO187" s="130" t="s">
        <v>626</v>
      </c>
      <c r="AP187" s="130" t="s">
        <v>150</v>
      </c>
      <c r="AQ187" s="130" t="s">
        <v>148</v>
      </c>
      <c r="AR187" s="130" t="s">
        <v>148</v>
      </c>
      <c r="AS187" s="131">
        <v>3861.59</v>
      </c>
      <c r="AT187" s="127">
        <v>44622</v>
      </c>
      <c r="AW187" t="s">
        <v>633</v>
      </c>
      <c r="AX187" s="21">
        <v>750</v>
      </c>
    </row>
    <row r="188" spans="35:50" x14ac:dyDescent="0.3">
      <c r="AI188" s="130" t="s">
        <v>143</v>
      </c>
      <c r="AJ188" s="130" t="s">
        <v>194</v>
      </c>
      <c r="AK188" s="130" t="s">
        <v>634</v>
      </c>
      <c r="AL188" s="130" t="s">
        <v>635</v>
      </c>
      <c r="AM188" s="130" t="s">
        <v>147</v>
      </c>
      <c r="AN188" s="130" t="s">
        <v>525</v>
      </c>
      <c r="AO188" s="130" t="s">
        <v>626</v>
      </c>
      <c r="AP188" s="130" t="s">
        <v>150</v>
      </c>
      <c r="AQ188" s="130" t="s">
        <v>148</v>
      </c>
      <c r="AR188" s="130" t="s">
        <v>148</v>
      </c>
      <c r="AS188" s="131">
        <v>236</v>
      </c>
      <c r="AT188" s="127">
        <v>44622</v>
      </c>
      <c r="AW188" t="s">
        <v>636</v>
      </c>
      <c r="AX188" s="21">
        <v>100</v>
      </c>
    </row>
    <row r="189" spans="35:50" x14ac:dyDescent="0.3">
      <c r="AI189" s="130" t="s">
        <v>143</v>
      </c>
      <c r="AJ189" s="130" t="s">
        <v>194</v>
      </c>
      <c r="AK189" s="130" t="s">
        <v>637</v>
      </c>
      <c r="AL189" s="130" t="s">
        <v>638</v>
      </c>
      <c r="AM189" s="130" t="s">
        <v>147</v>
      </c>
      <c r="AN189" s="130" t="s">
        <v>525</v>
      </c>
      <c r="AO189" s="130" t="s">
        <v>626</v>
      </c>
      <c r="AP189" s="130" t="s">
        <v>150</v>
      </c>
      <c r="AQ189" s="130" t="s">
        <v>148</v>
      </c>
      <c r="AR189" s="130" t="s">
        <v>148</v>
      </c>
      <c r="AS189" s="131">
        <v>993.4</v>
      </c>
      <c r="AT189" s="127">
        <v>44622</v>
      </c>
      <c r="AW189" t="s">
        <v>639</v>
      </c>
      <c r="AX189" s="21">
        <v>250</v>
      </c>
    </row>
    <row r="190" spans="35:50" x14ac:dyDescent="0.3">
      <c r="AI190" s="130" t="s">
        <v>143</v>
      </c>
      <c r="AJ190" s="130" t="s">
        <v>194</v>
      </c>
      <c r="AK190" s="130" t="s">
        <v>640</v>
      </c>
      <c r="AL190" s="130" t="s">
        <v>641</v>
      </c>
      <c r="AM190" s="130" t="s">
        <v>147</v>
      </c>
      <c r="AN190" s="130" t="s">
        <v>525</v>
      </c>
      <c r="AO190" s="130" t="s">
        <v>626</v>
      </c>
      <c r="AP190" s="130" t="s">
        <v>150</v>
      </c>
      <c r="AQ190" s="130" t="s">
        <v>148</v>
      </c>
      <c r="AR190" s="130" t="s">
        <v>148</v>
      </c>
      <c r="AS190" s="131">
        <v>550</v>
      </c>
      <c r="AT190" s="127">
        <v>44622</v>
      </c>
      <c r="AW190" t="s">
        <v>642</v>
      </c>
      <c r="AX190" s="21">
        <v>300</v>
      </c>
    </row>
    <row r="191" spans="35:50" x14ac:dyDescent="0.3">
      <c r="AI191" s="130" t="s">
        <v>143</v>
      </c>
      <c r="AJ191" s="130" t="s">
        <v>144</v>
      </c>
      <c r="AK191" s="130" t="s">
        <v>643</v>
      </c>
      <c r="AL191" s="130" t="s">
        <v>644</v>
      </c>
      <c r="AM191" s="130" t="s">
        <v>147</v>
      </c>
      <c r="AN191" s="130" t="s">
        <v>239</v>
      </c>
      <c r="AO191" s="130" t="s">
        <v>645</v>
      </c>
      <c r="AP191" s="130" t="s">
        <v>150</v>
      </c>
      <c r="AQ191" s="130" t="s">
        <v>148</v>
      </c>
      <c r="AR191" s="130" t="s">
        <v>148</v>
      </c>
      <c r="AS191" s="131">
        <v>763.4</v>
      </c>
      <c r="AT191" s="127">
        <v>44621</v>
      </c>
      <c r="AW191" t="s">
        <v>646</v>
      </c>
      <c r="AX191" s="21">
        <v>100</v>
      </c>
    </row>
    <row r="192" spans="35:50" x14ac:dyDescent="0.3">
      <c r="AI192" s="130" t="s">
        <v>143</v>
      </c>
      <c r="AJ192" s="130" t="s">
        <v>144</v>
      </c>
      <c r="AK192" s="130" t="s">
        <v>647</v>
      </c>
      <c r="AL192" s="130" t="s">
        <v>648</v>
      </c>
      <c r="AM192" s="130" t="s">
        <v>147</v>
      </c>
      <c r="AN192" s="130" t="s">
        <v>148</v>
      </c>
      <c r="AO192" s="130" t="s">
        <v>645</v>
      </c>
      <c r="AP192" s="130" t="s">
        <v>150</v>
      </c>
      <c r="AQ192" s="130" t="s">
        <v>148</v>
      </c>
      <c r="AR192" s="130" t="s">
        <v>148</v>
      </c>
      <c r="AS192" s="131">
        <v>2448.25</v>
      </c>
      <c r="AT192" s="127">
        <v>44622</v>
      </c>
      <c r="AW192" t="s">
        <v>649</v>
      </c>
      <c r="AX192" s="21">
        <v>100</v>
      </c>
    </row>
    <row r="193" spans="35:50" x14ac:dyDescent="0.3">
      <c r="AI193" s="130" t="s">
        <v>143</v>
      </c>
      <c r="AJ193" s="130" t="s">
        <v>144</v>
      </c>
      <c r="AK193" s="130" t="s">
        <v>650</v>
      </c>
      <c r="AL193" s="130" t="s">
        <v>504</v>
      </c>
      <c r="AM193" s="130" t="s">
        <v>147</v>
      </c>
      <c r="AN193" s="130" t="s">
        <v>224</v>
      </c>
      <c r="AO193" s="130" t="s">
        <v>651</v>
      </c>
      <c r="AP193" s="130" t="s">
        <v>150</v>
      </c>
      <c r="AQ193" s="130" t="s">
        <v>148</v>
      </c>
      <c r="AR193" s="130" t="s">
        <v>148</v>
      </c>
      <c r="AS193" s="131">
        <v>1300</v>
      </c>
      <c r="AT193" s="127">
        <v>44628</v>
      </c>
      <c r="AW193" t="s">
        <v>652</v>
      </c>
      <c r="AX193" s="21">
        <v>250</v>
      </c>
    </row>
    <row r="194" spans="35:50" x14ac:dyDescent="0.3">
      <c r="AI194" s="130" t="s">
        <v>143</v>
      </c>
      <c r="AJ194" s="130" t="s">
        <v>194</v>
      </c>
      <c r="AK194" s="130" t="s">
        <v>653</v>
      </c>
      <c r="AL194" s="130" t="s">
        <v>654</v>
      </c>
      <c r="AM194" s="130" t="s">
        <v>147</v>
      </c>
      <c r="AN194" s="130" t="s">
        <v>655</v>
      </c>
      <c r="AO194" s="130" t="s">
        <v>651</v>
      </c>
      <c r="AP194" s="130" t="s">
        <v>150</v>
      </c>
      <c r="AQ194" s="130" t="s">
        <v>148</v>
      </c>
      <c r="AR194" s="130" t="s">
        <v>148</v>
      </c>
      <c r="AS194" s="131">
        <v>6345</v>
      </c>
      <c r="AT194" s="127">
        <v>44634</v>
      </c>
      <c r="AW194" t="s">
        <v>656</v>
      </c>
      <c r="AX194" s="21">
        <v>150</v>
      </c>
    </row>
    <row r="195" spans="35:50" x14ac:dyDescent="0.3">
      <c r="AI195" s="130" t="s">
        <v>143</v>
      </c>
      <c r="AJ195" s="130" t="s">
        <v>383</v>
      </c>
      <c r="AK195" s="130" t="s">
        <v>657</v>
      </c>
      <c r="AL195" s="130" t="s">
        <v>385</v>
      </c>
      <c r="AM195" s="130" t="s">
        <v>147</v>
      </c>
      <c r="AN195" s="130" t="s">
        <v>148</v>
      </c>
      <c r="AO195" s="130" t="s">
        <v>658</v>
      </c>
      <c r="AP195" s="130" t="s">
        <v>150</v>
      </c>
      <c r="AQ195" s="130" t="s">
        <v>148</v>
      </c>
      <c r="AR195" s="130" t="s">
        <v>148</v>
      </c>
      <c r="AS195" s="131">
        <v>-16012.38</v>
      </c>
      <c r="AT195" s="127">
        <v>44628</v>
      </c>
      <c r="AW195" t="s">
        <v>659</v>
      </c>
      <c r="AX195" s="21">
        <v>100</v>
      </c>
    </row>
    <row r="196" spans="35:50" x14ac:dyDescent="0.3">
      <c r="AI196" s="130" t="s">
        <v>143</v>
      </c>
      <c r="AJ196" s="130" t="s">
        <v>144</v>
      </c>
      <c r="AK196" s="130" t="s">
        <v>660</v>
      </c>
      <c r="AL196" s="130" t="s">
        <v>661</v>
      </c>
      <c r="AM196" s="130" t="s">
        <v>147</v>
      </c>
      <c r="AN196" s="130" t="s">
        <v>661</v>
      </c>
      <c r="AO196" s="130" t="s">
        <v>658</v>
      </c>
      <c r="AP196" s="130" t="s">
        <v>150</v>
      </c>
      <c r="AQ196" s="130" t="s">
        <v>148</v>
      </c>
      <c r="AR196" s="130" t="s">
        <v>148</v>
      </c>
      <c r="AS196" s="131">
        <v>409</v>
      </c>
      <c r="AT196" s="127">
        <v>44628</v>
      </c>
      <c r="AW196" t="s">
        <v>662</v>
      </c>
      <c r="AX196" s="21">
        <v>100</v>
      </c>
    </row>
    <row r="197" spans="35:50" x14ac:dyDescent="0.3">
      <c r="AI197" s="130" t="s">
        <v>143</v>
      </c>
      <c r="AJ197" s="130" t="s">
        <v>144</v>
      </c>
      <c r="AK197" s="130" t="s">
        <v>663</v>
      </c>
      <c r="AL197" s="130" t="s">
        <v>172</v>
      </c>
      <c r="AM197" s="130" t="s">
        <v>147</v>
      </c>
      <c r="AN197" s="130" t="s">
        <v>522</v>
      </c>
      <c r="AO197" s="130" t="s">
        <v>664</v>
      </c>
      <c r="AP197" s="130" t="s">
        <v>150</v>
      </c>
      <c r="AQ197" s="130" t="s">
        <v>148</v>
      </c>
      <c r="AR197" s="130" t="s">
        <v>148</v>
      </c>
      <c r="AS197" s="131">
        <v>2626.5</v>
      </c>
      <c r="AT197" s="127">
        <v>44628</v>
      </c>
      <c r="AW197" t="s">
        <v>665</v>
      </c>
      <c r="AX197" s="21">
        <v>350</v>
      </c>
    </row>
    <row r="198" spans="35:50" x14ac:dyDescent="0.3">
      <c r="AI198" s="130" t="s">
        <v>143</v>
      </c>
      <c r="AJ198" s="130" t="s">
        <v>144</v>
      </c>
      <c r="AK198" s="130" t="s">
        <v>666</v>
      </c>
      <c r="AL198" s="130" t="s">
        <v>667</v>
      </c>
      <c r="AM198" s="130" t="s">
        <v>147</v>
      </c>
      <c r="AN198" s="130" t="s">
        <v>667</v>
      </c>
      <c r="AO198" s="130" t="s">
        <v>664</v>
      </c>
      <c r="AP198" s="130" t="s">
        <v>150</v>
      </c>
      <c r="AQ198" s="130" t="s">
        <v>148</v>
      </c>
      <c r="AR198" s="130" t="s">
        <v>148</v>
      </c>
      <c r="AS198" s="131">
        <v>2655.31</v>
      </c>
      <c r="AT198" s="127">
        <v>44629</v>
      </c>
      <c r="AW198" t="s">
        <v>668</v>
      </c>
      <c r="AX198" s="21">
        <v>100</v>
      </c>
    </row>
    <row r="199" spans="35:50" x14ac:dyDescent="0.3">
      <c r="AI199" s="130" t="s">
        <v>143</v>
      </c>
      <c r="AJ199" s="130" t="s">
        <v>144</v>
      </c>
      <c r="AK199" s="130" t="s">
        <v>669</v>
      </c>
      <c r="AL199" s="130" t="s">
        <v>670</v>
      </c>
      <c r="AM199" s="130" t="s">
        <v>147</v>
      </c>
      <c r="AN199" s="130" t="s">
        <v>670</v>
      </c>
      <c r="AO199" s="130" t="s">
        <v>664</v>
      </c>
      <c r="AP199" s="130" t="s">
        <v>150</v>
      </c>
      <c r="AQ199" s="130" t="s">
        <v>148</v>
      </c>
      <c r="AR199" s="130" t="s">
        <v>148</v>
      </c>
      <c r="AS199" s="131">
        <v>4162.6400000000003</v>
      </c>
      <c r="AT199" s="127">
        <v>44630</v>
      </c>
      <c r="AW199" t="s">
        <v>671</v>
      </c>
      <c r="AX199" s="21">
        <v>500</v>
      </c>
    </row>
    <row r="200" spans="35:50" x14ac:dyDescent="0.3">
      <c r="AI200" s="130" t="s">
        <v>143</v>
      </c>
      <c r="AJ200" s="130" t="s">
        <v>144</v>
      </c>
      <c r="AK200" s="130" t="s">
        <v>672</v>
      </c>
      <c r="AL200" s="130" t="s">
        <v>673</v>
      </c>
      <c r="AM200" s="130" t="s">
        <v>147</v>
      </c>
      <c r="AN200" s="130" t="s">
        <v>673</v>
      </c>
      <c r="AO200" s="130" t="s">
        <v>674</v>
      </c>
      <c r="AP200" s="130" t="s">
        <v>150</v>
      </c>
      <c r="AQ200" s="130" t="s">
        <v>148</v>
      </c>
      <c r="AR200" s="130" t="s">
        <v>148</v>
      </c>
      <c r="AS200" s="131">
        <v>10000</v>
      </c>
      <c r="AT200" s="127">
        <v>44629</v>
      </c>
      <c r="AW200" t="s">
        <v>675</v>
      </c>
      <c r="AX200" s="21">
        <v>50</v>
      </c>
    </row>
    <row r="201" spans="35:50" x14ac:dyDescent="0.3">
      <c r="AI201" s="130" t="s">
        <v>143</v>
      </c>
      <c r="AJ201" s="130" t="s">
        <v>144</v>
      </c>
      <c r="AK201" s="130" t="s">
        <v>676</v>
      </c>
      <c r="AL201" s="130" t="s">
        <v>677</v>
      </c>
      <c r="AM201" s="130" t="s">
        <v>147</v>
      </c>
      <c r="AN201" s="130" t="s">
        <v>677</v>
      </c>
      <c r="AO201" s="130" t="s">
        <v>678</v>
      </c>
      <c r="AP201" s="130" t="s">
        <v>150</v>
      </c>
      <c r="AQ201" s="130" t="s">
        <v>148</v>
      </c>
      <c r="AR201" s="130" t="s">
        <v>148</v>
      </c>
      <c r="AS201" s="131">
        <v>955.89</v>
      </c>
      <c r="AT201" s="127">
        <v>44633</v>
      </c>
      <c r="AW201" t="s">
        <v>679</v>
      </c>
      <c r="AX201" s="21">
        <v>250</v>
      </c>
    </row>
    <row r="202" spans="35:50" x14ac:dyDescent="0.3">
      <c r="AI202" s="130" t="s">
        <v>143</v>
      </c>
      <c r="AJ202" s="130" t="s">
        <v>144</v>
      </c>
      <c r="AK202" s="130" t="s">
        <v>680</v>
      </c>
      <c r="AL202" s="130" t="s">
        <v>681</v>
      </c>
      <c r="AM202" s="130" t="s">
        <v>147</v>
      </c>
      <c r="AN202" s="130" t="s">
        <v>681</v>
      </c>
      <c r="AO202" s="130" t="s">
        <v>678</v>
      </c>
      <c r="AP202" s="130" t="s">
        <v>150</v>
      </c>
      <c r="AQ202" s="130" t="s">
        <v>148</v>
      </c>
      <c r="AR202" s="130" t="s">
        <v>148</v>
      </c>
      <c r="AS202" s="131">
        <v>845.59</v>
      </c>
      <c r="AT202" s="127">
        <v>44633</v>
      </c>
      <c r="AW202" t="s">
        <v>682</v>
      </c>
      <c r="AX202" s="21">
        <v>750</v>
      </c>
    </row>
    <row r="203" spans="35:50" x14ac:dyDescent="0.3">
      <c r="AI203" s="130" t="s">
        <v>143</v>
      </c>
      <c r="AJ203" s="130" t="s">
        <v>144</v>
      </c>
      <c r="AK203" s="130" t="s">
        <v>683</v>
      </c>
      <c r="AL203" s="130" t="s">
        <v>684</v>
      </c>
      <c r="AM203" s="130" t="s">
        <v>147</v>
      </c>
      <c r="AN203" s="130" t="s">
        <v>684</v>
      </c>
      <c r="AO203" s="130" t="s">
        <v>678</v>
      </c>
      <c r="AP203" s="130" t="s">
        <v>150</v>
      </c>
      <c r="AQ203" s="130" t="s">
        <v>148</v>
      </c>
      <c r="AR203" s="130" t="s">
        <v>148</v>
      </c>
      <c r="AS203" s="131">
        <v>2000</v>
      </c>
      <c r="AT203" s="127">
        <v>44633</v>
      </c>
      <c r="AW203" t="s">
        <v>685</v>
      </c>
      <c r="AX203" s="21">
        <v>350</v>
      </c>
    </row>
    <row r="204" spans="35:50" x14ac:dyDescent="0.3">
      <c r="AI204" s="130" t="s">
        <v>143</v>
      </c>
      <c r="AJ204" s="130" t="s">
        <v>144</v>
      </c>
      <c r="AK204" s="130" t="s">
        <v>686</v>
      </c>
      <c r="AL204" s="130" t="s">
        <v>687</v>
      </c>
      <c r="AM204" s="130" t="s">
        <v>147</v>
      </c>
      <c r="AN204" s="130" t="s">
        <v>687</v>
      </c>
      <c r="AO204" s="130" t="s">
        <v>678</v>
      </c>
      <c r="AP204" s="130" t="s">
        <v>150</v>
      </c>
      <c r="AQ204" s="130" t="s">
        <v>148</v>
      </c>
      <c r="AR204" s="130" t="s">
        <v>148</v>
      </c>
      <c r="AS204" s="131">
        <v>45</v>
      </c>
      <c r="AT204" s="127">
        <v>44633</v>
      </c>
      <c r="AW204" t="s">
        <v>688</v>
      </c>
      <c r="AX204" s="21">
        <v>350</v>
      </c>
    </row>
    <row r="205" spans="35:50" x14ac:dyDescent="0.3">
      <c r="AI205" s="130" t="s">
        <v>143</v>
      </c>
      <c r="AJ205" s="130" t="s">
        <v>144</v>
      </c>
      <c r="AK205" s="130" t="s">
        <v>689</v>
      </c>
      <c r="AL205" s="130" t="s">
        <v>690</v>
      </c>
      <c r="AM205" s="130" t="s">
        <v>147</v>
      </c>
      <c r="AN205" s="130" t="s">
        <v>690</v>
      </c>
      <c r="AO205" s="130" t="s">
        <v>691</v>
      </c>
      <c r="AP205" s="130" t="s">
        <v>150</v>
      </c>
      <c r="AQ205" s="130" t="s">
        <v>148</v>
      </c>
      <c r="AR205" s="130" t="s">
        <v>148</v>
      </c>
      <c r="AS205" s="131">
        <v>1611.2</v>
      </c>
      <c r="AT205" s="127">
        <v>44633</v>
      </c>
      <c r="AW205" t="s">
        <v>692</v>
      </c>
      <c r="AX205" s="21">
        <v>350</v>
      </c>
    </row>
    <row r="206" spans="35:50" x14ac:dyDescent="0.3">
      <c r="AI206" s="130" t="s">
        <v>143</v>
      </c>
      <c r="AJ206" s="130" t="s">
        <v>144</v>
      </c>
      <c r="AK206" s="130" t="s">
        <v>693</v>
      </c>
      <c r="AL206" s="130" t="s">
        <v>411</v>
      </c>
      <c r="AM206" s="130" t="s">
        <v>147</v>
      </c>
      <c r="AN206" s="130" t="s">
        <v>411</v>
      </c>
      <c r="AO206" s="130" t="s">
        <v>691</v>
      </c>
      <c r="AP206" s="130" t="s">
        <v>150</v>
      </c>
      <c r="AQ206" s="130" t="s">
        <v>148</v>
      </c>
      <c r="AR206" s="130" t="s">
        <v>148</v>
      </c>
      <c r="AS206" s="131">
        <v>6559.99</v>
      </c>
      <c r="AT206" s="127">
        <v>44644</v>
      </c>
      <c r="AW206" t="s">
        <v>694</v>
      </c>
      <c r="AX206" s="21">
        <v>600</v>
      </c>
    </row>
    <row r="207" spans="35:50" x14ac:dyDescent="0.3">
      <c r="AI207" s="130" t="s">
        <v>143</v>
      </c>
      <c r="AJ207" s="130" t="s">
        <v>144</v>
      </c>
      <c r="AK207" s="130" t="s">
        <v>695</v>
      </c>
      <c r="AL207" s="130" t="s">
        <v>696</v>
      </c>
      <c r="AM207" s="130" t="s">
        <v>147</v>
      </c>
      <c r="AN207" s="130" t="s">
        <v>696</v>
      </c>
      <c r="AO207" s="130" t="s">
        <v>697</v>
      </c>
      <c r="AP207" s="130" t="s">
        <v>150</v>
      </c>
      <c r="AQ207" s="130" t="s">
        <v>148</v>
      </c>
      <c r="AR207" s="130" t="s">
        <v>148</v>
      </c>
      <c r="AS207" s="131">
        <v>260</v>
      </c>
      <c r="AT207" s="127">
        <v>44635</v>
      </c>
      <c r="AW207" t="s">
        <v>698</v>
      </c>
      <c r="AX207" s="21">
        <v>6000</v>
      </c>
    </row>
    <row r="208" spans="35:50" x14ac:dyDescent="0.3">
      <c r="AI208" s="130" t="s">
        <v>143</v>
      </c>
      <c r="AJ208" s="130" t="s">
        <v>144</v>
      </c>
      <c r="AK208" s="130" t="s">
        <v>699</v>
      </c>
      <c r="AL208" s="130" t="s">
        <v>700</v>
      </c>
      <c r="AM208" s="130" t="s">
        <v>147</v>
      </c>
      <c r="AN208" s="130" t="s">
        <v>700</v>
      </c>
      <c r="AO208" s="130" t="s">
        <v>701</v>
      </c>
      <c r="AP208" s="130" t="s">
        <v>150</v>
      </c>
      <c r="AQ208" s="130" t="s">
        <v>148</v>
      </c>
      <c r="AR208" s="130" t="s">
        <v>148</v>
      </c>
      <c r="AS208" s="131">
        <v>145</v>
      </c>
      <c r="AT208" s="127">
        <v>44635</v>
      </c>
      <c r="AW208" t="s">
        <v>655</v>
      </c>
      <c r="AX208" s="21">
        <v>96865.12</v>
      </c>
    </row>
    <row r="209" spans="35:50" x14ac:dyDescent="0.3">
      <c r="AI209" s="130" t="s">
        <v>143</v>
      </c>
      <c r="AJ209" s="130" t="s">
        <v>144</v>
      </c>
      <c r="AK209" s="130" t="s">
        <v>702</v>
      </c>
      <c r="AL209" s="130" t="s">
        <v>703</v>
      </c>
      <c r="AM209" s="130" t="s">
        <v>147</v>
      </c>
      <c r="AN209" s="130" t="s">
        <v>703</v>
      </c>
      <c r="AO209" s="130" t="s">
        <v>704</v>
      </c>
      <c r="AP209" s="130" t="s">
        <v>150</v>
      </c>
      <c r="AQ209" s="130" t="s">
        <v>148</v>
      </c>
      <c r="AR209" s="130" t="s">
        <v>148</v>
      </c>
      <c r="AS209" s="131">
        <v>232.45</v>
      </c>
      <c r="AT209" s="127">
        <v>44637</v>
      </c>
      <c r="AW209" t="s">
        <v>705</v>
      </c>
      <c r="AX209" s="21">
        <v>1360.39</v>
      </c>
    </row>
    <row r="210" spans="35:50" x14ac:dyDescent="0.3">
      <c r="AI210" s="130" t="s">
        <v>143</v>
      </c>
      <c r="AJ210" s="130" t="s">
        <v>144</v>
      </c>
      <c r="AK210" s="130" t="s">
        <v>706</v>
      </c>
      <c r="AL210" s="130" t="s">
        <v>707</v>
      </c>
      <c r="AM210" s="130" t="s">
        <v>147</v>
      </c>
      <c r="AN210" s="130" t="s">
        <v>707</v>
      </c>
      <c r="AO210" s="130" t="s">
        <v>704</v>
      </c>
      <c r="AP210" s="130" t="s">
        <v>150</v>
      </c>
      <c r="AQ210" s="130" t="s">
        <v>148</v>
      </c>
      <c r="AR210" s="130" t="s">
        <v>148</v>
      </c>
      <c r="AS210" s="131">
        <v>9077.7000000000007</v>
      </c>
      <c r="AT210" s="127">
        <v>44637</v>
      </c>
      <c r="AW210" t="s">
        <v>708</v>
      </c>
      <c r="AX210" s="21">
        <v>87479.2</v>
      </c>
    </row>
    <row r="211" spans="35:50" x14ac:dyDescent="0.3">
      <c r="AI211" s="130" t="s">
        <v>143</v>
      </c>
      <c r="AJ211" s="130" t="s">
        <v>194</v>
      </c>
      <c r="AK211" s="130" t="s">
        <v>709</v>
      </c>
      <c r="AL211" s="130" t="s">
        <v>710</v>
      </c>
      <c r="AM211" s="130" t="s">
        <v>147</v>
      </c>
      <c r="AN211" s="130" t="s">
        <v>197</v>
      </c>
      <c r="AO211" s="130" t="s">
        <v>704</v>
      </c>
      <c r="AP211" s="130" t="s">
        <v>150</v>
      </c>
      <c r="AQ211" s="130" t="s">
        <v>148</v>
      </c>
      <c r="AR211" s="130" t="s">
        <v>148</v>
      </c>
      <c r="AS211" s="131">
        <v>693.5</v>
      </c>
      <c r="AT211" s="127">
        <v>44643</v>
      </c>
      <c r="AW211" t="s">
        <v>711</v>
      </c>
      <c r="AX211" s="21">
        <v>1471.49</v>
      </c>
    </row>
    <row r="212" spans="35:50" x14ac:dyDescent="0.3">
      <c r="AI212" s="130" t="s">
        <v>143</v>
      </c>
      <c r="AJ212" s="130" t="s">
        <v>194</v>
      </c>
      <c r="AK212" s="130" t="s">
        <v>712</v>
      </c>
      <c r="AL212" s="130" t="s">
        <v>713</v>
      </c>
      <c r="AM212" s="130" t="s">
        <v>147</v>
      </c>
      <c r="AN212" s="130" t="s">
        <v>197</v>
      </c>
      <c r="AO212" s="130" t="s">
        <v>704</v>
      </c>
      <c r="AP212" s="130" t="s">
        <v>150</v>
      </c>
      <c r="AQ212" s="130" t="s">
        <v>148</v>
      </c>
      <c r="AR212" s="130" t="s">
        <v>148</v>
      </c>
      <c r="AS212" s="131">
        <v>265</v>
      </c>
      <c r="AT212" s="127">
        <v>44643</v>
      </c>
      <c r="AW212" t="s">
        <v>714</v>
      </c>
      <c r="AX212" s="21">
        <v>68197.36</v>
      </c>
    </row>
    <row r="213" spans="35:50" x14ac:dyDescent="0.3">
      <c r="AI213" s="130" t="s">
        <v>143</v>
      </c>
      <c r="AJ213" s="130" t="s">
        <v>194</v>
      </c>
      <c r="AK213" s="130" t="s">
        <v>715</v>
      </c>
      <c r="AL213" s="130" t="s">
        <v>716</v>
      </c>
      <c r="AM213" s="130" t="s">
        <v>147</v>
      </c>
      <c r="AN213" s="130" t="s">
        <v>197</v>
      </c>
      <c r="AO213" s="130" t="s">
        <v>704</v>
      </c>
      <c r="AP213" s="130" t="s">
        <v>150</v>
      </c>
      <c r="AQ213" s="130" t="s">
        <v>148</v>
      </c>
      <c r="AR213" s="130" t="s">
        <v>148</v>
      </c>
      <c r="AS213" s="131">
        <v>63</v>
      </c>
      <c r="AT213" s="127">
        <v>44643</v>
      </c>
      <c r="AW213" s="132" t="s">
        <v>401</v>
      </c>
      <c r="AX213" s="133">
        <v>-3064956</v>
      </c>
    </row>
    <row r="214" spans="35:50" x14ac:dyDescent="0.3">
      <c r="AI214" s="130" t="s">
        <v>143</v>
      </c>
      <c r="AJ214" s="130" t="s">
        <v>194</v>
      </c>
      <c r="AK214" s="130" t="s">
        <v>717</v>
      </c>
      <c r="AL214" s="130" t="s">
        <v>718</v>
      </c>
      <c r="AM214" s="130" t="s">
        <v>147</v>
      </c>
      <c r="AN214" s="130" t="s">
        <v>197</v>
      </c>
      <c r="AO214" s="130" t="s">
        <v>704</v>
      </c>
      <c r="AP214" s="130" t="s">
        <v>150</v>
      </c>
      <c r="AQ214" s="130" t="s">
        <v>148</v>
      </c>
      <c r="AR214" s="130" t="s">
        <v>148</v>
      </c>
      <c r="AS214" s="131">
        <v>710.5</v>
      </c>
      <c r="AT214" s="127">
        <v>44643</v>
      </c>
      <c r="AW214" s="132" t="s">
        <v>719</v>
      </c>
      <c r="AX214" s="133">
        <v>315958.37000000005</v>
      </c>
    </row>
    <row r="215" spans="35:50" x14ac:dyDescent="0.3">
      <c r="AI215" s="130" t="s">
        <v>143</v>
      </c>
      <c r="AJ215" s="130" t="s">
        <v>194</v>
      </c>
      <c r="AK215" s="130" t="s">
        <v>720</v>
      </c>
      <c r="AL215" s="130" t="s">
        <v>721</v>
      </c>
      <c r="AM215" s="130" t="s">
        <v>147</v>
      </c>
      <c r="AN215" s="130" t="s">
        <v>197</v>
      </c>
      <c r="AO215" s="130" t="s">
        <v>704</v>
      </c>
      <c r="AP215" s="130" t="s">
        <v>150</v>
      </c>
      <c r="AQ215" s="130" t="s">
        <v>148</v>
      </c>
      <c r="AR215" s="130" t="s">
        <v>148</v>
      </c>
      <c r="AS215" s="131">
        <v>567</v>
      </c>
      <c r="AT215" s="127">
        <v>44643</v>
      </c>
      <c r="AW215" t="s">
        <v>722</v>
      </c>
      <c r="AX215" s="21">
        <v>435</v>
      </c>
    </row>
    <row r="216" spans="35:50" x14ac:dyDescent="0.3">
      <c r="AI216" s="130" t="s">
        <v>143</v>
      </c>
      <c r="AJ216" s="130" t="s">
        <v>194</v>
      </c>
      <c r="AK216" s="130" t="s">
        <v>723</v>
      </c>
      <c r="AL216" s="130" t="s">
        <v>724</v>
      </c>
      <c r="AM216" s="130" t="s">
        <v>147</v>
      </c>
      <c r="AN216" s="130" t="s">
        <v>197</v>
      </c>
      <c r="AO216" s="130" t="s">
        <v>704</v>
      </c>
      <c r="AP216" s="130" t="s">
        <v>150</v>
      </c>
      <c r="AQ216" s="130" t="s">
        <v>148</v>
      </c>
      <c r="AR216" s="130" t="s">
        <v>148</v>
      </c>
      <c r="AS216" s="131">
        <v>126</v>
      </c>
      <c r="AT216" s="127">
        <v>44643</v>
      </c>
      <c r="AW216" t="s">
        <v>725</v>
      </c>
      <c r="AX216" s="21">
        <v>-1000</v>
      </c>
    </row>
    <row r="217" spans="35:50" x14ac:dyDescent="0.3">
      <c r="AI217" s="130" t="s">
        <v>143</v>
      </c>
      <c r="AJ217" s="130" t="s">
        <v>194</v>
      </c>
      <c r="AK217" s="130" t="s">
        <v>726</v>
      </c>
      <c r="AL217" s="130" t="s">
        <v>727</v>
      </c>
      <c r="AM217" s="130" t="s">
        <v>147</v>
      </c>
      <c r="AN217" s="130" t="s">
        <v>197</v>
      </c>
      <c r="AO217" s="130" t="s">
        <v>704</v>
      </c>
      <c r="AP217" s="130" t="s">
        <v>150</v>
      </c>
      <c r="AQ217" s="130" t="s">
        <v>148</v>
      </c>
      <c r="AR217" s="130" t="s">
        <v>148</v>
      </c>
      <c r="AS217" s="131">
        <v>899.5</v>
      </c>
      <c r="AT217" s="127">
        <v>44643</v>
      </c>
      <c r="AW217" t="s">
        <v>728</v>
      </c>
      <c r="AX217" s="21">
        <v>-5000</v>
      </c>
    </row>
    <row r="218" spans="35:50" x14ac:dyDescent="0.3">
      <c r="AI218" s="130" t="s">
        <v>143</v>
      </c>
      <c r="AJ218" s="130" t="s">
        <v>194</v>
      </c>
      <c r="AK218" s="130" t="s">
        <v>729</v>
      </c>
      <c r="AL218" s="130" t="s">
        <v>730</v>
      </c>
      <c r="AM218" s="130" t="s">
        <v>147</v>
      </c>
      <c r="AN218" s="130" t="s">
        <v>197</v>
      </c>
      <c r="AO218" s="130" t="s">
        <v>704</v>
      </c>
      <c r="AP218" s="130" t="s">
        <v>150</v>
      </c>
      <c r="AQ218" s="130" t="s">
        <v>148</v>
      </c>
      <c r="AR218" s="130" t="s">
        <v>148</v>
      </c>
      <c r="AS218" s="131">
        <v>3945.68</v>
      </c>
      <c r="AT218" s="127">
        <v>44643</v>
      </c>
      <c r="AW218" t="s">
        <v>731</v>
      </c>
      <c r="AX218" s="21">
        <v>-500</v>
      </c>
    </row>
    <row r="219" spans="35:50" x14ac:dyDescent="0.3">
      <c r="AI219" s="130" t="s">
        <v>143</v>
      </c>
      <c r="AJ219" s="130" t="s">
        <v>194</v>
      </c>
      <c r="AK219" s="130" t="s">
        <v>732</v>
      </c>
      <c r="AL219" s="130" t="s">
        <v>733</v>
      </c>
      <c r="AM219" s="130" t="s">
        <v>147</v>
      </c>
      <c r="AN219" s="130" t="s">
        <v>197</v>
      </c>
      <c r="AO219" s="130" t="s">
        <v>704</v>
      </c>
      <c r="AP219" s="130" t="s">
        <v>150</v>
      </c>
      <c r="AQ219" s="130" t="s">
        <v>148</v>
      </c>
      <c r="AR219" s="130" t="s">
        <v>148</v>
      </c>
      <c r="AS219" s="131">
        <v>2433.7600000000002</v>
      </c>
      <c r="AT219" s="127">
        <v>44643</v>
      </c>
      <c r="AW219" t="s">
        <v>734</v>
      </c>
      <c r="AX219" s="21">
        <v>-3500</v>
      </c>
    </row>
    <row r="220" spans="35:50" x14ac:dyDescent="0.3">
      <c r="AI220" s="130" t="s">
        <v>143</v>
      </c>
      <c r="AJ220" s="130" t="s">
        <v>194</v>
      </c>
      <c r="AK220" s="130" t="s">
        <v>735</v>
      </c>
      <c r="AL220" s="130" t="s">
        <v>736</v>
      </c>
      <c r="AM220" s="130" t="s">
        <v>147</v>
      </c>
      <c r="AN220" s="130" t="s">
        <v>197</v>
      </c>
      <c r="AO220" s="130" t="s">
        <v>704</v>
      </c>
      <c r="AP220" s="130" t="s">
        <v>150</v>
      </c>
      <c r="AQ220" s="130" t="s">
        <v>148</v>
      </c>
      <c r="AR220" s="130" t="s">
        <v>148</v>
      </c>
      <c r="AS220" s="131">
        <v>399</v>
      </c>
      <c r="AT220" s="127">
        <v>44643</v>
      </c>
      <c r="AW220" t="s">
        <v>737</v>
      </c>
      <c r="AX220" s="21">
        <v>-2500</v>
      </c>
    </row>
    <row r="221" spans="35:50" x14ac:dyDescent="0.3">
      <c r="AI221" s="130" t="s">
        <v>143</v>
      </c>
      <c r="AJ221" s="130" t="s">
        <v>194</v>
      </c>
      <c r="AK221" s="130" t="s">
        <v>738</v>
      </c>
      <c r="AL221" s="130" t="s">
        <v>739</v>
      </c>
      <c r="AM221" s="130" t="s">
        <v>147</v>
      </c>
      <c r="AN221" s="130" t="s">
        <v>197</v>
      </c>
      <c r="AO221" s="130" t="s">
        <v>704</v>
      </c>
      <c r="AP221" s="130" t="s">
        <v>150</v>
      </c>
      <c r="AQ221" s="130" t="s">
        <v>148</v>
      </c>
      <c r="AR221" s="130" t="s">
        <v>148</v>
      </c>
      <c r="AS221" s="131">
        <v>1545.5</v>
      </c>
      <c r="AT221" s="127">
        <v>44643</v>
      </c>
      <c r="AW221" t="s">
        <v>740</v>
      </c>
      <c r="AX221" s="21">
        <v>-5000</v>
      </c>
    </row>
    <row r="222" spans="35:50" x14ac:dyDescent="0.3">
      <c r="AI222" s="130" t="s">
        <v>143</v>
      </c>
      <c r="AJ222" s="130" t="s">
        <v>194</v>
      </c>
      <c r="AK222" s="130" t="s">
        <v>741</v>
      </c>
      <c r="AL222" s="130" t="s">
        <v>742</v>
      </c>
      <c r="AM222" s="130" t="s">
        <v>147</v>
      </c>
      <c r="AN222" s="130" t="s">
        <v>197</v>
      </c>
      <c r="AO222" s="130" t="s">
        <v>704</v>
      </c>
      <c r="AP222" s="130" t="s">
        <v>150</v>
      </c>
      <c r="AQ222" s="130" t="s">
        <v>148</v>
      </c>
      <c r="AR222" s="130" t="s">
        <v>148</v>
      </c>
      <c r="AS222" s="131">
        <v>42</v>
      </c>
      <c r="AT222" s="127">
        <v>44643</v>
      </c>
      <c r="AW222" t="s">
        <v>743</v>
      </c>
      <c r="AX222" s="21">
        <v>-500</v>
      </c>
    </row>
    <row r="223" spans="35:50" x14ac:dyDescent="0.3">
      <c r="AI223" s="130" t="s">
        <v>143</v>
      </c>
      <c r="AJ223" s="130" t="s">
        <v>194</v>
      </c>
      <c r="AK223" s="130" t="s">
        <v>744</v>
      </c>
      <c r="AL223" s="130" t="s">
        <v>745</v>
      </c>
      <c r="AM223" s="130" t="s">
        <v>147</v>
      </c>
      <c r="AN223" s="130" t="s">
        <v>197</v>
      </c>
      <c r="AO223" s="130" t="s">
        <v>704</v>
      </c>
      <c r="AP223" s="130" t="s">
        <v>150</v>
      </c>
      <c r="AQ223" s="130" t="s">
        <v>148</v>
      </c>
      <c r="AR223" s="130" t="s">
        <v>148</v>
      </c>
      <c r="AS223" s="131">
        <v>42</v>
      </c>
      <c r="AT223" s="127">
        <v>44643</v>
      </c>
      <c r="AW223" t="s">
        <v>746</v>
      </c>
      <c r="AX223" s="21">
        <v>-4000</v>
      </c>
    </row>
    <row r="224" spans="35:50" x14ac:dyDescent="0.3">
      <c r="AI224" s="130" t="s">
        <v>143</v>
      </c>
      <c r="AJ224" s="130" t="s">
        <v>194</v>
      </c>
      <c r="AK224" s="130" t="s">
        <v>747</v>
      </c>
      <c r="AL224" s="130" t="s">
        <v>748</v>
      </c>
      <c r="AM224" s="130" t="s">
        <v>147</v>
      </c>
      <c r="AN224" s="130" t="s">
        <v>197</v>
      </c>
      <c r="AO224" s="130" t="s">
        <v>704</v>
      </c>
      <c r="AP224" s="130" t="s">
        <v>150</v>
      </c>
      <c r="AQ224" s="130" t="s">
        <v>148</v>
      </c>
      <c r="AR224" s="130" t="s">
        <v>148</v>
      </c>
      <c r="AS224" s="131">
        <v>63</v>
      </c>
      <c r="AT224" s="127">
        <v>44643</v>
      </c>
      <c r="AW224" t="s">
        <v>749</v>
      </c>
      <c r="AX224" s="21">
        <v>-4000</v>
      </c>
    </row>
    <row r="225" spans="35:50" x14ac:dyDescent="0.3">
      <c r="AI225" s="130" t="s">
        <v>143</v>
      </c>
      <c r="AJ225" s="130" t="s">
        <v>194</v>
      </c>
      <c r="AK225" s="130" t="s">
        <v>750</v>
      </c>
      <c r="AL225" s="130" t="s">
        <v>751</v>
      </c>
      <c r="AM225" s="130" t="s">
        <v>147</v>
      </c>
      <c r="AN225" s="130" t="s">
        <v>197</v>
      </c>
      <c r="AO225" s="130" t="s">
        <v>704</v>
      </c>
      <c r="AP225" s="130" t="s">
        <v>150</v>
      </c>
      <c r="AQ225" s="130" t="s">
        <v>148</v>
      </c>
      <c r="AR225" s="130" t="s">
        <v>148</v>
      </c>
      <c r="AS225" s="131">
        <v>42</v>
      </c>
      <c r="AT225" s="127">
        <v>44643</v>
      </c>
      <c r="AW225" t="s">
        <v>752</v>
      </c>
      <c r="AX225" s="21">
        <v>-500</v>
      </c>
    </row>
    <row r="226" spans="35:50" x14ac:dyDescent="0.3">
      <c r="AI226" s="130" t="s">
        <v>143</v>
      </c>
      <c r="AJ226" s="130" t="s">
        <v>194</v>
      </c>
      <c r="AK226" s="130" t="s">
        <v>753</v>
      </c>
      <c r="AL226" s="130" t="s">
        <v>754</v>
      </c>
      <c r="AM226" s="130" t="s">
        <v>147</v>
      </c>
      <c r="AN226" s="130" t="s">
        <v>197</v>
      </c>
      <c r="AO226" s="130" t="s">
        <v>704</v>
      </c>
      <c r="AP226" s="130" t="s">
        <v>150</v>
      </c>
      <c r="AQ226" s="130" t="s">
        <v>148</v>
      </c>
      <c r="AR226" s="130" t="s">
        <v>148</v>
      </c>
      <c r="AS226" s="131">
        <v>950</v>
      </c>
      <c r="AT226" s="127">
        <v>44643</v>
      </c>
      <c r="AW226" t="s">
        <v>755</v>
      </c>
      <c r="AX226" s="21">
        <v>-250</v>
      </c>
    </row>
    <row r="227" spans="35:50" x14ac:dyDescent="0.3">
      <c r="AI227" s="130" t="s">
        <v>143</v>
      </c>
      <c r="AJ227" s="130" t="s">
        <v>194</v>
      </c>
      <c r="AK227" s="130" t="s">
        <v>756</v>
      </c>
      <c r="AL227" s="130" t="s">
        <v>757</v>
      </c>
      <c r="AM227" s="130" t="s">
        <v>147</v>
      </c>
      <c r="AN227" s="130" t="s">
        <v>197</v>
      </c>
      <c r="AO227" s="130" t="s">
        <v>704</v>
      </c>
      <c r="AP227" s="130" t="s">
        <v>150</v>
      </c>
      <c r="AQ227" s="130" t="s">
        <v>148</v>
      </c>
      <c r="AR227" s="130" t="s">
        <v>148</v>
      </c>
      <c r="AS227" s="131">
        <v>42</v>
      </c>
      <c r="AT227" s="127">
        <v>44643</v>
      </c>
      <c r="AW227" t="s">
        <v>758</v>
      </c>
      <c r="AX227" s="21">
        <v>-250</v>
      </c>
    </row>
    <row r="228" spans="35:50" x14ac:dyDescent="0.3">
      <c r="AI228" s="130" t="s">
        <v>143</v>
      </c>
      <c r="AJ228" s="130" t="s">
        <v>194</v>
      </c>
      <c r="AK228" s="130" t="s">
        <v>759</v>
      </c>
      <c r="AL228" s="130" t="s">
        <v>760</v>
      </c>
      <c r="AM228" s="130" t="s">
        <v>147</v>
      </c>
      <c r="AN228" s="130" t="s">
        <v>197</v>
      </c>
      <c r="AO228" s="130" t="s">
        <v>704</v>
      </c>
      <c r="AP228" s="130" t="s">
        <v>150</v>
      </c>
      <c r="AQ228" s="130" t="s">
        <v>148</v>
      </c>
      <c r="AR228" s="130" t="s">
        <v>148</v>
      </c>
      <c r="AS228" s="131">
        <v>105</v>
      </c>
      <c r="AT228" s="127">
        <v>44643</v>
      </c>
      <c r="AW228" t="s">
        <v>761</v>
      </c>
      <c r="AX228" s="21">
        <v>-3500</v>
      </c>
    </row>
    <row r="229" spans="35:50" x14ac:dyDescent="0.3">
      <c r="AI229" s="130" t="s">
        <v>143</v>
      </c>
      <c r="AJ229" s="130" t="s">
        <v>194</v>
      </c>
      <c r="AK229" s="130" t="s">
        <v>762</v>
      </c>
      <c r="AL229" s="130" t="s">
        <v>763</v>
      </c>
      <c r="AM229" s="130" t="s">
        <v>147</v>
      </c>
      <c r="AN229" s="130" t="s">
        <v>197</v>
      </c>
      <c r="AO229" s="130" t="s">
        <v>704</v>
      </c>
      <c r="AP229" s="130" t="s">
        <v>150</v>
      </c>
      <c r="AQ229" s="130" t="s">
        <v>148</v>
      </c>
      <c r="AR229" s="130" t="s">
        <v>148</v>
      </c>
      <c r="AS229" s="131">
        <v>42</v>
      </c>
      <c r="AT229" s="127">
        <v>44643</v>
      </c>
      <c r="AW229" t="s">
        <v>764</v>
      </c>
      <c r="AX229" s="21">
        <v>-2500</v>
      </c>
    </row>
    <row r="230" spans="35:50" x14ac:dyDescent="0.3">
      <c r="AI230" s="130" t="s">
        <v>143</v>
      </c>
      <c r="AJ230" s="130" t="s">
        <v>194</v>
      </c>
      <c r="AK230" s="130" t="s">
        <v>765</v>
      </c>
      <c r="AL230" s="130" t="s">
        <v>766</v>
      </c>
      <c r="AM230" s="130" t="s">
        <v>147</v>
      </c>
      <c r="AN230" s="130" t="s">
        <v>197</v>
      </c>
      <c r="AO230" s="130" t="s">
        <v>704</v>
      </c>
      <c r="AP230" s="130" t="s">
        <v>150</v>
      </c>
      <c r="AQ230" s="130" t="s">
        <v>148</v>
      </c>
      <c r="AR230" s="130" t="s">
        <v>148</v>
      </c>
      <c r="AS230" s="131">
        <v>63</v>
      </c>
      <c r="AT230" s="127">
        <v>44643</v>
      </c>
      <c r="AW230" t="s">
        <v>767</v>
      </c>
      <c r="AX230" s="21">
        <v>-500</v>
      </c>
    </row>
    <row r="231" spans="35:50" x14ac:dyDescent="0.3">
      <c r="AI231" s="130" t="s">
        <v>143</v>
      </c>
      <c r="AJ231" s="130" t="s">
        <v>194</v>
      </c>
      <c r="AK231" s="130" t="s">
        <v>768</v>
      </c>
      <c r="AL231" s="130" t="s">
        <v>769</v>
      </c>
      <c r="AM231" s="130" t="s">
        <v>147</v>
      </c>
      <c r="AN231" s="130" t="s">
        <v>197</v>
      </c>
      <c r="AO231" s="130" t="s">
        <v>704</v>
      </c>
      <c r="AP231" s="130" t="s">
        <v>150</v>
      </c>
      <c r="AQ231" s="130" t="s">
        <v>148</v>
      </c>
      <c r="AR231" s="130" t="s">
        <v>148</v>
      </c>
      <c r="AS231" s="131">
        <v>504</v>
      </c>
      <c r="AT231" s="127">
        <v>44643</v>
      </c>
      <c r="AW231" t="s">
        <v>770</v>
      </c>
      <c r="AX231" s="21">
        <v>-250</v>
      </c>
    </row>
    <row r="232" spans="35:50" x14ac:dyDescent="0.3">
      <c r="AI232" s="130" t="s">
        <v>143</v>
      </c>
      <c r="AJ232" s="130" t="s">
        <v>194</v>
      </c>
      <c r="AK232" s="130" t="s">
        <v>771</v>
      </c>
      <c r="AL232" s="130" t="s">
        <v>772</v>
      </c>
      <c r="AM232" s="130" t="s">
        <v>147</v>
      </c>
      <c r="AN232" s="130" t="s">
        <v>197</v>
      </c>
      <c r="AO232" s="130" t="s">
        <v>704</v>
      </c>
      <c r="AP232" s="130" t="s">
        <v>150</v>
      </c>
      <c r="AQ232" s="130" t="s">
        <v>148</v>
      </c>
      <c r="AR232" s="130" t="s">
        <v>148</v>
      </c>
      <c r="AS232" s="131">
        <v>804</v>
      </c>
      <c r="AT232" s="127">
        <v>44643</v>
      </c>
      <c r="AW232" t="s">
        <v>773</v>
      </c>
      <c r="AX232" s="21">
        <v>-500</v>
      </c>
    </row>
    <row r="233" spans="35:50" x14ac:dyDescent="0.3">
      <c r="AI233" s="130" t="s">
        <v>143</v>
      </c>
      <c r="AJ233" s="130" t="s">
        <v>194</v>
      </c>
      <c r="AK233" s="130" t="s">
        <v>774</v>
      </c>
      <c r="AL233" s="130" t="s">
        <v>775</v>
      </c>
      <c r="AM233" s="130" t="s">
        <v>147</v>
      </c>
      <c r="AN233" s="130" t="s">
        <v>197</v>
      </c>
      <c r="AO233" s="130" t="s">
        <v>704</v>
      </c>
      <c r="AP233" s="130" t="s">
        <v>150</v>
      </c>
      <c r="AQ233" s="130" t="s">
        <v>148</v>
      </c>
      <c r="AR233" s="130" t="s">
        <v>148</v>
      </c>
      <c r="AS233" s="131">
        <v>2304.5</v>
      </c>
      <c r="AT233" s="127">
        <v>44643</v>
      </c>
      <c r="AW233" t="s">
        <v>776</v>
      </c>
      <c r="AX233" s="21">
        <v>-3000</v>
      </c>
    </row>
    <row r="234" spans="35:50" x14ac:dyDescent="0.3">
      <c r="AI234" s="130" t="s">
        <v>143</v>
      </c>
      <c r="AJ234" s="130" t="s">
        <v>194</v>
      </c>
      <c r="AK234" s="130" t="s">
        <v>777</v>
      </c>
      <c r="AL234" s="130" t="s">
        <v>778</v>
      </c>
      <c r="AM234" s="130" t="s">
        <v>147</v>
      </c>
      <c r="AN234" s="130" t="s">
        <v>197</v>
      </c>
      <c r="AO234" s="130" t="s">
        <v>704</v>
      </c>
      <c r="AP234" s="130" t="s">
        <v>150</v>
      </c>
      <c r="AQ234" s="130" t="s">
        <v>148</v>
      </c>
      <c r="AR234" s="130" t="s">
        <v>148</v>
      </c>
      <c r="AS234" s="131">
        <v>1638</v>
      </c>
      <c r="AT234" s="127">
        <v>44643</v>
      </c>
      <c r="AW234" t="s">
        <v>779</v>
      </c>
      <c r="AX234" s="21">
        <v>-1000</v>
      </c>
    </row>
    <row r="235" spans="35:50" x14ac:dyDescent="0.3">
      <c r="AI235" s="130" t="s">
        <v>143</v>
      </c>
      <c r="AJ235" s="130" t="s">
        <v>194</v>
      </c>
      <c r="AK235" s="130" t="s">
        <v>780</v>
      </c>
      <c r="AL235" s="130" t="s">
        <v>781</v>
      </c>
      <c r="AM235" s="130" t="s">
        <v>147</v>
      </c>
      <c r="AN235" s="130" t="s">
        <v>197</v>
      </c>
      <c r="AO235" s="130" t="s">
        <v>704</v>
      </c>
      <c r="AP235" s="130" t="s">
        <v>150</v>
      </c>
      <c r="AQ235" s="130" t="s">
        <v>148</v>
      </c>
      <c r="AR235" s="130" t="s">
        <v>148</v>
      </c>
      <c r="AS235" s="131">
        <v>1884.5</v>
      </c>
      <c r="AT235" s="127">
        <v>44643</v>
      </c>
      <c r="AW235" t="s">
        <v>782</v>
      </c>
      <c r="AX235" s="21">
        <v>-500</v>
      </c>
    </row>
    <row r="236" spans="35:50" x14ac:dyDescent="0.3">
      <c r="AI236" s="130" t="s">
        <v>143</v>
      </c>
      <c r="AJ236" s="130" t="s">
        <v>194</v>
      </c>
      <c r="AK236" s="130" t="s">
        <v>783</v>
      </c>
      <c r="AL236" s="130" t="s">
        <v>784</v>
      </c>
      <c r="AM236" s="130" t="s">
        <v>147</v>
      </c>
      <c r="AN236" s="130" t="s">
        <v>197</v>
      </c>
      <c r="AO236" s="130" t="s">
        <v>704</v>
      </c>
      <c r="AP236" s="130" t="s">
        <v>150</v>
      </c>
      <c r="AQ236" s="130" t="s">
        <v>148</v>
      </c>
      <c r="AR236" s="130" t="s">
        <v>148</v>
      </c>
      <c r="AS236" s="131">
        <v>46</v>
      </c>
      <c r="AT236" s="127">
        <v>44643</v>
      </c>
      <c r="AW236" t="s">
        <v>785</v>
      </c>
      <c r="AX236" s="21">
        <v>-1000</v>
      </c>
    </row>
    <row r="237" spans="35:50" x14ac:dyDescent="0.3">
      <c r="AI237" s="130" t="s">
        <v>143</v>
      </c>
      <c r="AJ237" s="130" t="s">
        <v>144</v>
      </c>
      <c r="AK237" s="130" t="s">
        <v>786</v>
      </c>
      <c r="AL237" s="130" t="s">
        <v>787</v>
      </c>
      <c r="AM237" s="130" t="s">
        <v>147</v>
      </c>
      <c r="AN237" s="130" t="s">
        <v>787</v>
      </c>
      <c r="AO237" s="130" t="s">
        <v>788</v>
      </c>
      <c r="AP237" s="130" t="s">
        <v>150</v>
      </c>
      <c r="AQ237" s="130" t="s">
        <v>148</v>
      </c>
      <c r="AR237" s="130" t="s">
        <v>148</v>
      </c>
      <c r="AS237" s="131">
        <v>428</v>
      </c>
      <c r="AT237" s="127">
        <v>44644</v>
      </c>
      <c r="AW237" t="s">
        <v>789</v>
      </c>
      <c r="AX237" s="21">
        <v>-500</v>
      </c>
    </row>
    <row r="238" spans="35:50" x14ac:dyDescent="0.3">
      <c r="AI238" s="130" t="s">
        <v>143</v>
      </c>
      <c r="AJ238" s="130" t="s">
        <v>144</v>
      </c>
      <c r="AK238" s="130" t="s">
        <v>790</v>
      </c>
      <c r="AL238" s="130" t="s">
        <v>791</v>
      </c>
      <c r="AM238" s="130" t="s">
        <v>147</v>
      </c>
      <c r="AN238" s="130" t="s">
        <v>791</v>
      </c>
      <c r="AO238" s="130" t="s">
        <v>788</v>
      </c>
      <c r="AP238" s="130" t="s">
        <v>150</v>
      </c>
      <c r="AQ238" s="130" t="s">
        <v>148</v>
      </c>
      <c r="AR238" s="130" t="s">
        <v>148</v>
      </c>
      <c r="AS238" s="131">
        <v>50</v>
      </c>
      <c r="AT238" s="127">
        <v>44644</v>
      </c>
      <c r="AW238" t="s">
        <v>792</v>
      </c>
      <c r="AX238" s="21">
        <v>-500</v>
      </c>
    </row>
    <row r="239" spans="35:50" x14ac:dyDescent="0.3">
      <c r="AI239" s="130" t="s">
        <v>143</v>
      </c>
      <c r="AJ239" s="130" t="s">
        <v>144</v>
      </c>
      <c r="AK239" s="130" t="s">
        <v>793</v>
      </c>
      <c r="AL239" s="130" t="s">
        <v>794</v>
      </c>
      <c r="AM239" s="130" t="s">
        <v>147</v>
      </c>
      <c r="AN239" s="130" t="s">
        <v>794</v>
      </c>
      <c r="AO239" s="130" t="s">
        <v>788</v>
      </c>
      <c r="AP239" s="130" t="s">
        <v>150</v>
      </c>
      <c r="AQ239" s="130" t="s">
        <v>148</v>
      </c>
      <c r="AR239" s="130" t="s">
        <v>148</v>
      </c>
      <c r="AS239" s="131">
        <v>224.68</v>
      </c>
      <c r="AT239" s="127">
        <v>44644</v>
      </c>
      <c r="AW239" t="s">
        <v>795</v>
      </c>
      <c r="AX239" s="21">
        <v>-3000</v>
      </c>
    </row>
    <row r="240" spans="35:50" x14ac:dyDescent="0.3">
      <c r="AI240" s="130" t="s">
        <v>143</v>
      </c>
      <c r="AJ240" s="130" t="s">
        <v>144</v>
      </c>
      <c r="AK240" s="130" t="s">
        <v>796</v>
      </c>
      <c r="AL240" s="130" t="s">
        <v>797</v>
      </c>
      <c r="AM240" s="130" t="s">
        <v>147</v>
      </c>
      <c r="AN240" s="130" t="s">
        <v>797</v>
      </c>
      <c r="AO240" s="130" t="s">
        <v>798</v>
      </c>
      <c r="AP240" s="130" t="s">
        <v>150</v>
      </c>
      <c r="AQ240" s="130" t="s">
        <v>148</v>
      </c>
      <c r="AR240" s="130" t="s">
        <v>148</v>
      </c>
      <c r="AS240" s="131">
        <v>183.82</v>
      </c>
      <c r="AT240" s="127">
        <v>44644</v>
      </c>
      <c r="AW240" t="s">
        <v>799</v>
      </c>
      <c r="AX240" s="21">
        <v>-38500</v>
      </c>
    </row>
    <row r="241" spans="35:50" x14ac:dyDescent="0.3">
      <c r="AI241" s="130" t="s">
        <v>143</v>
      </c>
      <c r="AJ241" s="130" t="s">
        <v>144</v>
      </c>
      <c r="AK241" s="130" t="s">
        <v>800</v>
      </c>
      <c r="AL241" s="130" t="s">
        <v>801</v>
      </c>
      <c r="AM241" s="130" t="s">
        <v>147</v>
      </c>
      <c r="AN241" s="130" t="s">
        <v>801</v>
      </c>
      <c r="AO241" s="130" t="s">
        <v>798</v>
      </c>
      <c r="AP241" s="130" t="s">
        <v>150</v>
      </c>
      <c r="AQ241" s="130" t="s">
        <v>148</v>
      </c>
      <c r="AR241" s="130" t="s">
        <v>148</v>
      </c>
      <c r="AS241" s="131">
        <v>579.54</v>
      </c>
      <c r="AT241" s="127">
        <v>44644</v>
      </c>
      <c r="AW241" t="s">
        <v>259</v>
      </c>
      <c r="AX241" s="21">
        <v>600833.75</v>
      </c>
    </row>
    <row r="242" spans="35:50" x14ac:dyDescent="0.3">
      <c r="AI242" s="130" t="s">
        <v>143</v>
      </c>
      <c r="AJ242" s="130" t="s">
        <v>144</v>
      </c>
      <c r="AK242" s="130" t="s">
        <v>802</v>
      </c>
      <c r="AL242" s="130" t="s">
        <v>172</v>
      </c>
      <c r="AM242" s="130" t="s">
        <v>147</v>
      </c>
      <c r="AN242" s="130" t="s">
        <v>256</v>
      </c>
      <c r="AO242" s="130" t="s">
        <v>803</v>
      </c>
      <c r="AP242" s="130" t="s">
        <v>150</v>
      </c>
      <c r="AQ242" s="130" t="s">
        <v>148</v>
      </c>
      <c r="AR242" s="130" t="s">
        <v>148</v>
      </c>
      <c r="AS242" s="131">
        <v>1950</v>
      </c>
      <c r="AT242" s="127">
        <v>44644</v>
      </c>
      <c r="AW242" t="s">
        <v>804</v>
      </c>
      <c r="AX242" s="21">
        <v>750</v>
      </c>
    </row>
    <row r="243" spans="35:50" x14ac:dyDescent="0.3">
      <c r="AI243" s="130" t="s">
        <v>143</v>
      </c>
      <c r="AJ243" s="130" t="s">
        <v>144</v>
      </c>
      <c r="AK243" s="130" t="s">
        <v>805</v>
      </c>
      <c r="AL243" s="130" t="s">
        <v>806</v>
      </c>
      <c r="AM243" s="130" t="s">
        <v>147</v>
      </c>
      <c r="AN243" s="130" t="s">
        <v>291</v>
      </c>
      <c r="AO243" s="130" t="s">
        <v>803</v>
      </c>
      <c r="AP243" s="130" t="s">
        <v>150</v>
      </c>
      <c r="AQ243" s="130" t="s">
        <v>148</v>
      </c>
      <c r="AR243" s="130" t="s">
        <v>148</v>
      </c>
      <c r="AS243" s="131">
        <v>1600</v>
      </c>
      <c r="AT243" s="127">
        <v>44644</v>
      </c>
      <c r="AW243" t="s">
        <v>807</v>
      </c>
      <c r="AX243" s="21">
        <v>250</v>
      </c>
    </row>
    <row r="244" spans="35:50" x14ac:dyDescent="0.3">
      <c r="AI244" s="130" t="s">
        <v>143</v>
      </c>
      <c r="AJ244" s="130" t="s">
        <v>144</v>
      </c>
      <c r="AK244" s="130" t="s">
        <v>808</v>
      </c>
      <c r="AL244" s="130" t="s">
        <v>809</v>
      </c>
      <c r="AM244" s="130" t="s">
        <v>147</v>
      </c>
      <c r="AN244" s="130" t="s">
        <v>809</v>
      </c>
      <c r="AO244" s="130" t="s">
        <v>803</v>
      </c>
      <c r="AP244" s="130" t="s">
        <v>150</v>
      </c>
      <c r="AQ244" s="130" t="s">
        <v>148</v>
      </c>
      <c r="AR244" s="130" t="s">
        <v>148</v>
      </c>
      <c r="AS244" s="131">
        <v>2274.25</v>
      </c>
      <c r="AT244" s="127">
        <v>44644</v>
      </c>
      <c r="AW244" t="s">
        <v>810</v>
      </c>
      <c r="AX244" s="21">
        <v>2000</v>
      </c>
    </row>
    <row r="245" spans="35:50" x14ac:dyDescent="0.3">
      <c r="AI245" s="130" t="s">
        <v>143</v>
      </c>
      <c r="AJ245" s="130" t="s">
        <v>194</v>
      </c>
      <c r="AK245" s="130" t="s">
        <v>811</v>
      </c>
      <c r="AL245" s="130" t="s">
        <v>812</v>
      </c>
      <c r="AM245" s="130" t="s">
        <v>147</v>
      </c>
      <c r="AN245" s="130" t="s">
        <v>525</v>
      </c>
      <c r="AO245" s="130" t="s">
        <v>803</v>
      </c>
      <c r="AP245" s="130" t="s">
        <v>150</v>
      </c>
      <c r="AQ245" s="130" t="s">
        <v>148</v>
      </c>
      <c r="AR245" s="130" t="s">
        <v>148</v>
      </c>
      <c r="AS245" s="131">
        <v>1440.3</v>
      </c>
      <c r="AT245" s="127">
        <v>44644</v>
      </c>
      <c r="AW245" t="s">
        <v>813</v>
      </c>
      <c r="AX245" s="21">
        <v>3000</v>
      </c>
    </row>
    <row r="246" spans="35:50" x14ac:dyDescent="0.3">
      <c r="AI246" s="130" t="s">
        <v>143</v>
      </c>
      <c r="AJ246" s="130" t="s">
        <v>194</v>
      </c>
      <c r="AK246" s="130" t="s">
        <v>814</v>
      </c>
      <c r="AL246" s="130" t="s">
        <v>815</v>
      </c>
      <c r="AM246" s="130" t="s">
        <v>147</v>
      </c>
      <c r="AN246" s="130" t="s">
        <v>525</v>
      </c>
      <c r="AO246" s="130" t="s">
        <v>803</v>
      </c>
      <c r="AP246" s="130" t="s">
        <v>150</v>
      </c>
      <c r="AQ246" s="130" t="s">
        <v>148</v>
      </c>
      <c r="AR246" s="130" t="s">
        <v>148</v>
      </c>
      <c r="AS246" s="131">
        <v>14113.72</v>
      </c>
      <c r="AT246" s="127">
        <v>44645</v>
      </c>
      <c r="AW246" t="s">
        <v>816</v>
      </c>
      <c r="AX246" s="21">
        <v>2000</v>
      </c>
    </row>
    <row r="247" spans="35:50" x14ac:dyDescent="0.3">
      <c r="AI247" s="130" t="s">
        <v>143</v>
      </c>
      <c r="AJ247" s="130" t="s">
        <v>194</v>
      </c>
      <c r="AK247" s="130" t="s">
        <v>817</v>
      </c>
      <c r="AL247" s="130" t="s">
        <v>818</v>
      </c>
      <c r="AM247" s="130" t="s">
        <v>147</v>
      </c>
      <c r="AN247" s="130" t="s">
        <v>525</v>
      </c>
      <c r="AO247" s="130" t="s">
        <v>803</v>
      </c>
      <c r="AP247" s="130" t="s">
        <v>150</v>
      </c>
      <c r="AQ247" s="130" t="s">
        <v>148</v>
      </c>
      <c r="AR247" s="130" t="s">
        <v>148</v>
      </c>
      <c r="AS247" s="131">
        <v>354</v>
      </c>
      <c r="AT247" s="127">
        <v>44645</v>
      </c>
      <c r="AW247" t="s">
        <v>819</v>
      </c>
      <c r="AX247" s="21">
        <v>1000</v>
      </c>
    </row>
    <row r="248" spans="35:50" x14ac:dyDescent="0.3">
      <c r="AI248" s="130" t="s">
        <v>143</v>
      </c>
      <c r="AJ248" s="130" t="s">
        <v>144</v>
      </c>
      <c r="AK248" s="130" t="s">
        <v>820</v>
      </c>
      <c r="AL248" s="130" t="s">
        <v>821</v>
      </c>
      <c r="AM248" s="130" t="s">
        <v>147</v>
      </c>
      <c r="AN248" s="130" t="s">
        <v>821</v>
      </c>
      <c r="AO248" s="130" t="s">
        <v>822</v>
      </c>
      <c r="AP248" s="130" t="s">
        <v>150</v>
      </c>
      <c r="AQ248" s="130" t="s">
        <v>148</v>
      </c>
      <c r="AR248" s="130" t="s">
        <v>148</v>
      </c>
      <c r="AS248" s="131">
        <v>911.74</v>
      </c>
      <c r="AT248" s="127">
        <v>44644</v>
      </c>
      <c r="AW248" t="s">
        <v>823</v>
      </c>
      <c r="AX248" s="21">
        <v>1000</v>
      </c>
    </row>
    <row r="249" spans="35:50" x14ac:dyDescent="0.3">
      <c r="AI249" s="130" t="s">
        <v>143</v>
      </c>
      <c r="AJ249" s="130" t="s">
        <v>144</v>
      </c>
      <c r="AK249" s="130" t="s">
        <v>824</v>
      </c>
      <c r="AL249" s="130" t="s">
        <v>825</v>
      </c>
      <c r="AM249" s="130" t="s">
        <v>147</v>
      </c>
      <c r="AN249" s="130" t="s">
        <v>825</v>
      </c>
      <c r="AO249" s="130" t="s">
        <v>822</v>
      </c>
      <c r="AP249" s="130" t="s">
        <v>150</v>
      </c>
      <c r="AQ249" s="130" t="s">
        <v>148</v>
      </c>
      <c r="AR249" s="130" t="s">
        <v>148</v>
      </c>
      <c r="AS249" s="131">
        <v>1300</v>
      </c>
      <c r="AT249" s="127">
        <v>44644</v>
      </c>
      <c r="AW249" t="s">
        <v>826</v>
      </c>
      <c r="AX249" s="21">
        <v>2500</v>
      </c>
    </row>
    <row r="250" spans="35:50" x14ac:dyDescent="0.3">
      <c r="AI250" s="130" t="s">
        <v>143</v>
      </c>
      <c r="AJ250" s="130" t="s">
        <v>144</v>
      </c>
      <c r="AK250" s="130" t="s">
        <v>827</v>
      </c>
      <c r="AL250" s="130" t="s">
        <v>828</v>
      </c>
      <c r="AM250" s="130" t="s">
        <v>147</v>
      </c>
      <c r="AN250" s="130" t="s">
        <v>828</v>
      </c>
      <c r="AO250" s="130" t="s">
        <v>822</v>
      </c>
      <c r="AP250" s="130" t="s">
        <v>150</v>
      </c>
      <c r="AQ250" s="130" t="s">
        <v>148</v>
      </c>
      <c r="AR250" s="130" t="s">
        <v>148</v>
      </c>
      <c r="AS250" s="131">
        <v>1016.81</v>
      </c>
      <c r="AT250" s="127">
        <v>44644</v>
      </c>
      <c r="AW250" t="s">
        <v>829</v>
      </c>
      <c r="AX250" s="21">
        <v>250</v>
      </c>
    </row>
    <row r="251" spans="35:50" x14ac:dyDescent="0.3">
      <c r="AI251" s="130" t="s">
        <v>143</v>
      </c>
      <c r="AJ251" s="130" t="s">
        <v>144</v>
      </c>
      <c r="AK251" s="130" t="s">
        <v>830</v>
      </c>
      <c r="AL251" s="130" t="s">
        <v>831</v>
      </c>
      <c r="AM251" s="130" t="s">
        <v>147</v>
      </c>
      <c r="AN251" s="130" t="s">
        <v>831</v>
      </c>
      <c r="AO251" s="130" t="s">
        <v>822</v>
      </c>
      <c r="AP251" s="130" t="s">
        <v>150</v>
      </c>
      <c r="AQ251" s="130" t="s">
        <v>148</v>
      </c>
      <c r="AR251" s="130" t="s">
        <v>148</v>
      </c>
      <c r="AS251" s="131">
        <v>1598.58</v>
      </c>
      <c r="AT251" s="127">
        <v>44644</v>
      </c>
      <c r="AW251" t="s">
        <v>832</v>
      </c>
      <c r="AX251" s="21">
        <v>250</v>
      </c>
    </row>
    <row r="252" spans="35:50" x14ac:dyDescent="0.3">
      <c r="AI252" s="130" t="s">
        <v>143</v>
      </c>
      <c r="AJ252" s="130" t="s">
        <v>194</v>
      </c>
      <c r="AK252" s="130" t="s">
        <v>833</v>
      </c>
      <c r="AL252" s="130" t="s">
        <v>834</v>
      </c>
      <c r="AM252" s="130" t="s">
        <v>147</v>
      </c>
      <c r="AN252" s="130" t="s">
        <v>259</v>
      </c>
      <c r="AO252" s="130" t="s">
        <v>822</v>
      </c>
      <c r="AP252" s="130" t="s">
        <v>150</v>
      </c>
      <c r="AQ252" s="130" t="s">
        <v>148</v>
      </c>
      <c r="AR252" s="130" t="s">
        <v>148</v>
      </c>
      <c r="AS252" s="131">
        <v>5698.75</v>
      </c>
      <c r="AT252" s="127">
        <v>44645</v>
      </c>
      <c r="AW252" t="s">
        <v>835</v>
      </c>
      <c r="AX252" s="21">
        <v>250</v>
      </c>
    </row>
    <row r="253" spans="35:50" x14ac:dyDescent="0.3">
      <c r="AI253" s="130" t="s">
        <v>143</v>
      </c>
      <c r="AJ253" s="130" t="s">
        <v>194</v>
      </c>
      <c r="AK253" s="130" t="s">
        <v>836</v>
      </c>
      <c r="AL253" s="130" t="s">
        <v>837</v>
      </c>
      <c r="AM253" s="130" t="s">
        <v>147</v>
      </c>
      <c r="AN253" s="130" t="s">
        <v>259</v>
      </c>
      <c r="AO253" s="130" t="s">
        <v>822</v>
      </c>
      <c r="AP253" s="130" t="s">
        <v>150</v>
      </c>
      <c r="AQ253" s="130" t="s">
        <v>148</v>
      </c>
      <c r="AR253" s="130" t="s">
        <v>148</v>
      </c>
      <c r="AS253" s="131">
        <v>5306.25</v>
      </c>
      <c r="AT253" s="127">
        <v>44645</v>
      </c>
      <c r="AW253" t="s">
        <v>838</v>
      </c>
      <c r="AX253" s="21">
        <v>1500</v>
      </c>
    </row>
    <row r="254" spans="35:50" x14ac:dyDescent="0.3">
      <c r="AI254" s="130" t="s">
        <v>143</v>
      </c>
      <c r="AJ254" s="130" t="s">
        <v>194</v>
      </c>
      <c r="AK254" s="130" t="s">
        <v>839</v>
      </c>
      <c r="AL254" s="130" t="s">
        <v>840</v>
      </c>
      <c r="AM254" s="130" t="s">
        <v>147</v>
      </c>
      <c r="AN254" s="130" t="s">
        <v>259</v>
      </c>
      <c r="AO254" s="130" t="s">
        <v>822</v>
      </c>
      <c r="AP254" s="130" t="s">
        <v>150</v>
      </c>
      <c r="AQ254" s="130" t="s">
        <v>148</v>
      </c>
      <c r="AR254" s="130" t="s">
        <v>148</v>
      </c>
      <c r="AS254" s="131">
        <v>121.24</v>
      </c>
      <c r="AT254" s="127">
        <v>44645</v>
      </c>
      <c r="AW254" t="s">
        <v>841</v>
      </c>
      <c r="AX254" s="21">
        <v>500</v>
      </c>
    </row>
    <row r="255" spans="35:50" x14ac:dyDescent="0.3">
      <c r="AI255" s="130" t="s">
        <v>143</v>
      </c>
      <c r="AJ255" s="130" t="s">
        <v>194</v>
      </c>
      <c r="AK255" s="130" t="s">
        <v>842</v>
      </c>
      <c r="AL255" s="130" t="s">
        <v>843</v>
      </c>
      <c r="AM255" s="130" t="s">
        <v>147</v>
      </c>
      <c r="AN255" s="130" t="s">
        <v>259</v>
      </c>
      <c r="AO255" s="130" t="s">
        <v>822</v>
      </c>
      <c r="AP255" s="130" t="s">
        <v>150</v>
      </c>
      <c r="AQ255" s="130" t="s">
        <v>148</v>
      </c>
      <c r="AR255" s="130" t="s">
        <v>148</v>
      </c>
      <c r="AS255" s="131">
        <v>635.20000000000005</v>
      </c>
      <c r="AT255" s="127">
        <v>44645</v>
      </c>
      <c r="AW255" t="s">
        <v>844</v>
      </c>
      <c r="AX255" s="21">
        <v>500</v>
      </c>
    </row>
    <row r="256" spans="35:50" x14ac:dyDescent="0.3">
      <c r="AI256" s="130" t="s">
        <v>143</v>
      </c>
      <c r="AJ256" s="130" t="s">
        <v>194</v>
      </c>
      <c r="AK256" s="130" t="s">
        <v>845</v>
      </c>
      <c r="AL256" s="130" t="s">
        <v>846</v>
      </c>
      <c r="AM256" s="130" t="s">
        <v>147</v>
      </c>
      <c r="AN256" s="130" t="s">
        <v>259</v>
      </c>
      <c r="AO256" s="130" t="s">
        <v>822</v>
      </c>
      <c r="AP256" s="130" t="s">
        <v>150</v>
      </c>
      <c r="AQ256" s="130" t="s">
        <v>148</v>
      </c>
      <c r="AR256" s="130" t="s">
        <v>148</v>
      </c>
      <c r="AS256" s="131">
        <v>140</v>
      </c>
      <c r="AT256" s="127">
        <v>44645</v>
      </c>
      <c r="AW256" t="s">
        <v>847</v>
      </c>
      <c r="AX256" s="21">
        <v>2500</v>
      </c>
    </row>
    <row r="257" spans="35:50" x14ac:dyDescent="0.3">
      <c r="AI257" s="130" t="s">
        <v>143</v>
      </c>
      <c r="AJ257" s="130" t="s">
        <v>194</v>
      </c>
      <c r="AK257" s="130" t="s">
        <v>848</v>
      </c>
      <c r="AL257" s="130" t="s">
        <v>849</v>
      </c>
      <c r="AM257" s="130" t="s">
        <v>147</v>
      </c>
      <c r="AN257" s="130" t="s">
        <v>259</v>
      </c>
      <c r="AO257" s="130" t="s">
        <v>822</v>
      </c>
      <c r="AP257" s="130" t="s">
        <v>150</v>
      </c>
      <c r="AQ257" s="130" t="s">
        <v>148</v>
      </c>
      <c r="AR257" s="130" t="s">
        <v>148</v>
      </c>
      <c r="AS257" s="131">
        <v>121.5</v>
      </c>
      <c r="AT257" s="127">
        <v>44645</v>
      </c>
      <c r="AW257" t="s">
        <v>850</v>
      </c>
      <c r="AX257" s="21">
        <v>500</v>
      </c>
    </row>
    <row r="258" spans="35:50" x14ac:dyDescent="0.3">
      <c r="AI258" s="130" t="s">
        <v>143</v>
      </c>
      <c r="AJ258" s="130" t="s">
        <v>194</v>
      </c>
      <c r="AK258" s="130" t="s">
        <v>851</v>
      </c>
      <c r="AL258" s="130" t="s">
        <v>852</v>
      </c>
      <c r="AM258" s="130" t="s">
        <v>147</v>
      </c>
      <c r="AN258" s="130" t="s">
        <v>259</v>
      </c>
      <c r="AO258" s="130" t="s">
        <v>822</v>
      </c>
      <c r="AP258" s="130" t="s">
        <v>150</v>
      </c>
      <c r="AQ258" s="130" t="s">
        <v>148</v>
      </c>
      <c r="AR258" s="130" t="s">
        <v>148</v>
      </c>
      <c r="AS258" s="131">
        <v>444</v>
      </c>
      <c r="AT258" s="127">
        <v>44645</v>
      </c>
      <c r="AW258" t="s">
        <v>853</v>
      </c>
      <c r="AX258" s="21">
        <v>1000</v>
      </c>
    </row>
    <row r="259" spans="35:50" x14ac:dyDescent="0.3">
      <c r="AI259" s="130" t="s">
        <v>143</v>
      </c>
      <c r="AJ259" s="130" t="s">
        <v>194</v>
      </c>
      <c r="AK259" s="130" t="s">
        <v>854</v>
      </c>
      <c r="AL259" s="130" t="s">
        <v>855</v>
      </c>
      <c r="AM259" s="130" t="s">
        <v>147</v>
      </c>
      <c r="AN259" s="130" t="s">
        <v>259</v>
      </c>
      <c r="AO259" s="130" t="s">
        <v>822</v>
      </c>
      <c r="AP259" s="130" t="s">
        <v>150</v>
      </c>
      <c r="AQ259" s="130" t="s">
        <v>148</v>
      </c>
      <c r="AR259" s="130" t="s">
        <v>148</v>
      </c>
      <c r="AS259" s="131">
        <v>155</v>
      </c>
      <c r="AT259" s="127">
        <v>44645</v>
      </c>
      <c r="AW259" t="s">
        <v>856</v>
      </c>
      <c r="AX259" s="21">
        <v>250</v>
      </c>
    </row>
    <row r="260" spans="35:50" x14ac:dyDescent="0.3">
      <c r="AI260" s="130" t="s">
        <v>143</v>
      </c>
      <c r="AJ260" s="130" t="s">
        <v>194</v>
      </c>
      <c r="AK260" s="130" t="s">
        <v>857</v>
      </c>
      <c r="AL260" s="130" t="s">
        <v>858</v>
      </c>
      <c r="AM260" s="130" t="s">
        <v>147</v>
      </c>
      <c r="AN260" s="130" t="s">
        <v>259</v>
      </c>
      <c r="AO260" s="130" t="s">
        <v>822</v>
      </c>
      <c r="AP260" s="130" t="s">
        <v>150</v>
      </c>
      <c r="AQ260" s="130" t="s">
        <v>148</v>
      </c>
      <c r="AR260" s="130" t="s">
        <v>148</v>
      </c>
      <c r="AS260" s="131">
        <v>310</v>
      </c>
      <c r="AT260" s="127">
        <v>44645</v>
      </c>
      <c r="AW260" t="s">
        <v>859</v>
      </c>
      <c r="AX260" s="21">
        <v>500</v>
      </c>
    </row>
    <row r="261" spans="35:50" x14ac:dyDescent="0.3">
      <c r="AI261" s="130" t="s">
        <v>143</v>
      </c>
      <c r="AJ261" s="130" t="s">
        <v>194</v>
      </c>
      <c r="AK261" s="130" t="s">
        <v>860</v>
      </c>
      <c r="AL261" s="130" t="s">
        <v>861</v>
      </c>
      <c r="AM261" s="130" t="s">
        <v>147</v>
      </c>
      <c r="AN261" s="130" t="s">
        <v>259</v>
      </c>
      <c r="AO261" s="130" t="s">
        <v>822</v>
      </c>
      <c r="AP261" s="130" t="s">
        <v>150</v>
      </c>
      <c r="AQ261" s="130" t="s">
        <v>148</v>
      </c>
      <c r="AR261" s="130" t="s">
        <v>148</v>
      </c>
      <c r="AS261" s="131">
        <v>15754.31</v>
      </c>
      <c r="AT261" s="127">
        <v>44645</v>
      </c>
      <c r="AW261" t="s">
        <v>862</v>
      </c>
      <c r="AX261" s="21">
        <v>1000</v>
      </c>
    </row>
    <row r="262" spans="35:50" x14ac:dyDescent="0.3">
      <c r="AI262" s="130" t="s">
        <v>143</v>
      </c>
      <c r="AJ262" s="130" t="s">
        <v>194</v>
      </c>
      <c r="AK262" s="130" t="s">
        <v>863</v>
      </c>
      <c r="AL262" s="130" t="s">
        <v>864</v>
      </c>
      <c r="AM262" s="130" t="s">
        <v>147</v>
      </c>
      <c r="AN262" s="130" t="s">
        <v>259</v>
      </c>
      <c r="AO262" s="130" t="s">
        <v>822</v>
      </c>
      <c r="AP262" s="130" t="s">
        <v>150</v>
      </c>
      <c r="AQ262" s="130" t="s">
        <v>148</v>
      </c>
      <c r="AR262" s="130" t="s">
        <v>148</v>
      </c>
      <c r="AS262" s="131">
        <v>62</v>
      </c>
      <c r="AT262" s="127">
        <v>44645</v>
      </c>
      <c r="AW262" t="s">
        <v>865</v>
      </c>
      <c r="AX262" s="21">
        <v>7500</v>
      </c>
    </row>
    <row r="263" spans="35:50" x14ac:dyDescent="0.3">
      <c r="AI263" s="130" t="s">
        <v>143</v>
      </c>
      <c r="AJ263" s="130" t="s">
        <v>194</v>
      </c>
      <c r="AK263" s="130" t="s">
        <v>866</v>
      </c>
      <c r="AL263" s="130" t="s">
        <v>867</v>
      </c>
      <c r="AM263" s="130" t="s">
        <v>147</v>
      </c>
      <c r="AN263" s="130" t="s">
        <v>259</v>
      </c>
      <c r="AO263" s="130" t="s">
        <v>822</v>
      </c>
      <c r="AP263" s="130" t="s">
        <v>150</v>
      </c>
      <c r="AQ263" s="130" t="s">
        <v>148</v>
      </c>
      <c r="AR263" s="130" t="s">
        <v>148</v>
      </c>
      <c r="AS263" s="131">
        <v>704.91</v>
      </c>
      <c r="AT263" s="127">
        <v>44645</v>
      </c>
      <c r="AW263" t="s">
        <v>868</v>
      </c>
      <c r="AX263" s="21">
        <v>544.96</v>
      </c>
    </row>
    <row r="264" spans="35:50" x14ac:dyDescent="0.3">
      <c r="AI264" s="130" t="s">
        <v>143</v>
      </c>
      <c r="AJ264" s="130" t="s">
        <v>194</v>
      </c>
      <c r="AK264" s="130" t="s">
        <v>869</v>
      </c>
      <c r="AL264" s="130" t="s">
        <v>870</v>
      </c>
      <c r="AM264" s="130" t="s">
        <v>147</v>
      </c>
      <c r="AN264" s="130" t="s">
        <v>259</v>
      </c>
      <c r="AO264" s="130" t="s">
        <v>822</v>
      </c>
      <c r="AP264" s="130" t="s">
        <v>150</v>
      </c>
      <c r="AQ264" s="130" t="s">
        <v>148</v>
      </c>
      <c r="AR264" s="130" t="s">
        <v>148</v>
      </c>
      <c r="AS264" s="131">
        <v>2301.2600000000002</v>
      </c>
      <c r="AT264" s="127">
        <v>44645</v>
      </c>
      <c r="AW264" t="s">
        <v>871</v>
      </c>
      <c r="AX264" s="21">
        <v>3890.87</v>
      </c>
    </row>
    <row r="265" spans="35:50" x14ac:dyDescent="0.3">
      <c r="AI265" s="130" t="s">
        <v>143</v>
      </c>
      <c r="AJ265" s="130" t="s">
        <v>194</v>
      </c>
      <c r="AK265" s="130" t="s">
        <v>872</v>
      </c>
      <c r="AL265" s="130" t="s">
        <v>873</v>
      </c>
      <c r="AM265" s="130" t="s">
        <v>147</v>
      </c>
      <c r="AN265" s="130" t="s">
        <v>259</v>
      </c>
      <c r="AO265" s="130" t="s">
        <v>822</v>
      </c>
      <c r="AP265" s="130" t="s">
        <v>150</v>
      </c>
      <c r="AQ265" s="130" t="s">
        <v>148</v>
      </c>
      <c r="AR265" s="130" t="s">
        <v>148</v>
      </c>
      <c r="AS265" s="131">
        <v>535.51</v>
      </c>
      <c r="AT265" s="127">
        <v>44645</v>
      </c>
      <c r="AW265" t="s">
        <v>619</v>
      </c>
      <c r="AX265" s="21">
        <v>100</v>
      </c>
    </row>
    <row r="266" spans="35:50" x14ac:dyDescent="0.3">
      <c r="AI266" s="130" t="s">
        <v>143</v>
      </c>
      <c r="AJ266" s="130" t="s">
        <v>194</v>
      </c>
      <c r="AK266" s="130" t="s">
        <v>874</v>
      </c>
      <c r="AL266" s="130" t="s">
        <v>875</v>
      </c>
      <c r="AM266" s="130" t="s">
        <v>147</v>
      </c>
      <c r="AN266" s="130" t="s">
        <v>259</v>
      </c>
      <c r="AO266" s="130" t="s">
        <v>822</v>
      </c>
      <c r="AP266" s="130" t="s">
        <v>150</v>
      </c>
      <c r="AQ266" s="130" t="s">
        <v>148</v>
      </c>
      <c r="AR266" s="130" t="s">
        <v>148</v>
      </c>
      <c r="AS266" s="131">
        <v>13.23</v>
      </c>
      <c r="AT266" s="127">
        <v>44645</v>
      </c>
      <c r="AW266" t="s">
        <v>876</v>
      </c>
      <c r="AX266" s="21">
        <v>740.74</v>
      </c>
    </row>
    <row r="267" spans="35:50" x14ac:dyDescent="0.3">
      <c r="AI267" s="130" t="s">
        <v>143</v>
      </c>
      <c r="AJ267" s="130" t="s">
        <v>194</v>
      </c>
      <c r="AK267" s="130" t="s">
        <v>877</v>
      </c>
      <c r="AL267" s="130" t="s">
        <v>878</v>
      </c>
      <c r="AM267" s="130" t="s">
        <v>147</v>
      </c>
      <c r="AN267" s="130" t="s">
        <v>259</v>
      </c>
      <c r="AO267" s="130" t="s">
        <v>822</v>
      </c>
      <c r="AP267" s="130" t="s">
        <v>150</v>
      </c>
      <c r="AQ267" s="130" t="s">
        <v>148</v>
      </c>
      <c r="AR267" s="130" t="s">
        <v>148</v>
      </c>
      <c r="AS267" s="131">
        <v>4108.7700000000004</v>
      </c>
      <c r="AT267" s="127">
        <v>44648</v>
      </c>
      <c r="AW267" t="s">
        <v>162</v>
      </c>
      <c r="AX267" s="21">
        <v>1000</v>
      </c>
    </row>
    <row r="268" spans="35:50" x14ac:dyDescent="0.3">
      <c r="AI268" s="130" t="s">
        <v>143</v>
      </c>
      <c r="AJ268" s="130" t="s">
        <v>144</v>
      </c>
      <c r="AK268" s="130" t="s">
        <v>879</v>
      </c>
      <c r="AL268" s="130" t="s">
        <v>880</v>
      </c>
      <c r="AM268" s="130" t="s">
        <v>147</v>
      </c>
      <c r="AN268" s="130" t="s">
        <v>880</v>
      </c>
      <c r="AO268" s="130" t="s">
        <v>881</v>
      </c>
      <c r="AP268" s="130" t="s">
        <v>150</v>
      </c>
      <c r="AQ268" s="130" t="s">
        <v>148</v>
      </c>
      <c r="AR268" s="130" t="s">
        <v>148</v>
      </c>
      <c r="AS268" s="131">
        <v>7290.26</v>
      </c>
      <c r="AT268" s="127">
        <v>44644</v>
      </c>
      <c r="AW268" t="s">
        <v>882</v>
      </c>
      <c r="AX268" s="21">
        <v>67500</v>
      </c>
    </row>
    <row r="269" spans="35:50" x14ac:dyDescent="0.3">
      <c r="AI269" s="130" t="s">
        <v>143</v>
      </c>
      <c r="AJ269" s="130" t="s">
        <v>144</v>
      </c>
      <c r="AK269" s="130" t="s">
        <v>883</v>
      </c>
      <c r="AL269" s="130" t="s">
        <v>882</v>
      </c>
      <c r="AM269" s="130" t="s">
        <v>147</v>
      </c>
      <c r="AN269" s="130" t="s">
        <v>882</v>
      </c>
      <c r="AO269" s="130" t="s">
        <v>881</v>
      </c>
      <c r="AP269" s="130" t="s">
        <v>150</v>
      </c>
      <c r="AQ269" s="130" t="s">
        <v>148</v>
      </c>
      <c r="AR269" s="130" t="s">
        <v>148</v>
      </c>
      <c r="AS269" s="131">
        <v>2500</v>
      </c>
      <c r="AT269" s="127">
        <v>44647</v>
      </c>
      <c r="AW269" t="s">
        <v>433</v>
      </c>
      <c r="AX269" s="21">
        <v>1787.74</v>
      </c>
    </row>
    <row r="270" spans="35:50" x14ac:dyDescent="0.3">
      <c r="AI270" s="130" t="s">
        <v>143</v>
      </c>
      <c r="AJ270" s="130" t="s">
        <v>144</v>
      </c>
      <c r="AK270" s="130" t="s">
        <v>884</v>
      </c>
      <c r="AL270" s="130" t="s">
        <v>882</v>
      </c>
      <c r="AM270" s="130" t="s">
        <v>147</v>
      </c>
      <c r="AN270" s="130" t="s">
        <v>882</v>
      </c>
      <c r="AO270" s="130" t="s">
        <v>881</v>
      </c>
      <c r="AP270" s="130" t="s">
        <v>150</v>
      </c>
      <c r="AQ270" s="130" t="s">
        <v>148</v>
      </c>
      <c r="AR270" s="130" t="s">
        <v>148</v>
      </c>
      <c r="AS270" s="131">
        <v>65000</v>
      </c>
      <c r="AT270" s="127">
        <v>44647</v>
      </c>
      <c r="AW270" t="s">
        <v>677</v>
      </c>
      <c r="AX270" s="21">
        <v>955.89</v>
      </c>
    </row>
    <row r="271" spans="35:50" x14ac:dyDescent="0.3">
      <c r="AI271" s="130" t="s">
        <v>143</v>
      </c>
      <c r="AJ271" s="130" t="s">
        <v>144</v>
      </c>
      <c r="AK271" s="130" t="s">
        <v>885</v>
      </c>
      <c r="AL271" s="130" t="s">
        <v>886</v>
      </c>
      <c r="AM271" s="130" t="s">
        <v>147</v>
      </c>
      <c r="AN271" s="130" t="s">
        <v>344</v>
      </c>
      <c r="AO271" s="130" t="s">
        <v>881</v>
      </c>
      <c r="AP271" s="130" t="s">
        <v>150</v>
      </c>
      <c r="AQ271" s="130" t="s">
        <v>148</v>
      </c>
      <c r="AR271" s="130" t="s">
        <v>148</v>
      </c>
      <c r="AS271" s="131">
        <v>796.72</v>
      </c>
      <c r="AT271" s="127">
        <v>44648</v>
      </c>
      <c r="AW271" t="s">
        <v>887</v>
      </c>
      <c r="AX271" s="21">
        <v>12500</v>
      </c>
    </row>
    <row r="272" spans="35:50" x14ac:dyDescent="0.3">
      <c r="AI272" s="130" t="s">
        <v>143</v>
      </c>
      <c r="AJ272" s="130" t="s">
        <v>194</v>
      </c>
      <c r="AK272" s="130" t="s">
        <v>888</v>
      </c>
      <c r="AL272" s="130" t="s">
        <v>889</v>
      </c>
      <c r="AM272" s="130" t="s">
        <v>147</v>
      </c>
      <c r="AN272" s="130" t="s">
        <v>259</v>
      </c>
      <c r="AO272" s="130" t="s">
        <v>890</v>
      </c>
      <c r="AP272" s="130" t="s">
        <v>150</v>
      </c>
      <c r="AQ272" s="130" t="s">
        <v>148</v>
      </c>
      <c r="AR272" s="130" t="s">
        <v>148</v>
      </c>
      <c r="AS272" s="131">
        <v>3510.84</v>
      </c>
      <c r="AT272" s="127">
        <v>44648</v>
      </c>
      <c r="AW272" t="s">
        <v>408</v>
      </c>
      <c r="AX272" s="21">
        <v>300</v>
      </c>
    </row>
    <row r="273" spans="35:50" x14ac:dyDescent="0.3">
      <c r="AI273" s="130" t="s">
        <v>143</v>
      </c>
      <c r="AJ273" s="130" t="s">
        <v>194</v>
      </c>
      <c r="AK273" s="130" t="s">
        <v>891</v>
      </c>
      <c r="AL273" s="130" t="s">
        <v>892</v>
      </c>
      <c r="AM273" s="130" t="s">
        <v>147</v>
      </c>
      <c r="AN273" s="130" t="s">
        <v>259</v>
      </c>
      <c r="AO273" s="130" t="s">
        <v>890</v>
      </c>
      <c r="AP273" s="130" t="s">
        <v>150</v>
      </c>
      <c r="AQ273" s="130" t="s">
        <v>148</v>
      </c>
      <c r="AR273" s="130" t="s">
        <v>148</v>
      </c>
      <c r="AS273" s="131">
        <v>9277</v>
      </c>
      <c r="AT273" s="127">
        <v>44648</v>
      </c>
      <c r="AW273" t="s">
        <v>524</v>
      </c>
      <c r="AX273" s="21">
        <v>18076.25</v>
      </c>
    </row>
    <row r="274" spans="35:50" x14ac:dyDescent="0.3">
      <c r="AI274" s="130" t="s">
        <v>143</v>
      </c>
      <c r="AJ274" s="130" t="s">
        <v>144</v>
      </c>
      <c r="AK274" s="130" t="s">
        <v>893</v>
      </c>
      <c r="AL274" s="130" t="s">
        <v>894</v>
      </c>
      <c r="AM274" s="130" t="s">
        <v>147</v>
      </c>
      <c r="AN274" s="130" t="s">
        <v>894</v>
      </c>
      <c r="AO274" s="130" t="s">
        <v>895</v>
      </c>
      <c r="AP274" s="130" t="s">
        <v>150</v>
      </c>
      <c r="AQ274" s="130" t="s">
        <v>148</v>
      </c>
      <c r="AR274" s="130" t="s">
        <v>148</v>
      </c>
      <c r="AS274" s="131">
        <v>385.75</v>
      </c>
      <c r="AT274" s="127">
        <v>44647</v>
      </c>
      <c r="AW274" t="s">
        <v>436</v>
      </c>
      <c r="AX274" s="21">
        <v>84.93</v>
      </c>
    </row>
    <row r="275" spans="35:50" x14ac:dyDescent="0.3">
      <c r="AI275" s="130" t="s">
        <v>143</v>
      </c>
      <c r="AJ275" s="130" t="s">
        <v>144</v>
      </c>
      <c r="AK275" s="130" t="s">
        <v>896</v>
      </c>
      <c r="AL275" s="130" t="s">
        <v>700</v>
      </c>
      <c r="AM275" s="130" t="s">
        <v>147</v>
      </c>
      <c r="AN275" s="130" t="s">
        <v>700</v>
      </c>
      <c r="AO275" s="130" t="s">
        <v>895</v>
      </c>
      <c r="AP275" s="130" t="s">
        <v>150</v>
      </c>
      <c r="AQ275" s="130" t="s">
        <v>148</v>
      </c>
      <c r="AR275" s="130" t="s">
        <v>148</v>
      </c>
      <c r="AS275" s="131">
        <v>350</v>
      </c>
      <c r="AT275" s="127">
        <v>44648</v>
      </c>
      <c r="AW275" t="s">
        <v>897</v>
      </c>
      <c r="AX275" s="21">
        <v>7180</v>
      </c>
    </row>
    <row r="276" spans="35:50" x14ac:dyDescent="0.3">
      <c r="AI276" s="130" t="s">
        <v>143</v>
      </c>
      <c r="AJ276" s="130" t="s">
        <v>144</v>
      </c>
      <c r="AK276" s="130" t="s">
        <v>898</v>
      </c>
      <c r="AL276" s="130" t="s">
        <v>899</v>
      </c>
      <c r="AM276" s="130" t="s">
        <v>147</v>
      </c>
      <c r="AN276" s="130" t="s">
        <v>899</v>
      </c>
      <c r="AO276" s="130" t="s">
        <v>895</v>
      </c>
      <c r="AP276" s="130" t="s">
        <v>150</v>
      </c>
      <c r="AQ276" s="130" t="s">
        <v>148</v>
      </c>
      <c r="AR276" s="130" t="s">
        <v>148</v>
      </c>
      <c r="AS276" s="131">
        <v>3250</v>
      </c>
      <c r="AT276" s="127">
        <v>44650</v>
      </c>
      <c r="AW276" t="s">
        <v>661</v>
      </c>
      <c r="AX276" s="21">
        <v>409</v>
      </c>
    </row>
    <row r="277" spans="35:50" x14ac:dyDescent="0.3">
      <c r="AI277" s="130" t="s">
        <v>143</v>
      </c>
      <c r="AJ277" s="130" t="s">
        <v>144</v>
      </c>
      <c r="AK277" s="130" t="s">
        <v>900</v>
      </c>
      <c r="AL277" s="130" t="s">
        <v>901</v>
      </c>
      <c r="AM277" s="130" t="s">
        <v>147</v>
      </c>
      <c r="AN277" s="130" t="s">
        <v>901</v>
      </c>
      <c r="AO277" s="130" t="s">
        <v>902</v>
      </c>
      <c r="AP277" s="130" t="s">
        <v>150</v>
      </c>
      <c r="AQ277" s="130" t="s">
        <v>148</v>
      </c>
      <c r="AR277" s="130" t="s">
        <v>148</v>
      </c>
      <c r="AS277" s="131">
        <v>144.05000000000001</v>
      </c>
      <c r="AT277" s="127">
        <v>44649</v>
      </c>
      <c r="AW277" t="s">
        <v>707</v>
      </c>
      <c r="AX277" s="21">
        <v>9077.7000000000007</v>
      </c>
    </row>
    <row r="278" spans="35:50" x14ac:dyDescent="0.3">
      <c r="AI278" s="130" t="s">
        <v>143</v>
      </c>
      <c r="AJ278" s="130" t="s">
        <v>144</v>
      </c>
      <c r="AK278" s="130" t="s">
        <v>903</v>
      </c>
      <c r="AL278" s="130" t="s">
        <v>904</v>
      </c>
      <c r="AM278" s="130" t="s">
        <v>147</v>
      </c>
      <c r="AN278" s="130" t="s">
        <v>904</v>
      </c>
      <c r="AO278" s="130" t="s">
        <v>902</v>
      </c>
      <c r="AP278" s="130" t="s">
        <v>150</v>
      </c>
      <c r="AQ278" s="130" t="s">
        <v>148</v>
      </c>
      <c r="AR278" s="130" t="s">
        <v>148</v>
      </c>
      <c r="AS278" s="131">
        <v>454</v>
      </c>
      <c r="AT278" s="127">
        <v>44649</v>
      </c>
      <c r="AW278" t="s">
        <v>905</v>
      </c>
      <c r="AX278" s="21">
        <v>500</v>
      </c>
    </row>
    <row r="279" spans="35:50" x14ac:dyDescent="0.3">
      <c r="AI279" s="130" t="s">
        <v>143</v>
      </c>
      <c r="AJ279" s="130" t="s">
        <v>144</v>
      </c>
      <c r="AK279" s="130" t="s">
        <v>906</v>
      </c>
      <c r="AL279" s="130" t="s">
        <v>172</v>
      </c>
      <c r="AM279" s="130" t="s">
        <v>147</v>
      </c>
      <c r="AN279" s="130" t="s">
        <v>261</v>
      </c>
      <c r="AO279" s="130" t="s">
        <v>902</v>
      </c>
      <c r="AP279" s="130" t="s">
        <v>150</v>
      </c>
      <c r="AQ279" s="130" t="s">
        <v>148</v>
      </c>
      <c r="AR279" s="130" t="s">
        <v>148</v>
      </c>
      <c r="AS279" s="131">
        <v>1525</v>
      </c>
      <c r="AT279" s="127">
        <v>44650</v>
      </c>
      <c r="AW279" t="s">
        <v>159</v>
      </c>
      <c r="AX279" s="21">
        <v>140</v>
      </c>
    </row>
    <row r="280" spans="35:50" x14ac:dyDescent="0.3">
      <c r="AI280" s="130" t="s">
        <v>143</v>
      </c>
      <c r="AJ280" s="130" t="s">
        <v>144</v>
      </c>
      <c r="AK280" s="130" t="s">
        <v>907</v>
      </c>
      <c r="AL280" s="130" t="s">
        <v>534</v>
      </c>
      <c r="AM280" s="130" t="s">
        <v>147</v>
      </c>
      <c r="AN280" s="130" t="s">
        <v>348</v>
      </c>
      <c r="AO280" s="130" t="s">
        <v>902</v>
      </c>
      <c r="AP280" s="130" t="s">
        <v>150</v>
      </c>
      <c r="AQ280" s="130" t="s">
        <v>148</v>
      </c>
      <c r="AR280" s="130" t="s">
        <v>148</v>
      </c>
      <c r="AS280" s="131">
        <v>2878.8</v>
      </c>
      <c r="AT280" s="127">
        <v>44650</v>
      </c>
      <c r="AW280" t="s">
        <v>317</v>
      </c>
      <c r="AX280" s="21">
        <v>285</v>
      </c>
    </row>
    <row r="281" spans="35:50" x14ac:dyDescent="0.3">
      <c r="AI281" s="130" t="s">
        <v>143</v>
      </c>
      <c r="AJ281" s="130" t="s">
        <v>144</v>
      </c>
      <c r="AK281" s="130" t="s">
        <v>908</v>
      </c>
      <c r="AL281" s="130" t="s">
        <v>181</v>
      </c>
      <c r="AM281" s="130" t="s">
        <v>147</v>
      </c>
      <c r="AN281" s="130" t="s">
        <v>427</v>
      </c>
      <c r="AO281" s="130" t="s">
        <v>902</v>
      </c>
      <c r="AP281" s="130" t="s">
        <v>150</v>
      </c>
      <c r="AQ281" s="130" t="s">
        <v>148</v>
      </c>
      <c r="AR281" s="130" t="s">
        <v>148</v>
      </c>
      <c r="AS281" s="131">
        <v>923.51</v>
      </c>
      <c r="AT281" s="127">
        <v>44650</v>
      </c>
      <c r="AW281" t="s">
        <v>894</v>
      </c>
      <c r="AX281" s="21">
        <v>385.75</v>
      </c>
    </row>
    <row r="282" spans="35:50" x14ac:dyDescent="0.3">
      <c r="AI282" s="130" t="s">
        <v>143</v>
      </c>
      <c r="AJ282" s="130" t="s">
        <v>144</v>
      </c>
      <c r="AK282" s="130" t="s">
        <v>909</v>
      </c>
      <c r="AL282" s="130" t="s">
        <v>910</v>
      </c>
      <c r="AM282" s="130" t="s">
        <v>147</v>
      </c>
      <c r="AN282" s="130" t="s">
        <v>910</v>
      </c>
      <c r="AO282" s="130" t="s">
        <v>911</v>
      </c>
      <c r="AP282" s="130" t="s">
        <v>150</v>
      </c>
      <c r="AQ282" s="130" t="s">
        <v>148</v>
      </c>
      <c r="AR282" s="130" t="s">
        <v>148</v>
      </c>
      <c r="AS282" s="131">
        <v>476.12</v>
      </c>
      <c r="AT282" s="127">
        <v>44656</v>
      </c>
      <c r="AW282" t="s">
        <v>152</v>
      </c>
      <c r="AX282" s="21">
        <v>214.95</v>
      </c>
    </row>
    <row r="283" spans="35:50" x14ac:dyDescent="0.3">
      <c r="AI283" s="130" t="s">
        <v>143</v>
      </c>
      <c r="AJ283" s="130" t="s">
        <v>398</v>
      </c>
      <c r="AK283" s="130" t="s">
        <v>912</v>
      </c>
      <c r="AL283" s="130" t="s">
        <v>400</v>
      </c>
      <c r="AM283" s="130" t="s">
        <v>147</v>
      </c>
      <c r="AN283" s="130" t="s">
        <v>401</v>
      </c>
      <c r="AO283" s="130" t="s">
        <v>913</v>
      </c>
      <c r="AP283" s="130" t="s">
        <v>150</v>
      </c>
      <c r="AQ283" s="130" t="s">
        <v>148</v>
      </c>
      <c r="AR283" s="130" t="s">
        <v>148</v>
      </c>
      <c r="AS283" s="131">
        <v>-255413</v>
      </c>
      <c r="AT283" s="127">
        <v>44651</v>
      </c>
      <c r="AW283" t="s">
        <v>667</v>
      </c>
      <c r="AX283" s="21">
        <v>2655.31</v>
      </c>
    </row>
    <row r="284" spans="35:50" x14ac:dyDescent="0.3">
      <c r="AI284" s="130" t="s">
        <v>143</v>
      </c>
      <c r="AJ284" s="130" t="s">
        <v>144</v>
      </c>
      <c r="AK284" s="130" t="s">
        <v>914</v>
      </c>
      <c r="AL284" s="130" t="s">
        <v>915</v>
      </c>
      <c r="AM284" s="130" t="s">
        <v>147</v>
      </c>
      <c r="AN284" s="130" t="s">
        <v>915</v>
      </c>
      <c r="AO284" s="130" t="s">
        <v>913</v>
      </c>
      <c r="AP284" s="130" t="s">
        <v>150</v>
      </c>
      <c r="AQ284" s="130" t="s">
        <v>148</v>
      </c>
      <c r="AR284" s="130" t="s">
        <v>148</v>
      </c>
      <c r="AS284" s="131">
        <v>599.75</v>
      </c>
      <c r="AT284" s="127">
        <v>44656</v>
      </c>
      <c r="AW284" t="s">
        <v>916</v>
      </c>
      <c r="AX284" s="21">
        <v>1919.04</v>
      </c>
    </row>
    <row r="285" spans="35:50" x14ac:dyDescent="0.3">
      <c r="AI285" s="130" t="s">
        <v>143</v>
      </c>
      <c r="AJ285" s="130" t="s">
        <v>144</v>
      </c>
      <c r="AK285" s="130" t="s">
        <v>917</v>
      </c>
      <c r="AL285" s="130" t="s">
        <v>918</v>
      </c>
      <c r="AM285" s="130" t="s">
        <v>147</v>
      </c>
      <c r="AN285" s="130" t="s">
        <v>918</v>
      </c>
      <c r="AO285" s="130" t="s">
        <v>919</v>
      </c>
      <c r="AP285" s="130" t="s">
        <v>150</v>
      </c>
      <c r="AQ285" s="130" t="s">
        <v>148</v>
      </c>
      <c r="AR285" s="130" t="s">
        <v>148</v>
      </c>
      <c r="AS285" s="131">
        <v>387</v>
      </c>
      <c r="AT285" s="127">
        <v>44656</v>
      </c>
      <c r="AW285" t="s">
        <v>187</v>
      </c>
      <c r="AX285" s="21">
        <v>1504.99</v>
      </c>
    </row>
    <row r="286" spans="35:50" x14ac:dyDescent="0.3">
      <c r="AI286" s="130" t="s">
        <v>143</v>
      </c>
      <c r="AJ286" s="130" t="s">
        <v>144</v>
      </c>
      <c r="AK286" s="130" t="s">
        <v>920</v>
      </c>
      <c r="AL286" s="130" t="s">
        <v>921</v>
      </c>
      <c r="AM286" s="130" t="s">
        <v>147</v>
      </c>
      <c r="AN286" s="130" t="s">
        <v>921</v>
      </c>
      <c r="AO286" s="130" t="s">
        <v>919</v>
      </c>
      <c r="AP286" s="130" t="s">
        <v>150</v>
      </c>
      <c r="AQ286" s="130" t="s">
        <v>148</v>
      </c>
      <c r="AR286" s="130" t="s">
        <v>148</v>
      </c>
      <c r="AS286" s="131">
        <v>766.59</v>
      </c>
      <c r="AT286" s="127">
        <v>44656</v>
      </c>
      <c r="AW286" t="s">
        <v>250</v>
      </c>
      <c r="AX286" s="21">
        <v>1420</v>
      </c>
    </row>
    <row r="287" spans="35:50" x14ac:dyDescent="0.3">
      <c r="AI287" s="130" t="s">
        <v>143</v>
      </c>
      <c r="AJ287" s="130" t="s">
        <v>144</v>
      </c>
      <c r="AK287" s="130" t="s">
        <v>922</v>
      </c>
      <c r="AL287" s="130" t="s">
        <v>923</v>
      </c>
      <c r="AM287" s="130" t="s">
        <v>147</v>
      </c>
      <c r="AN287" s="130" t="s">
        <v>923</v>
      </c>
      <c r="AO287" s="130" t="s">
        <v>919</v>
      </c>
      <c r="AP287" s="130" t="s">
        <v>150</v>
      </c>
      <c r="AQ287" s="130" t="s">
        <v>148</v>
      </c>
      <c r="AR287" s="130" t="s">
        <v>148</v>
      </c>
      <c r="AS287" s="131">
        <v>79</v>
      </c>
      <c r="AT287" s="127">
        <v>44656</v>
      </c>
      <c r="AW287" t="s">
        <v>377</v>
      </c>
      <c r="AX287" s="21">
        <v>471.95</v>
      </c>
    </row>
    <row r="288" spans="35:50" x14ac:dyDescent="0.3">
      <c r="AI288" s="130" t="s">
        <v>143</v>
      </c>
      <c r="AJ288" s="130" t="s">
        <v>144</v>
      </c>
      <c r="AK288" s="130" t="s">
        <v>924</v>
      </c>
      <c r="AL288" s="130" t="s">
        <v>925</v>
      </c>
      <c r="AM288" s="130" t="s">
        <v>147</v>
      </c>
      <c r="AN288" s="130" t="s">
        <v>925</v>
      </c>
      <c r="AO288" s="130" t="s">
        <v>926</v>
      </c>
      <c r="AP288" s="130" t="s">
        <v>150</v>
      </c>
      <c r="AQ288" s="130" t="s">
        <v>148</v>
      </c>
      <c r="AR288" s="130" t="s">
        <v>148</v>
      </c>
      <c r="AS288" s="131">
        <v>35000</v>
      </c>
      <c r="AT288" s="127">
        <v>44662</v>
      </c>
      <c r="AW288" t="s">
        <v>331</v>
      </c>
      <c r="AX288" s="21">
        <v>225</v>
      </c>
    </row>
    <row r="289" spans="35:50" x14ac:dyDescent="0.3">
      <c r="AI289" s="130" t="s">
        <v>143</v>
      </c>
      <c r="AJ289" s="130" t="s">
        <v>144</v>
      </c>
      <c r="AK289" s="130" t="s">
        <v>927</v>
      </c>
      <c r="AL289" s="130" t="s">
        <v>928</v>
      </c>
      <c r="AM289" s="130" t="s">
        <v>147</v>
      </c>
      <c r="AN289" s="130" t="s">
        <v>148</v>
      </c>
      <c r="AO289" s="130" t="s">
        <v>929</v>
      </c>
      <c r="AP289" s="130" t="s">
        <v>150</v>
      </c>
      <c r="AQ289" s="130" t="s">
        <v>148</v>
      </c>
      <c r="AR289" s="130" t="s">
        <v>148</v>
      </c>
      <c r="AS289" s="131">
        <v>501.25</v>
      </c>
      <c r="AT289" s="127">
        <v>44657</v>
      </c>
      <c r="AW289" t="s">
        <v>350</v>
      </c>
      <c r="AX289" s="21">
        <v>5372.5</v>
      </c>
    </row>
    <row r="290" spans="35:50" x14ac:dyDescent="0.3">
      <c r="AI290" s="130" t="s">
        <v>143</v>
      </c>
      <c r="AJ290" s="130" t="s">
        <v>144</v>
      </c>
      <c r="AK290" s="130" t="s">
        <v>930</v>
      </c>
      <c r="AL290" s="130" t="s">
        <v>806</v>
      </c>
      <c r="AM290" s="130" t="s">
        <v>147</v>
      </c>
      <c r="AN290" s="130" t="s">
        <v>306</v>
      </c>
      <c r="AO290" s="130" t="s">
        <v>929</v>
      </c>
      <c r="AP290" s="130" t="s">
        <v>150</v>
      </c>
      <c r="AQ290" s="130" t="s">
        <v>148</v>
      </c>
      <c r="AR290" s="130" t="s">
        <v>148</v>
      </c>
      <c r="AS290" s="131">
        <v>350</v>
      </c>
      <c r="AT290" s="127">
        <v>44658</v>
      </c>
      <c r="AW290" t="s">
        <v>931</v>
      </c>
      <c r="AX290" s="21">
        <v>736.44</v>
      </c>
    </row>
    <row r="291" spans="35:50" x14ac:dyDescent="0.3">
      <c r="AI291" s="130" t="s">
        <v>143</v>
      </c>
      <c r="AJ291" s="130" t="s">
        <v>144</v>
      </c>
      <c r="AK291" s="130" t="s">
        <v>932</v>
      </c>
      <c r="AL291" s="130" t="s">
        <v>933</v>
      </c>
      <c r="AM291" s="130" t="s">
        <v>147</v>
      </c>
      <c r="AN291" s="130" t="s">
        <v>403</v>
      </c>
      <c r="AO291" s="130" t="s">
        <v>934</v>
      </c>
      <c r="AP291" s="130" t="s">
        <v>150</v>
      </c>
      <c r="AQ291" s="130" t="s">
        <v>148</v>
      </c>
      <c r="AR291" s="130" t="s">
        <v>148</v>
      </c>
      <c r="AS291" s="131">
        <v>7000</v>
      </c>
      <c r="AT291" s="127">
        <v>44663</v>
      </c>
      <c r="AW291" t="s">
        <v>374</v>
      </c>
      <c r="AX291" s="21">
        <v>3615.16</v>
      </c>
    </row>
    <row r="292" spans="35:50" x14ac:dyDescent="0.3">
      <c r="AI292" s="130" t="s">
        <v>143</v>
      </c>
      <c r="AJ292" s="130" t="s">
        <v>144</v>
      </c>
      <c r="AK292" s="130" t="s">
        <v>935</v>
      </c>
      <c r="AL292" s="130" t="s">
        <v>936</v>
      </c>
      <c r="AM292" s="130" t="s">
        <v>147</v>
      </c>
      <c r="AN292" s="130" t="s">
        <v>936</v>
      </c>
      <c r="AO292" s="130" t="s">
        <v>937</v>
      </c>
      <c r="AP292" s="130" t="s">
        <v>150</v>
      </c>
      <c r="AQ292" s="130" t="s">
        <v>148</v>
      </c>
      <c r="AR292" s="130" t="s">
        <v>148</v>
      </c>
      <c r="AS292" s="131">
        <v>658.39</v>
      </c>
      <c r="AT292" s="127">
        <v>44661</v>
      </c>
      <c r="AW292" t="s">
        <v>414</v>
      </c>
      <c r="AX292" s="21">
        <v>300</v>
      </c>
    </row>
    <row r="293" spans="35:50" x14ac:dyDescent="0.3">
      <c r="AI293" s="130" t="s">
        <v>143</v>
      </c>
      <c r="AJ293" s="130" t="s">
        <v>144</v>
      </c>
      <c r="AK293" s="130" t="s">
        <v>938</v>
      </c>
      <c r="AL293" s="130" t="s">
        <v>939</v>
      </c>
      <c r="AM293" s="130" t="s">
        <v>147</v>
      </c>
      <c r="AN293" s="130" t="s">
        <v>939</v>
      </c>
      <c r="AO293" s="130" t="s">
        <v>937</v>
      </c>
      <c r="AP293" s="130" t="s">
        <v>150</v>
      </c>
      <c r="AQ293" s="130" t="s">
        <v>148</v>
      </c>
      <c r="AR293" s="130" t="s">
        <v>148</v>
      </c>
      <c r="AS293" s="131">
        <v>1425.59</v>
      </c>
      <c r="AT293" s="127">
        <v>44663</v>
      </c>
      <c r="AW293" t="s">
        <v>169</v>
      </c>
      <c r="AX293" s="21">
        <v>1390.46</v>
      </c>
    </row>
    <row r="294" spans="35:50" x14ac:dyDescent="0.3">
      <c r="AI294" s="130" t="s">
        <v>143</v>
      </c>
      <c r="AJ294" s="130" t="s">
        <v>144</v>
      </c>
      <c r="AK294" s="130" t="s">
        <v>940</v>
      </c>
      <c r="AL294" s="130" t="s">
        <v>941</v>
      </c>
      <c r="AM294" s="130" t="s">
        <v>147</v>
      </c>
      <c r="AN294" s="130" t="s">
        <v>941</v>
      </c>
      <c r="AO294" s="130" t="s">
        <v>942</v>
      </c>
      <c r="AP294" s="130" t="s">
        <v>150</v>
      </c>
      <c r="AQ294" s="130" t="s">
        <v>148</v>
      </c>
      <c r="AR294" s="130" t="s">
        <v>148</v>
      </c>
      <c r="AS294" s="131">
        <v>150</v>
      </c>
      <c r="AT294" s="127">
        <v>44663</v>
      </c>
      <c r="AW294" t="s">
        <v>155</v>
      </c>
      <c r="AX294" s="21">
        <v>263.75</v>
      </c>
    </row>
    <row r="295" spans="35:50" x14ac:dyDescent="0.3">
      <c r="AI295" s="130" t="s">
        <v>143</v>
      </c>
      <c r="AJ295" s="130" t="s">
        <v>144</v>
      </c>
      <c r="AK295" s="130" t="s">
        <v>943</v>
      </c>
      <c r="AL295" s="130" t="s">
        <v>944</v>
      </c>
      <c r="AM295" s="130" t="s">
        <v>147</v>
      </c>
      <c r="AN295" s="130" t="s">
        <v>944</v>
      </c>
      <c r="AO295" s="130" t="s">
        <v>942</v>
      </c>
      <c r="AP295" s="130" t="s">
        <v>150</v>
      </c>
      <c r="AQ295" s="130" t="s">
        <v>148</v>
      </c>
      <c r="AR295" s="130" t="s">
        <v>148</v>
      </c>
      <c r="AS295" s="131">
        <v>574.26</v>
      </c>
      <c r="AT295" s="127">
        <v>44663</v>
      </c>
      <c r="AW295" t="s">
        <v>945</v>
      </c>
      <c r="AX295" s="21">
        <v>10000</v>
      </c>
    </row>
    <row r="296" spans="35:50" x14ac:dyDescent="0.3">
      <c r="AI296" s="130" t="s">
        <v>143</v>
      </c>
      <c r="AJ296" s="130" t="s">
        <v>144</v>
      </c>
      <c r="AK296" s="130" t="s">
        <v>946</v>
      </c>
      <c r="AL296" s="130" t="s">
        <v>947</v>
      </c>
      <c r="AM296" s="130" t="s">
        <v>147</v>
      </c>
      <c r="AN296" s="130" t="s">
        <v>148</v>
      </c>
      <c r="AO296" s="130" t="s">
        <v>942</v>
      </c>
      <c r="AP296" s="130" t="s">
        <v>150</v>
      </c>
      <c r="AQ296" s="130" t="s">
        <v>148</v>
      </c>
      <c r="AR296" s="130" t="s">
        <v>148</v>
      </c>
      <c r="AS296" s="131">
        <v>75000</v>
      </c>
      <c r="AT296" s="127">
        <v>44665</v>
      </c>
      <c r="AW296" t="s">
        <v>190</v>
      </c>
      <c r="AX296" s="21">
        <v>560.89</v>
      </c>
    </row>
    <row r="297" spans="35:50" x14ac:dyDescent="0.3">
      <c r="AI297" s="130" t="s">
        <v>143</v>
      </c>
      <c r="AJ297" s="130" t="s">
        <v>144</v>
      </c>
      <c r="AK297" s="130" t="s">
        <v>948</v>
      </c>
      <c r="AL297" s="130" t="s">
        <v>949</v>
      </c>
      <c r="AM297" s="130" t="s">
        <v>147</v>
      </c>
      <c r="AN297" s="130" t="s">
        <v>949</v>
      </c>
      <c r="AO297" s="130" t="s">
        <v>950</v>
      </c>
      <c r="AP297" s="130" t="s">
        <v>150</v>
      </c>
      <c r="AQ297" s="130" t="s">
        <v>148</v>
      </c>
      <c r="AR297" s="130" t="s">
        <v>148</v>
      </c>
      <c r="AS297" s="131">
        <v>4175</v>
      </c>
      <c r="AT297" s="127">
        <v>44669</v>
      </c>
      <c r="AW297" t="s">
        <v>165</v>
      </c>
      <c r="AX297" s="21">
        <v>189</v>
      </c>
    </row>
    <row r="298" spans="35:50" x14ac:dyDescent="0.3">
      <c r="AI298" s="130" t="s">
        <v>143</v>
      </c>
      <c r="AJ298" s="130" t="s">
        <v>194</v>
      </c>
      <c r="AK298" s="130" t="s">
        <v>951</v>
      </c>
      <c r="AL298" s="130" t="s">
        <v>952</v>
      </c>
      <c r="AM298" s="130" t="s">
        <v>147</v>
      </c>
      <c r="AN298" s="130" t="s">
        <v>197</v>
      </c>
      <c r="AO298" s="130" t="s">
        <v>950</v>
      </c>
      <c r="AP298" s="130" t="s">
        <v>150</v>
      </c>
      <c r="AQ298" s="130" t="s">
        <v>148</v>
      </c>
      <c r="AR298" s="130" t="s">
        <v>148</v>
      </c>
      <c r="AS298" s="131">
        <v>1706.3</v>
      </c>
      <c r="AT298" s="127">
        <v>44669</v>
      </c>
      <c r="AW298" t="s">
        <v>537</v>
      </c>
      <c r="AX298" s="21">
        <v>10784.45</v>
      </c>
    </row>
    <row r="299" spans="35:50" x14ac:dyDescent="0.3">
      <c r="AI299" s="130" t="s">
        <v>143</v>
      </c>
      <c r="AJ299" s="130" t="s">
        <v>194</v>
      </c>
      <c r="AK299" s="130" t="s">
        <v>953</v>
      </c>
      <c r="AL299" s="130" t="s">
        <v>954</v>
      </c>
      <c r="AM299" s="130" t="s">
        <v>147</v>
      </c>
      <c r="AN299" s="130" t="s">
        <v>197</v>
      </c>
      <c r="AO299" s="130" t="s">
        <v>950</v>
      </c>
      <c r="AP299" s="130" t="s">
        <v>150</v>
      </c>
      <c r="AQ299" s="130" t="s">
        <v>148</v>
      </c>
      <c r="AR299" s="130" t="s">
        <v>148</v>
      </c>
      <c r="AS299" s="131">
        <v>74.5</v>
      </c>
      <c r="AT299" s="127">
        <v>44669</v>
      </c>
      <c r="AW299" t="s">
        <v>192</v>
      </c>
      <c r="AX299" s="21">
        <v>391.17</v>
      </c>
    </row>
    <row r="300" spans="35:50" x14ac:dyDescent="0.3">
      <c r="AI300" s="130" t="s">
        <v>143</v>
      </c>
      <c r="AJ300" s="130" t="s">
        <v>194</v>
      </c>
      <c r="AK300" s="130" t="s">
        <v>955</v>
      </c>
      <c r="AL300" s="130" t="s">
        <v>956</v>
      </c>
      <c r="AM300" s="130" t="s">
        <v>147</v>
      </c>
      <c r="AN300" s="130" t="s">
        <v>197</v>
      </c>
      <c r="AO300" s="130" t="s">
        <v>950</v>
      </c>
      <c r="AP300" s="130" t="s">
        <v>150</v>
      </c>
      <c r="AQ300" s="130" t="s">
        <v>148</v>
      </c>
      <c r="AR300" s="130" t="s">
        <v>148</v>
      </c>
      <c r="AS300" s="131">
        <v>420</v>
      </c>
      <c r="AT300" s="127">
        <v>44669</v>
      </c>
      <c r="AW300" t="s">
        <v>254</v>
      </c>
      <c r="AX300" s="21">
        <v>501.9</v>
      </c>
    </row>
    <row r="301" spans="35:50" x14ac:dyDescent="0.3">
      <c r="AI301" s="130" t="s">
        <v>143</v>
      </c>
      <c r="AJ301" s="130" t="s">
        <v>194</v>
      </c>
      <c r="AK301" s="130" t="s">
        <v>957</v>
      </c>
      <c r="AL301" s="130" t="s">
        <v>958</v>
      </c>
      <c r="AM301" s="130" t="s">
        <v>147</v>
      </c>
      <c r="AN301" s="130" t="s">
        <v>197</v>
      </c>
      <c r="AO301" s="130" t="s">
        <v>950</v>
      </c>
      <c r="AP301" s="130" t="s">
        <v>150</v>
      </c>
      <c r="AQ301" s="130" t="s">
        <v>148</v>
      </c>
      <c r="AR301" s="130" t="s">
        <v>148</v>
      </c>
      <c r="AS301" s="131">
        <v>900</v>
      </c>
      <c r="AT301" s="127">
        <v>44669</v>
      </c>
      <c r="AW301" t="s">
        <v>353</v>
      </c>
      <c r="AX301" s="21">
        <v>260</v>
      </c>
    </row>
    <row r="302" spans="35:50" x14ac:dyDescent="0.3">
      <c r="AI302" s="130" t="s">
        <v>143</v>
      </c>
      <c r="AJ302" s="130" t="s">
        <v>194</v>
      </c>
      <c r="AK302" s="130" t="s">
        <v>959</v>
      </c>
      <c r="AL302" s="130" t="s">
        <v>960</v>
      </c>
      <c r="AM302" s="130" t="s">
        <v>147</v>
      </c>
      <c r="AN302" s="130" t="s">
        <v>197</v>
      </c>
      <c r="AO302" s="130" t="s">
        <v>950</v>
      </c>
      <c r="AP302" s="130" t="s">
        <v>150</v>
      </c>
      <c r="AQ302" s="130" t="s">
        <v>148</v>
      </c>
      <c r="AR302" s="130" t="s">
        <v>148</v>
      </c>
      <c r="AS302" s="131">
        <v>688</v>
      </c>
      <c r="AT302" s="127">
        <v>44669</v>
      </c>
      <c r="AW302" t="s">
        <v>324</v>
      </c>
      <c r="AX302" s="21">
        <v>1260.52</v>
      </c>
    </row>
    <row r="303" spans="35:50" x14ac:dyDescent="0.3">
      <c r="AI303" s="130" t="s">
        <v>143</v>
      </c>
      <c r="AJ303" s="130" t="s">
        <v>194</v>
      </c>
      <c r="AK303" s="130" t="s">
        <v>961</v>
      </c>
      <c r="AL303" s="130" t="s">
        <v>962</v>
      </c>
      <c r="AM303" s="130" t="s">
        <v>147</v>
      </c>
      <c r="AN303" s="130" t="s">
        <v>197</v>
      </c>
      <c r="AO303" s="130" t="s">
        <v>950</v>
      </c>
      <c r="AP303" s="130" t="s">
        <v>150</v>
      </c>
      <c r="AQ303" s="130" t="s">
        <v>148</v>
      </c>
      <c r="AR303" s="130" t="s">
        <v>148</v>
      </c>
      <c r="AS303" s="131">
        <v>42</v>
      </c>
      <c r="AT303" s="127">
        <v>44669</v>
      </c>
      <c r="AW303" t="s">
        <v>346</v>
      </c>
      <c r="AX303" s="21">
        <v>154</v>
      </c>
    </row>
    <row r="304" spans="35:50" x14ac:dyDescent="0.3">
      <c r="AI304" s="130" t="s">
        <v>143</v>
      </c>
      <c r="AJ304" s="130" t="s">
        <v>194</v>
      </c>
      <c r="AK304" s="130" t="s">
        <v>963</v>
      </c>
      <c r="AL304" s="130" t="s">
        <v>964</v>
      </c>
      <c r="AM304" s="130" t="s">
        <v>147</v>
      </c>
      <c r="AN304" s="130" t="s">
        <v>197</v>
      </c>
      <c r="AO304" s="130" t="s">
        <v>950</v>
      </c>
      <c r="AP304" s="130" t="s">
        <v>150</v>
      </c>
      <c r="AQ304" s="130" t="s">
        <v>148</v>
      </c>
      <c r="AR304" s="130" t="s">
        <v>148</v>
      </c>
      <c r="AS304" s="131">
        <v>717</v>
      </c>
      <c r="AT304" s="127">
        <v>44669</v>
      </c>
      <c r="AW304" t="s">
        <v>411</v>
      </c>
      <c r="AX304" s="21">
        <v>6922.99</v>
      </c>
    </row>
    <row r="305" spans="35:50" x14ac:dyDescent="0.3">
      <c r="AI305" s="130" t="s">
        <v>143</v>
      </c>
      <c r="AJ305" s="130" t="s">
        <v>194</v>
      </c>
      <c r="AK305" s="130" t="s">
        <v>965</v>
      </c>
      <c r="AL305" s="130" t="s">
        <v>966</v>
      </c>
      <c r="AM305" s="130" t="s">
        <v>147</v>
      </c>
      <c r="AN305" s="130" t="s">
        <v>197</v>
      </c>
      <c r="AO305" s="130" t="s">
        <v>950</v>
      </c>
      <c r="AP305" s="130" t="s">
        <v>150</v>
      </c>
      <c r="AQ305" s="130" t="s">
        <v>148</v>
      </c>
      <c r="AR305" s="130" t="s">
        <v>148</v>
      </c>
      <c r="AS305" s="131">
        <v>3407.8</v>
      </c>
      <c r="AT305" s="127">
        <v>44669</v>
      </c>
      <c r="AW305" t="s">
        <v>360</v>
      </c>
      <c r="AX305" s="21">
        <v>481.77</v>
      </c>
    </row>
    <row r="306" spans="35:50" x14ac:dyDescent="0.3">
      <c r="AI306" s="130" t="s">
        <v>143</v>
      </c>
      <c r="AJ306" s="130" t="s">
        <v>194</v>
      </c>
      <c r="AK306" s="130" t="s">
        <v>967</v>
      </c>
      <c r="AL306" s="130" t="s">
        <v>968</v>
      </c>
      <c r="AM306" s="130" t="s">
        <v>147</v>
      </c>
      <c r="AN306" s="130" t="s">
        <v>197</v>
      </c>
      <c r="AO306" s="130" t="s">
        <v>950</v>
      </c>
      <c r="AP306" s="130" t="s">
        <v>150</v>
      </c>
      <c r="AQ306" s="130" t="s">
        <v>148</v>
      </c>
      <c r="AR306" s="130" t="s">
        <v>148</v>
      </c>
      <c r="AS306" s="131">
        <v>1581.55</v>
      </c>
      <c r="AT306" s="127">
        <v>44669</v>
      </c>
      <c r="AW306" t="s">
        <v>457</v>
      </c>
      <c r="AX306" s="21">
        <v>8400</v>
      </c>
    </row>
    <row r="307" spans="35:50" x14ac:dyDescent="0.3">
      <c r="AI307" s="130" t="s">
        <v>143</v>
      </c>
      <c r="AJ307" s="130" t="s">
        <v>194</v>
      </c>
      <c r="AK307" s="130" t="s">
        <v>969</v>
      </c>
      <c r="AL307" s="130" t="s">
        <v>970</v>
      </c>
      <c r="AM307" s="130" t="s">
        <v>147</v>
      </c>
      <c r="AN307" s="130" t="s">
        <v>197</v>
      </c>
      <c r="AO307" s="130" t="s">
        <v>950</v>
      </c>
      <c r="AP307" s="130" t="s">
        <v>150</v>
      </c>
      <c r="AQ307" s="130" t="s">
        <v>148</v>
      </c>
      <c r="AR307" s="130" t="s">
        <v>148</v>
      </c>
      <c r="AS307" s="131">
        <v>546</v>
      </c>
      <c r="AT307" s="127">
        <v>44669</v>
      </c>
      <c r="AW307" t="s">
        <v>440</v>
      </c>
      <c r="AX307" s="21">
        <v>1188.79</v>
      </c>
    </row>
    <row r="308" spans="35:50" x14ac:dyDescent="0.3">
      <c r="AI308" s="130" t="s">
        <v>143</v>
      </c>
      <c r="AJ308" s="130" t="s">
        <v>194</v>
      </c>
      <c r="AK308" s="130" t="s">
        <v>971</v>
      </c>
      <c r="AL308" s="130" t="s">
        <v>972</v>
      </c>
      <c r="AM308" s="130" t="s">
        <v>147</v>
      </c>
      <c r="AN308" s="130" t="s">
        <v>197</v>
      </c>
      <c r="AO308" s="130" t="s">
        <v>950</v>
      </c>
      <c r="AP308" s="130" t="s">
        <v>150</v>
      </c>
      <c r="AQ308" s="130" t="s">
        <v>148</v>
      </c>
      <c r="AR308" s="130" t="s">
        <v>148</v>
      </c>
      <c r="AS308" s="131">
        <v>1767</v>
      </c>
      <c r="AT308" s="127">
        <v>44669</v>
      </c>
      <c r="AW308" t="s">
        <v>429</v>
      </c>
      <c r="AX308" s="21">
        <v>2980.43</v>
      </c>
    </row>
    <row r="309" spans="35:50" x14ac:dyDescent="0.3">
      <c r="AI309" s="130" t="s">
        <v>143</v>
      </c>
      <c r="AJ309" s="130" t="s">
        <v>194</v>
      </c>
      <c r="AK309" s="130" t="s">
        <v>973</v>
      </c>
      <c r="AL309" s="130" t="s">
        <v>974</v>
      </c>
      <c r="AM309" s="130" t="s">
        <v>147</v>
      </c>
      <c r="AN309" s="130" t="s">
        <v>197</v>
      </c>
      <c r="AO309" s="130" t="s">
        <v>950</v>
      </c>
      <c r="AP309" s="130" t="s">
        <v>150</v>
      </c>
      <c r="AQ309" s="130" t="s">
        <v>148</v>
      </c>
      <c r="AR309" s="130" t="s">
        <v>148</v>
      </c>
      <c r="AS309" s="131">
        <v>63</v>
      </c>
      <c r="AT309" s="127">
        <v>44669</v>
      </c>
      <c r="AW309" t="s">
        <v>975</v>
      </c>
      <c r="AX309" s="21">
        <v>1476.3</v>
      </c>
    </row>
    <row r="310" spans="35:50" x14ac:dyDescent="0.3">
      <c r="AI310" s="130" t="s">
        <v>143</v>
      </c>
      <c r="AJ310" s="130" t="s">
        <v>194</v>
      </c>
      <c r="AK310" s="130" t="s">
        <v>976</v>
      </c>
      <c r="AL310" s="130" t="s">
        <v>977</v>
      </c>
      <c r="AM310" s="130" t="s">
        <v>147</v>
      </c>
      <c r="AN310" s="130" t="s">
        <v>197</v>
      </c>
      <c r="AO310" s="130" t="s">
        <v>950</v>
      </c>
      <c r="AP310" s="130" t="s">
        <v>150</v>
      </c>
      <c r="AQ310" s="130" t="s">
        <v>148</v>
      </c>
      <c r="AR310" s="130" t="s">
        <v>148</v>
      </c>
      <c r="AS310" s="131">
        <v>84</v>
      </c>
      <c r="AT310" s="127">
        <v>44669</v>
      </c>
      <c r="AW310" t="s">
        <v>978</v>
      </c>
      <c r="AX310" s="21">
        <v>603.29999999999995</v>
      </c>
    </row>
    <row r="311" spans="35:50" x14ac:dyDescent="0.3">
      <c r="AI311" s="130" t="s">
        <v>143</v>
      </c>
      <c r="AJ311" s="130" t="s">
        <v>194</v>
      </c>
      <c r="AK311" s="130" t="s">
        <v>979</v>
      </c>
      <c r="AL311" s="130" t="s">
        <v>980</v>
      </c>
      <c r="AM311" s="130" t="s">
        <v>147</v>
      </c>
      <c r="AN311" s="130" t="s">
        <v>197</v>
      </c>
      <c r="AO311" s="130" t="s">
        <v>950</v>
      </c>
      <c r="AP311" s="130" t="s">
        <v>150</v>
      </c>
      <c r="AQ311" s="130" t="s">
        <v>148</v>
      </c>
      <c r="AR311" s="130" t="s">
        <v>148</v>
      </c>
      <c r="AS311" s="131">
        <v>84</v>
      </c>
      <c r="AT311" s="127">
        <v>44669</v>
      </c>
      <c r="AW311" t="s">
        <v>981</v>
      </c>
      <c r="AX311" s="21">
        <v>637.02</v>
      </c>
    </row>
    <row r="312" spans="35:50" x14ac:dyDescent="0.3">
      <c r="AI312" s="130" t="s">
        <v>143</v>
      </c>
      <c r="AJ312" s="130" t="s">
        <v>194</v>
      </c>
      <c r="AK312" s="130" t="s">
        <v>982</v>
      </c>
      <c r="AL312" s="130" t="s">
        <v>983</v>
      </c>
      <c r="AM312" s="130" t="s">
        <v>147</v>
      </c>
      <c r="AN312" s="130" t="s">
        <v>197</v>
      </c>
      <c r="AO312" s="130" t="s">
        <v>950</v>
      </c>
      <c r="AP312" s="130" t="s">
        <v>150</v>
      </c>
      <c r="AQ312" s="130" t="s">
        <v>148</v>
      </c>
      <c r="AR312" s="130" t="s">
        <v>148</v>
      </c>
      <c r="AS312" s="131">
        <v>1769</v>
      </c>
      <c r="AT312" s="127">
        <v>44669</v>
      </c>
      <c r="AW312" t="s">
        <v>984</v>
      </c>
      <c r="AX312" s="21">
        <v>1210</v>
      </c>
    </row>
    <row r="313" spans="35:50" x14ac:dyDescent="0.3">
      <c r="AI313" s="130" t="s">
        <v>143</v>
      </c>
      <c r="AJ313" s="130" t="s">
        <v>194</v>
      </c>
      <c r="AK313" s="130" t="s">
        <v>985</v>
      </c>
      <c r="AL313" s="130" t="s">
        <v>986</v>
      </c>
      <c r="AM313" s="130" t="s">
        <v>147</v>
      </c>
      <c r="AN313" s="130" t="s">
        <v>197</v>
      </c>
      <c r="AO313" s="130" t="s">
        <v>950</v>
      </c>
      <c r="AP313" s="130" t="s">
        <v>150</v>
      </c>
      <c r="AQ313" s="130" t="s">
        <v>148</v>
      </c>
      <c r="AR313" s="130" t="s">
        <v>148</v>
      </c>
      <c r="AS313" s="131">
        <v>809.5</v>
      </c>
      <c r="AT313" s="127">
        <v>44669</v>
      </c>
      <c r="AW313" t="s">
        <v>987</v>
      </c>
      <c r="AX313" s="21">
        <v>59</v>
      </c>
    </row>
    <row r="314" spans="35:50" x14ac:dyDescent="0.3">
      <c r="AI314" s="130" t="s">
        <v>143</v>
      </c>
      <c r="AJ314" s="130" t="s">
        <v>194</v>
      </c>
      <c r="AK314" s="130" t="s">
        <v>988</v>
      </c>
      <c r="AL314" s="130" t="s">
        <v>989</v>
      </c>
      <c r="AM314" s="130" t="s">
        <v>147</v>
      </c>
      <c r="AN314" s="130" t="s">
        <v>197</v>
      </c>
      <c r="AO314" s="130" t="s">
        <v>950</v>
      </c>
      <c r="AP314" s="130" t="s">
        <v>150</v>
      </c>
      <c r="AQ314" s="130" t="s">
        <v>148</v>
      </c>
      <c r="AR314" s="130" t="s">
        <v>148</v>
      </c>
      <c r="AS314" s="131">
        <v>63</v>
      </c>
      <c r="AT314" s="127">
        <v>44669</v>
      </c>
      <c r="AW314" t="s">
        <v>990</v>
      </c>
      <c r="AX314" s="21">
        <v>211.73</v>
      </c>
    </row>
    <row r="315" spans="35:50" x14ac:dyDescent="0.3">
      <c r="AI315" s="130" t="s">
        <v>143</v>
      </c>
      <c r="AJ315" s="130" t="s">
        <v>194</v>
      </c>
      <c r="AK315" s="130" t="s">
        <v>991</v>
      </c>
      <c r="AL315" s="130" t="s">
        <v>992</v>
      </c>
      <c r="AM315" s="130" t="s">
        <v>147</v>
      </c>
      <c r="AN315" s="130" t="s">
        <v>197</v>
      </c>
      <c r="AO315" s="130" t="s">
        <v>950</v>
      </c>
      <c r="AP315" s="130" t="s">
        <v>150</v>
      </c>
      <c r="AQ315" s="130" t="s">
        <v>148</v>
      </c>
      <c r="AR315" s="130" t="s">
        <v>148</v>
      </c>
      <c r="AS315" s="131">
        <v>84</v>
      </c>
      <c r="AT315" s="127">
        <v>44669</v>
      </c>
      <c r="AW315" t="s">
        <v>356</v>
      </c>
      <c r="AX315" s="21">
        <v>667.15</v>
      </c>
    </row>
    <row r="316" spans="35:50" x14ac:dyDescent="0.3">
      <c r="AI316" s="130" t="s">
        <v>143</v>
      </c>
      <c r="AJ316" s="130" t="s">
        <v>194</v>
      </c>
      <c r="AK316" s="130" t="s">
        <v>993</v>
      </c>
      <c r="AL316" s="130" t="s">
        <v>994</v>
      </c>
      <c r="AM316" s="130" t="s">
        <v>147</v>
      </c>
      <c r="AN316" s="130" t="s">
        <v>197</v>
      </c>
      <c r="AO316" s="130" t="s">
        <v>950</v>
      </c>
      <c r="AP316" s="130" t="s">
        <v>150</v>
      </c>
      <c r="AQ316" s="130" t="s">
        <v>148</v>
      </c>
      <c r="AR316" s="130" t="s">
        <v>148</v>
      </c>
      <c r="AS316" s="131">
        <v>168</v>
      </c>
      <c r="AT316" s="127">
        <v>44669</v>
      </c>
      <c r="AW316" t="s">
        <v>321</v>
      </c>
      <c r="AX316" s="21">
        <v>144.69999999999999</v>
      </c>
    </row>
    <row r="317" spans="35:50" x14ac:dyDescent="0.3">
      <c r="AI317" s="130" t="s">
        <v>143</v>
      </c>
      <c r="AJ317" s="130" t="s">
        <v>194</v>
      </c>
      <c r="AK317" s="130" t="s">
        <v>995</v>
      </c>
      <c r="AL317" s="130" t="s">
        <v>996</v>
      </c>
      <c r="AM317" s="130" t="s">
        <v>147</v>
      </c>
      <c r="AN317" s="130" t="s">
        <v>197</v>
      </c>
      <c r="AO317" s="130" t="s">
        <v>950</v>
      </c>
      <c r="AP317" s="130" t="s">
        <v>150</v>
      </c>
      <c r="AQ317" s="130" t="s">
        <v>148</v>
      </c>
      <c r="AR317" s="130" t="s">
        <v>148</v>
      </c>
      <c r="AS317" s="131">
        <v>273</v>
      </c>
      <c r="AT317" s="127">
        <v>44669</v>
      </c>
      <c r="AW317" t="s">
        <v>335</v>
      </c>
      <c r="AX317" s="21">
        <v>118.24</v>
      </c>
    </row>
    <row r="318" spans="35:50" x14ac:dyDescent="0.3">
      <c r="AI318" s="130" t="s">
        <v>143</v>
      </c>
      <c r="AJ318" s="130" t="s">
        <v>194</v>
      </c>
      <c r="AK318" s="130" t="s">
        <v>997</v>
      </c>
      <c r="AL318" s="130" t="s">
        <v>998</v>
      </c>
      <c r="AM318" s="130" t="s">
        <v>147</v>
      </c>
      <c r="AN318" s="130" t="s">
        <v>197</v>
      </c>
      <c r="AO318" s="130" t="s">
        <v>950</v>
      </c>
      <c r="AP318" s="130" t="s">
        <v>150</v>
      </c>
      <c r="AQ318" s="130" t="s">
        <v>148</v>
      </c>
      <c r="AR318" s="130" t="s">
        <v>148</v>
      </c>
      <c r="AS318" s="131">
        <v>315</v>
      </c>
      <c r="AT318" s="127">
        <v>44669</v>
      </c>
      <c r="AW318" t="s">
        <v>380</v>
      </c>
      <c r="AX318" s="21">
        <v>860</v>
      </c>
    </row>
    <row r="319" spans="35:50" x14ac:dyDescent="0.3">
      <c r="AI319" s="130" t="s">
        <v>143</v>
      </c>
      <c r="AJ319" s="130" t="s">
        <v>194</v>
      </c>
      <c r="AK319" s="130" t="s">
        <v>999</v>
      </c>
      <c r="AL319" s="130" t="s">
        <v>1000</v>
      </c>
      <c r="AM319" s="130" t="s">
        <v>147</v>
      </c>
      <c r="AN319" s="130" t="s">
        <v>197</v>
      </c>
      <c r="AO319" s="130" t="s">
        <v>950</v>
      </c>
      <c r="AP319" s="130" t="s">
        <v>150</v>
      </c>
      <c r="AQ319" s="130" t="s">
        <v>148</v>
      </c>
      <c r="AR319" s="130" t="s">
        <v>148</v>
      </c>
      <c r="AS319" s="131">
        <v>189</v>
      </c>
      <c r="AT319" s="127">
        <v>44669</v>
      </c>
      <c r="AW319" t="s">
        <v>405</v>
      </c>
      <c r="AX319" s="21">
        <v>1050.7</v>
      </c>
    </row>
    <row r="320" spans="35:50" x14ac:dyDescent="0.3">
      <c r="AI320" s="130" t="s">
        <v>143</v>
      </c>
      <c r="AJ320" s="130" t="s">
        <v>194</v>
      </c>
      <c r="AK320" s="130" t="s">
        <v>1001</v>
      </c>
      <c r="AL320" s="130" t="s">
        <v>1002</v>
      </c>
      <c r="AM320" s="130" t="s">
        <v>147</v>
      </c>
      <c r="AN320" s="130" t="s">
        <v>197</v>
      </c>
      <c r="AO320" s="130" t="s">
        <v>950</v>
      </c>
      <c r="AP320" s="130" t="s">
        <v>150</v>
      </c>
      <c r="AQ320" s="130" t="s">
        <v>148</v>
      </c>
      <c r="AR320" s="130" t="s">
        <v>148</v>
      </c>
      <c r="AS320" s="131">
        <v>735</v>
      </c>
      <c r="AT320" s="127">
        <v>44669</v>
      </c>
      <c r="AW320" t="s">
        <v>687</v>
      </c>
      <c r="AX320" s="21">
        <v>45</v>
      </c>
    </row>
    <row r="321" spans="35:50" x14ac:dyDescent="0.3">
      <c r="AI321" s="130" t="s">
        <v>143</v>
      </c>
      <c r="AJ321" s="130" t="s">
        <v>194</v>
      </c>
      <c r="AK321" s="130" t="s">
        <v>1003</v>
      </c>
      <c r="AL321" s="130" t="s">
        <v>1004</v>
      </c>
      <c r="AM321" s="130" t="s">
        <v>147</v>
      </c>
      <c r="AN321" s="130" t="s">
        <v>197</v>
      </c>
      <c r="AO321" s="130" t="s">
        <v>950</v>
      </c>
      <c r="AP321" s="130" t="s">
        <v>150</v>
      </c>
      <c r="AQ321" s="130" t="s">
        <v>148</v>
      </c>
      <c r="AR321" s="130" t="s">
        <v>148</v>
      </c>
      <c r="AS321" s="131">
        <v>361.16</v>
      </c>
      <c r="AT321" s="127">
        <v>44669</v>
      </c>
      <c r="AW321" t="s">
        <v>1005</v>
      </c>
      <c r="AX321" s="21">
        <v>7855.67</v>
      </c>
    </row>
    <row r="322" spans="35:50" x14ac:dyDescent="0.3">
      <c r="AI322" s="130" t="s">
        <v>143</v>
      </c>
      <c r="AJ322" s="130" t="s">
        <v>194</v>
      </c>
      <c r="AK322" s="130" t="s">
        <v>1006</v>
      </c>
      <c r="AL322" s="130" t="s">
        <v>1007</v>
      </c>
      <c r="AM322" s="130" t="s">
        <v>147</v>
      </c>
      <c r="AN322" s="130" t="s">
        <v>197</v>
      </c>
      <c r="AO322" s="130" t="s">
        <v>950</v>
      </c>
      <c r="AP322" s="130" t="s">
        <v>150</v>
      </c>
      <c r="AQ322" s="130" t="s">
        <v>148</v>
      </c>
      <c r="AR322" s="130" t="s">
        <v>148</v>
      </c>
      <c r="AS322" s="131">
        <v>1365</v>
      </c>
      <c r="AT322" s="127">
        <v>44669</v>
      </c>
      <c r="AW322" t="s">
        <v>670</v>
      </c>
      <c r="AX322" s="21">
        <v>4162.6400000000003</v>
      </c>
    </row>
    <row r="323" spans="35:50" x14ac:dyDescent="0.3">
      <c r="AI323" s="130" t="s">
        <v>143</v>
      </c>
      <c r="AJ323" s="130" t="s">
        <v>194</v>
      </c>
      <c r="AK323" s="130" t="s">
        <v>1008</v>
      </c>
      <c r="AL323" s="130" t="s">
        <v>1009</v>
      </c>
      <c r="AM323" s="130" t="s">
        <v>147</v>
      </c>
      <c r="AN323" s="130" t="s">
        <v>197</v>
      </c>
      <c r="AO323" s="130" t="s">
        <v>950</v>
      </c>
      <c r="AP323" s="130" t="s">
        <v>150</v>
      </c>
      <c r="AQ323" s="130" t="s">
        <v>148</v>
      </c>
      <c r="AR323" s="130" t="s">
        <v>148</v>
      </c>
      <c r="AS323" s="131">
        <v>1028</v>
      </c>
      <c r="AT323" s="127">
        <v>44669</v>
      </c>
      <c r="AW323" t="s">
        <v>443</v>
      </c>
      <c r="AX323" s="21">
        <v>5784.61</v>
      </c>
    </row>
    <row r="324" spans="35:50" x14ac:dyDescent="0.3">
      <c r="AI324" s="130" t="s">
        <v>143</v>
      </c>
      <c r="AJ324" s="130" t="s">
        <v>194</v>
      </c>
      <c r="AK324" s="130" t="s">
        <v>1010</v>
      </c>
      <c r="AL324" s="130" t="s">
        <v>1011</v>
      </c>
      <c r="AM324" s="130" t="s">
        <v>147</v>
      </c>
      <c r="AN324" s="130" t="s">
        <v>197</v>
      </c>
      <c r="AO324" s="130" t="s">
        <v>950</v>
      </c>
      <c r="AP324" s="130" t="s">
        <v>150</v>
      </c>
      <c r="AQ324" s="130" t="s">
        <v>148</v>
      </c>
      <c r="AR324" s="130" t="s">
        <v>148</v>
      </c>
      <c r="AS324" s="131">
        <v>84</v>
      </c>
      <c r="AT324" s="127">
        <v>44669</v>
      </c>
      <c r="AW324" t="s">
        <v>450</v>
      </c>
      <c r="AX324" s="21">
        <v>1713.93</v>
      </c>
    </row>
    <row r="325" spans="35:50" x14ac:dyDescent="0.3">
      <c r="AI325" s="130" t="s">
        <v>143</v>
      </c>
      <c r="AJ325" s="130" t="s">
        <v>194</v>
      </c>
      <c r="AK325" s="130" t="s">
        <v>1012</v>
      </c>
      <c r="AL325" s="130" t="s">
        <v>1013</v>
      </c>
      <c r="AM325" s="130" t="s">
        <v>147</v>
      </c>
      <c r="AN325" s="130" t="s">
        <v>197</v>
      </c>
      <c r="AO325" s="130" t="s">
        <v>950</v>
      </c>
      <c r="AP325" s="130" t="s">
        <v>150</v>
      </c>
      <c r="AQ325" s="130" t="s">
        <v>148</v>
      </c>
      <c r="AR325" s="130" t="s">
        <v>148</v>
      </c>
      <c r="AS325" s="131">
        <v>403</v>
      </c>
      <c r="AT325" s="127">
        <v>44669</v>
      </c>
      <c r="AW325" t="s">
        <v>1014</v>
      </c>
      <c r="AX325" s="21">
        <v>1130.54</v>
      </c>
    </row>
    <row r="326" spans="35:50" x14ac:dyDescent="0.3">
      <c r="AI326" s="130" t="s">
        <v>143</v>
      </c>
      <c r="AJ326" s="130" t="s">
        <v>144</v>
      </c>
      <c r="AK326" s="130" t="s">
        <v>1015</v>
      </c>
      <c r="AL326" s="130" t="s">
        <v>1016</v>
      </c>
      <c r="AM326" s="130" t="s">
        <v>147</v>
      </c>
      <c r="AN326" s="130" t="s">
        <v>1016</v>
      </c>
      <c r="AO326" s="130" t="s">
        <v>1017</v>
      </c>
      <c r="AP326" s="130" t="s">
        <v>150</v>
      </c>
      <c r="AQ326" s="130" t="s">
        <v>148</v>
      </c>
      <c r="AR326" s="130" t="s">
        <v>148</v>
      </c>
      <c r="AS326" s="131">
        <v>429.53</v>
      </c>
      <c r="AT326" s="127">
        <v>44669</v>
      </c>
      <c r="AW326" t="s">
        <v>511</v>
      </c>
      <c r="AX326" s="21">
        <v>160</v>
      </c>
    </row>
    <row r="327" spans="35:50" x14ac:dyDescent="0.3">
      <c r="AI327" s="130" t="s">
        <v>143</v>
      </c>
      <c r="AJ327" s="130" t="s">
        <v>144</v>
      </c>
      <c r="AK327" s="130" t="s">
        <v>1018</v>
      </c>
      <c r="AL327" s="130" t="s">
        <v>1019</v>
      </c>
      <c r="AM327" s="130" t="s">
        <v>147</v>
      </c>
      <c r="AN327" s="130" t="s">
        <v>1019</v>
      </c>
      <c r="AO327" s="130" t="s">
        <v>1017</v>
      </c>
      <c r="AP327" s="130" t="s">
        <v>150</v>
      </c>
      <c r="AQ327" s="130" t="s">
        <v>148</v>
      </c>
      <c r="AR327" s="130" t="s">
        <v>148</v>
      </c>
      <c r="AS327" s="131">
        <v>3542.13</v>
      </c>
      <c r="AT327" s="127">
        <v>44671</v>
      </c>
      <c r="AW327" t="s">
        <v>514</v>
      </c>
      <c r="AX327" s="21">
        <v>1118.01</v>
      </c>
    </row>
    <row r="328" spans="35:50" x14ac:dyDescent="0.3">
      <c r="AI328" s="130" t="s">
        <v>143</v>
      </c>
      <c r="AJ328" s="130" t="s">
        <v>144</v>
      </c>
      <c r="AK328" s="130" t="s">
        <v>1020</v>
      </c>
      <c r="AL328" s="130" t="s">
        <v>1021</v>
      </c>
      <c r="AM328" s="130" t="s">
        <v>147</v>
      </c>
      <c r="AN328" s="130" t="s">
        <v>1021</v>
      </c>
      <c r="AO328" s="130" t="s">
        <v>1022</v>
      </c>
      <c r="AP328" s="130" t="s">
        <v>150</v>
      </c>
      <c r="AQ328" s="130" t="s">
        <v>148</v>
      </c>
      <c r="AR328" s="130" t="s">
        <v>148</v>
      </c>
      <c r="AS328" s="131">
        <v>212.85</v>
      </c>
      <c r="AT328" s="127">
        <v>44676</v>
      </c>
      <c r="AW328" t="s">
        <v>560</v>
      </c>
      <c r="AX328" s="21">
        <v>1601.98</v>
      </c>
    </row>
    <row r="329" spans="35:50" x14ac:dyDescent="0.3">
      <c r="AI329" s="130" t="s">
        <v>143</v>
      </c>
      <c r="AJ329" s="130" t="s">
        <v>144</v>
      </c>
      <c r="AK329" s="130" t="s">
        <v>1023</v>
      </c>
      <c r="AL329" s="130" t="s">
        <v>1024</v>
      </c>
      <c r="AM329" s="130" t="s">
        <v>147</v>
      </c>
      <c r="AN329" s="130" t="s">
        <v>1024</v>
      </c>
      <c r="AO329" s="130" t="s">
        <v>1022</v>
      </c>
      <c r="AP329" s="130" t="s">
        <v>150</v>
      </c>
      <c r="AQ329" s="130" t="s">
        <v>148</v>
      </c>
      <c r="AR329" s="130" t="s">
        <v>148</v>
      </c>
      <c r="AS329" s="131">
        <v>490</v>
      </c>
      <c r="AT329" s="127">
        <v>44676</v>
      </c>
      <c r="AW329" t="s">
        <v>521</v>
      </c>
      <c r="AX329" s="21">
        <v>280</v>
      </c>
    </row>
    <row r="330" spans="35:50" x14ac:dyDescent="0.3">
      <c r="AI330" s="130" t="s">
        <v>143</v>
      </c>
      <c r="AJ330" s="130" t="s">
        <v>144</v>
      </c>
      <c r="AK330" s="130" t="s">
        <v>1025</v>
      </c>
      <c r="AL330" s="130" t="s">
        <v>1026</v>
      </c>
      <c r="AM330" s="130" t="s">
        <v>147</v>
      </c>
      <c r="AN330" s="130" t="s">
        <v>1026</v>
      </c>
      <c r="AO330" s="130" t="s">
        <v>1027</v>
      </c>
      <c r="AP330" s="130" t="s">
        <v>150</v>
      </c>
      <c r="AQ330" s="130" t="s">
        <v>148</v>
      </c>
      <c r="AR330" s="130" t="s">
        <v>148</v>
      </c>
      <c r="AS330" s="131">
        <v>85</v>
      </c>
      <c r="AT330" s="127">
        <v>44676</v>
      </c>
      <c r="AW330" t="s">
        <v>517</v>
      </c>
      <c r="AX330" s="21">
        <v>150</v>
      </c>
    </row>
    <row r="331" spans="35:50" x14ac:dyDescent="0.3">
      <c r="AI331" s="130" t="s">
        <v>143</v>
      </c>
      <c r="AJ331" s="130" t="s">
        <v>144</v>
      </c>
      <c r="AK331" s="130" t="s">
        <v>1028</v>
      </c>
      <c r="AL331" s="130" t="s">
        <v>1029</v>
      </c>
      <c r="AM331" s="130" t="s">
        <v>147</v>
      </c>
      <c r="AN331" s="130" t="s">
        <v>1029</v>
      </c>
      <c r="AO331" s="130" t="s">
        <v>1030</v>
      </c>
      <c r="AP331" s="130" t="s">
        <v>150</v>
      </c>
      <c r="AQ331" s="130" t="s">
        <v>148</v>
      </c>
      <c r="AR331" s="130" t="s">
        <v>148</v>
      </c>
      <c r="AS331" s="131">
        <v>55.36</v>
      </c>
      <c r="AT331" s="127">
        <v>44676</v>
      </c>
      <c r="AW331" t="s">
        <v>507</v>
      </c>
      <c r="AX331" s="21">
        <v>559</v>
      </c>
    </row>
    <row r="332" spans="35:50" x14ac:dyDescent="0.3">
      <c r="AI332" s="130" t="s">
        <v>143</v>
      </c>
      <c r="AJ332" s="130" t="s">
        <v>144</v>
      </c>
      <c r="AK332" s="130" t="s">
        <v>1031</v>
      </c>
      <c r="AL332" s="130" t="s">
        <v>949</v>
      </c>
      <c r="AM332" s="130" t="s">
        <v>147</v>
      </c>
      <c r="AN332" s="130" t="s">
        <v>949</v>
      </c>
      <c r="AO332" s="130" t="s">
        <v>1032</v>
      </c>
      <c r="AP332" s="130" t="s">
        <v>150</v>
      </c>
      <c r="AQ332" s="130" t="s">
        <v>148</v>
      </c>
      <c r="AR332" s="130" t="s">
        <v>148</v>
      </c>
      <c r="AS332" s="131">
        <v>5946.86</v>
      </c>
      <c r="AT332" s="127">
        <v>44676</v>
      </c>
      <c r="AW332" t="s">
        <v>534</v>
      </c>
      <c r="AX332" s="21">
        <v>527.68000000000006</v>
      </c>
    </row>
    <row r="333" spans="35:50" x14ac:dyDescent="0.3">
      <c r="AI333" s="130" t="s">
        <v>143</v>
      </c>
      <c r="AJ333" s="130" t="s">
        <v>144</v>
      </c>
      <c r="AK333" s="130" t="s">
        <v>1033</v>
      </c>
      <c r="AL333" s="130" t="s">
        <v>1034</v>
      </c>
      <c r="AM333" s="130" t="s">
        <v>147</v>
      </c>
      <c r="AN333" s="130" t="s">
        <v>1034</v>
      </c>
      <c r="AO333" s="130" t="s">
        <v>1032</v>
      </c>
      <c r="AP333" s="130" t="s">
        <v>150</v>
      </c>
      <c r="AQ333" s="130" t="s">
        <v>148</v>
      </c>
      <c r="AR333" s="130" t="s">
        <v>148</v>
      </c>
      <c r="AS333" s="131">
        <v>1898.79</v>
      </c>
      <c r="AT333" s="127">
        <v>44677</v>
      </c>
      <c r="AW333" t="s">
        <v>546</v>
      </c>
      <c r="AX333" s="21">
        <v>9586.69</v>
      </c>
    </row>
    <row r="334" spans="35:50" x14ac:dyDescent="0.3">
      <c r="AI334" s="130" t="s">
        <v>143</v>
      </c>
      <c r="AJ334" s="130" t="s">
        <v>144</v>
      </c>
      <c r="AK334" s="130" t="s">
        <v>1035</v>
      </c>
      <c r="AL334" s="130" t="s">
        <v>1036</v>
      </c>
      <c r="AM334" s="130" t="s">
        <v>147</v>
      </c>
      <c r="AN334" s="130" t="s">
        <v>179</v>
      </c>
      <c r="AO334" s="130" t="s">
        <v>1032</v>
      </c>
      <c r="AP334" s="130" t="s">
        <v>150</v>
      </c>
      <c r="AQ334" s="130" t="s">
        <v>148</v>
      </c>
      <c r="AR334" s="130" t="s">
        <v>148</v>
      </c>
      <c r="AS334" s="131">
        <v>203.5</v>
      </c>
      <c r="AT334" s="127">
        <v>44678</v>
      </c>
      <c r="AW334" t="s">
        <v>563</v>
      </c>
      <c r="AX334" s="21">
        <v>106.18</v>
      </c>
    </row>
    <row r="335" spans="35:50" x14ac:dyDescent="0.3">
      <c r="AI335" s="130" t="s">
        <v>143</v>
      </c>
      <c r="AJ335" s="130" t="s">
        <v>144</v>
      </c>
      <c r="AK335" s="130" t="s">
        <v>1037</v>
      </c>
      <c r="AL335" s="130" t="s">
        <v>1038</v>
      </c>
      <c r="AM335" s="130" t="s">
        <v>147</v>
      </c>
      <c r="AN335" s="130" t="s">
        <v>1038</v>
      </c>
      <c r="AO335" s="130" t="s">
        <v>1039</v>
      </c>
      <c r="AP335" s="130" t="s">
        <v>150</v>
      </c>
      <c r="AQ335" s="130" t="s">
        <v>148</v>
      </c>
      <c r="AR335" s="130" t="s">
        <v>148</v>
      </c>
      <c r="AS335" s="131">
        <v>345.92</v>
      </c>
      <c r="AT335" s="127">
        <v>44677</v>
      </c>
      <c r="AW335" t="s">
        <v>828</v>
      </c>
      <c r="AX335" s="21">
        <v>1016.81</v>
      </c>
    </row>
    <row r="336" spans="35:50" x14ac:dyDescent="0.3">
      <c r="AI336" s="130" t="s">
        <v>143</v>
      </c>
      <c r="AJ336" s="130" t="s">
        <v>144</v>
      </c>
      <c r="AK336" s="130" t="s">
        <v>1040</v>
      </c>
      <c r="AL336" s="130" t="s">
        <v>1041</v>
      </c>
      <c r="AM336" s="130" t="s">
        <v>147</v>
      </c>
      <c r="AN336" s="130" t="s">
        <v>1041</v>
      </c>
      <c r="AO336" s="130" t="s">
        <v>1042</v>
      </c>
      <c r="AP336" s="130" t="s">
        <v>150</v>
      </c>
      <c r="AQ336" s="130" t="s">
        <v>148</v>
      </c>
      <c r="AR336" s="130" t="s">
        <v>148</v>
      </c>
      <c r="AS336" s="131">
        <v>94</v>
      </c>
      <c r="AT336" s="127">
        <v>44677</v>
      </c>
      <c r="AW336" t="s">
        <v>558</v>
      </c>
      <c r="AX336" s="21">
        <v>1697.45</v>
      </c>
    </row>
    <row r="337" spans="35:50" x14ac:dyDescent="0.3">
      <c r="AI337" s="130" t="s">
        <v>143</v>
      </c>
      <c r="AJ337" s="130" t="s">
        <v>144</v>
      </c>
      <c r="AK337" s="130" t="s">
        <v>1043</v>
      </c>
      <c r="AL337" s="130" t="s">
        <v>1044</v>
      </c>
      <c r="AM337" s="130" t="s">
        <v>147</v>
      </c>
      <c r="AN337" s="130" t="s">
        <v>462</v>
      </c>
      <c r="AO337" s="130" t="s">
        <v>1042</v>
      </c>
      <c r="AP337" s="130" t="s">
        <v>150</v>
      </c>
      <c r="AQ337" s="130" t="s">
        <v>148</v>
      </c>
      <c r="AR337" s="130" t="s">
        <v>148</v>
      </c>
      <c r="AS337" s="131">
        <v>3717.83</v>
      </c>
      <c r="AT337" s="127">
        <v>44678</v>
      </c>
      <c r="AW337" t="s">
        <v>809</v>
      </c>
      <c r="AX337" s="21">
        <v>2274.25</v>
      </c>
    </row>
    <row r="338" spans="35:50" x14ac:dyDescent="0.3">
      <c r="AI338" s="130" t="s">
        <v>143</v>
      </c>
      <c r="AJ338" s="130" t="s">
        <v>144</v>
      </c>
      <c r="AK338" s="130" t="s">
        <v>1045</v>
      </c>
      <c r="AL338" s="130" t="s">
        <v>181</v>
      </c>
      <c r="AM338" s="130" t="s">
        <v>147</v>
      </c>
      <c r="AN338" s="130" t="s">
        <v>431</v>
      </c>
      <c r="AO338" s="130" t="s">
        <v>1042</v>
      </c>
      <c r="AP338" s="130" t="s">
        <v>150</v>
      </c>
      <c r="AQ338" s="130" t="s">
        <v>148</v>
      </c>
      <c r="AR338" s="130" t="s">
        <v>148</v>
      </c>
      <c r="AS338" s="131">
        <v>661.75</v>
      </c>
      <c r="AT338" s="127">
        <v>44678</v>
      </c>
      <c r="AW338" t="s">
        <v>696</v>
      </c>
      <c r="AX338" s="21">
        <v>260</v>
      </c>
    </row>
    <row r="339" spans="35:50" x14ac:dyDescent="0.3">
      <c r="AI339" s="130" t="s">
        <v>143</v>
      </c>
      <c r="AJ339" s="130" t="s">
        <v>144</v>
      </c>
      <c r="AK339" s="130" t="s">
        <v>1046</v>
      </c>
      <c r="AL339" s="130" t="s">
        <v>806</v>
      </c>
      <c r="AM339" s="130" t="s">
        <v>147</v>
      </c>
      <c r="AN339" s="130" t="s">
        <v>309</v>
      </c>
      <c r="AO339" s="130" t="s">
        <v>1042</v>
      </c>
      <c r="AP339" s="130" t="s">
        <v>150</v>
      </c>
      <c r="AQ339" s="130" t="s">
        <v>148</v>
      </c>
      <c r="AR339" s="130" t="s">
        <v>148</v>
      </c>
      <c r="AS339" s="131">
        <v>725</v>
      </c>
      <c r="AT339" s="127">
        <v>44678</v>
      </c>
      <c r="AW339" t="s">
        <v>821</v>
      </c>
      <c r="AX339" s="21">
        <v>911.74</v>
      </c>
    </row>
    <row r="340" spans="35:50" x14ac:dyDescent="0.3">
      <c r="AI340" s="130" t="s">
        <v>143</v>
      </c>
      <c r="AJ340" s="130" t="s">
        <v>194</v>
      </c>
      <c r="AK340" s="130" t="s">
        <v>1047</v>
      </c>
      <c r="AL340" s="130" t="s">
        <v>1048</v>
      </c>
      <c r="AM340" s="130" t="s">
        <v>147</v>
      </c>
      <c r="AN340" s="130" t="s">
        <v>525</v>
      </c>
      <c r="AO340" s="130" t="s">
        <v>1042</v>
      </c>
      <c r="AP340" s="130" t="s">
        <v>150</v>
      </c>
      <c r="AQ340" s="130" t="s">
        <v>148</v>
      </c>
      <c r="AR340" s="130" t="s">
        <v>148</v>
      </c>
      <c r="AS340" s="131">
        <v>674.59</v>
      </c>
      <c r="AT340" s="127">
        <v>44679</v>
      </c>
      <c r="AW340" t="s">
        <v>1049</v>
      </c>
      <c r="AX340" s="21">
        <v>98.95</v>
      </c>
    </row>
    <row r="341" spans="35:50" x14ac:dyDescent="0.3">
      <c r="AI341" s="130" t="s">
        <v>143</v>
      </c>
      <c r="AJ341" s="130" t="s">
        <v>194</v>
      </c>
      <c r="AK341" s="130" t="s">
        <v>1050</v>
      </c>
      <c r="AL341" s="130" t="s">
        <v>1051</v>
      </c>
      <c r="AM341" s="130" t="s">
        <v>147</v>
      </c>
      <c r="AN341" s="130" t="s">
        <v>525</v>
      </c>
      <c r="AO341" s="130" t="s">
        <v>1042</v>
      </c>
      <c r="AP341" s="130" t="s">
        <v>150</v>
      </c>
      <c r="AQ341" s="130" t="s">
        <v>148</v>
      </c>
      <c r="AR341" s="130" t="s">
        <v>148</v>
      </c>
      <c r="AS341" s="131">
        <v>200</v>
      </c>
      <c r="AT341" s="127">
        <v>44679</v>
      </c>
      <c r="AW341" t="s">
        <v>684</v>
      </c>
      <c r="AX341" s="21">
        <v>2000</v>
      </c>
    </row>
    <row r="342" spans="35:50" x14ac:dyDescent="0.3">
      <c r="AI342" s="130" t="s">
        <v>143</v>
      </c>
      <c r="AJ342" s="130" t="s">
        <v>194</v>
      </c>
      <c r="AK342" s="130" t="s">
        <v>1052</v>
      </c>
      <c r="AL342" s="130" t="s">
        <v>1053</v>
      </c>
      <c r="AM342" s="130" t="s">
        <v>147</v>
      </c>
      <c r="AN342" s="130" t="s">
        <v>525</v>
      </c>
      <c r="AO342" s="130" t="s">
        <v>1042</v>
      </c>
      <c r="AP342" s="130" t="s">
        <v>150</v>
      </c>
      <c r="AQ342" s="130" t="s">
        <v>148</v>
      </c>
      <c r="AR342" s="130" t="s">
        <v>148</v>
      </c>
      <c r="AS342" s="131">
        <v>6553.7</v>
      </c>
      <c r="AT342" s="127">
        <v>44679</v>
      </c>
      <c r="AW342" t="s">
        <v>681</v>
      </c>
      <c r="AX342" s="21">
        <v>845.59</v>
      </c>
    </row>
    <row r="343" spans="35:50" x14ac:dyDescent="0.3">
      <c r="AI343" s="130" t="s">
        <v>143</v>
      </c>
      <c r="AJ343" s="130" t="s">
        <v>194</v>
      </c>
      <c r="AK343" s="130" t="s">
        <v>1054</v>
      </c>
      <c r="AL343" s="130" t="s">
        <v>1055</v>
      </c>
      <c r="AM343" s="130" t="s">
        <v>147</v>
      </c>
      <c r="AN343" s="130" t="s">
        <v>525</v>
      </c>
      <c r="AO343" s="130" t="s">
        <v>1042</v>
      </c>
      <c r="AP343" s="130" t="s">
        <v>150</v>
      </c>
      <c r="AQ343" s="130" t="s">
        <v>148</v>
      </c>
      <c r="AR343" s="130" t="s">
        <v>148</v>
      </c>
      <c r="AS343" s="131">
        <v>2715</v>
      </c>
      <c r="AT343" s="127">
        <v>44683</v>
      </c>
      <c r="AW343" t="s">
        <v>825</v>
      </c>
      <c r="AX343" s="21">
        <v>1300</v>
      </c>
    </row>
    <row r="344" spans="35:50" x14ac:dyDescent="0.3">
      <c r="AI344" s="130" t="s">
        <v>143</v>
      </c>
      <c r="AJ344" s="130" t="s">
        <v>144</v>
      </c>
      <c r="AK344" s="130" t="s">
        <v>1056</v>
      </c>
      <c r="AL344" s="130" t="s">
        <v>897</v>
      </c>
      <c r="AM344" s="130" t="s">
        <v>147</v>
      </c>
      <c r="AN344" s="130" t="s">
        <v>897</v>
      </c>
      <c r="AO344" s="130" t="s">
        <v>1057</v>
      </c>
      <c r="AP344" s="130" t="s">
        <v>150</v>
      </c>
      <c r="AQ344" s="130" t="s">
        <v>148</v>
      </c>
      <c r="AR344" s="130" t="s">
        <v>148</v>
      </c>
      <c r="AS344" s="131">
        <v>7180</v>
      </c>
      <c r="AT344" s="127">
        <v>44678</v>
      </c>
      <c r="AW344" t="s">
        <v>880</v>
      </c>
      <c r="AX344" s="21">
        <v>7290.26</v>
      </c>
    </row>
    <row r="345" spans="35:50" x14ac:dyDescent="0.3">
      <c r="AI345" s="130" t="s">
        <v>143</v>
      </c>
      <c r="AJ345" s="130" t="s">
        <v>144</v>
      </c>
      <c r="AK345" s="130" t="s">
        <v>1058</v>
      </c>
      <c r="AL345" s="130" t="s">
        <v>1059</v>
      </c>
      <c r="AM345" s="130" t="s">
        <v>147</v>
      </c>
      <c r="AN345" s="130" t="s">
        <v>1059</v>
      </c>
      <c r="AO345" s="130" t="s">
        <v>1057</v>
      </c>
      <c r="AP345" s="130" t="s">
        <v>150</v>
      </c>
      <c r="AQ345" s="130" t="s">
        <v>148</v>
      </c>
      <c r="AR345" s="130" t="s">
        <v>148</v>
      </c>
      <c r="AS345" s="131">
        <v>323.82</v>
      </c>
      <c r="AT345" s="127">
        <v>44679</v>
      </c>
      <c r="AW345" t="s">
        <v>690</v>
      </c>
      <c r="AX345" s="21">
        <v>1611.2</v>
      </c>
    </row>
    <row r="346" spans="35:50" x14ac:dyDescent="0.3">
      <c r="AI346" s="130" t="s">
        <v>143</v>
      </c>
      <c r="AJ346" s="130" t="s">
        <v>144</v>
      </c>
      <c r="AK346" s="130" t="s">
        <v>1060</v>
      </c>
      <c r="AL346" s="130" t="s">
        <v>1061</v>
      </c>
      <c r="AM346" s="130" t="s">
        <v>147</v>
      </c>
      <c r="AN346" s="130" t="s">
        <v>1061</v>
      </c>
      <c r="AO346" s="130" t="s">
        <v>1057</v>
      </c>
      <c r="AP346" s="130" t="s">
        <v>150</v>
      </c>
      <c r="AQ346" s="130" t="s">
        <v>148</v>
      </c>
      <c r="AR346" s="130" t="s">
        <v>148</v>
      </c>
      <c r="AS346" s="131">
        <v>1395.31</v>
      </c>
      <c r="AT346" s="127">
        <v>44679</v>
      </c>
      <c r="AW346" t="s">
        <v>901</v>
      </c>
      <c r="AX346" s="21">
        <v>144.05000000000001</v>
      </c>
    </row>
    <row r="347" spans="35:50" x14ac:dyDescent="0.3">
      <c r="AI347" s="130" t="s">
        <v>143</v>
      </c>
      <c r="AJ347" s="130" t="s">
        <v>144</v>
      </c>
      <c r="AK347" s="130" t="s">
        <v>1062</v>
      </c>
      <c r="AL347" s="130" t="s">
        <v>1063</v>
      </c>
      <c r="AM347" s="130" t="s">
        <v>147</v>
      </c>
      <c r="AN347" s="130" t="s">
        <v>1063</v>
      </c>
      <c r="AO347" s="130" t="s">
        <v>1064</v>
      </c>
      <c r="AP347" s="130" t="s">
        <v>150</v>
      </c>
      <c r="AQ347" s="130" t="s">
        <v>148</v>
      </c>
      <c r="AR347" s="130" t="s">
        <v>148</v>
      </c>
      <c r="AS347" s="131">
        <v>267.49</v>
      </c>
      <c r="AT347" s="127">
        <v>44679</v>
      </c>
      <c r="AW347" t="s">
        <v>910</v>
      </c>
      <c r="AX347" s="21">
        <v>476.12</v>
      </c>
    </row>
    <row r="348" spans="35:50" x14ac:dyDescent="0.3">
      <c r="AI348" s="130" t="s">
        <v>143</v>
      </c>
      <c r="AJ348" s="130" t="s">
        <v>144</v>
      </c>
      <c r="AK348" s="130" t="s">
        <v>1065</v>
      </c>
      <c r="AL348" s="130" t="s">
        <v>703</v>
      </c>
      <c r="AM348" s="130" t="s">
        <v>147</v>
      </c>
      <c r="AN348" s="130" t="s">
        <v>703</v>
      </c>
      <c r="AO348" s="130" t="s">
        <v>1066</v>
      </c>
      <c r="AP348" s="130" t="s">
        <v>150</v>
      </c>
      <c r="AQ348" s="130" t="s">
        <v>148</v>
      </c>
      <c r="AR348" s="130" t="s">
        <v>148</v>
      </c>
      <c r="AS348" s="131">
        <v>2595.39</v>
      </c>
      <c r="AT348" s="127">
        <v>44679</v>
      </c>
      <c r="AW348" t="s">
        <v>703</v>
      </c>
      <c r="AX348" s="21">
        <v>2827.8399999999997</v>
      </c>
    </row>
    <row r="349" spans="35:50" x14ac:dyDescent="0.3">
      <c r="AI349" s="130" t="s">
        <v>143</v>
      </c>
      <c r="AJ349" s="130" t="s">
        <v>144</v>
      </c>
      <c r="AK349" s="130" t="s">
        <v>1067</v>
      </c>
      <c r="AL349" s="130" t="s">
        <v>371</v>
      </c>
      <c r="AM349" s="130" t="s">
        <v>147</v>
      </c>
      <c r="AN349" s="130" t="s">
        <v>230</v>
      </c>
      <c r="AO349" s="130" t="s">
        <v>1068</v>
      </c>
      <c r="AP349" s="130" t="s">
        <v>150</v>
      </c>
      <c r="AQ349" s="130" t="s">
        <v>148</v>
      </c>
      <c r="AR349" s="130" t="s">
        <v>148</v>
      </c>
      <c r="AS349" s="131">
        <v>1611.6</v>
      </c>
      <c r="AT349" s="127">
        <v>44680</v>
      </c>
      <c r="AW349" t="s">
        <v>794</v>
      </c>
      <c r="AX349" s="21">
        <v>224.68</v>
      </c>
    </row>
    <row r="350" spans="35:50" x14ac:dyDescent="0.3">
      <c r="AI350" s="130" t="s">
        <v>143</v>
      </c>
      <c r="AJ350" s="130" t="s">
        <v>144</v>
      </c>
      <c r="AK350" s="130" t="s">
        <v>1069</v>
      </c>
      <c r="AL350" s="130" t="s">
        <v>1070</v>
      </c>
      <c r="AM350" s="130" t="s">
        <v>147</v>
      </c>
      <c r="AN350" s="130" t="s">
        <v>1070</v>
      </c>
      <c r="AO350" s="130" t="s">
        <v>1068</v>
      </c>
      <c r="AP350" s="130" t="s">
        <v>150</v>
      </c>
      <c r="AQ350" s="130" t="s">
        <v>148</v>
      </c>
      <c r="AR350" s="130" t="s">
        <v>148</v>
      </c>
      <c r="AS350" s="131">
        <v>266.49</v>
      </c>
      <c r="AT350" s="127">
        <v>44684</v>
      </c>
      <c r="AW350" t="s">
        <v>787</v>
      </c>
      <c r="AX350" s="21">
        <v>428</v>
      </c>
    </row>
    <row r="351" spans="35:50" x14ac:dyDescent="0.3">
      <c r="AI351" s="130" t="s">
        <v>143</v>
      </c>
      <c r="AJ351" s="130" t="s">
        <v>144</v>
      </c>
      <c r="AK351" s="130" t="s">
        <v>1071</v>
      </c>
      <c r="AL351" s="130" t="s">
        <v>1005</v>
      </c>
      <c r="AM351" s="130" t="s">
        <v>147</v>
      </c>
      <c r="AN351" s="130" t="s">
        <v>1005</v>
      </c>
      <c r="AO351" s="130" t="s">
        <v>1068</v>
      </c>
      <c r="AP351" s="130" t="s">
        <v>150</v>
      </c>
      <c r="AQ351" s="130" t="s">
        <v>148</v>
      </c>
      <c r="AR351" s="130" t="s">
        <v>148</v>
      </c>
      <c r="AS351" s="131">
        <v>7855.67</v>
      </c>
      <c r="AT351" s="127">
        <v>44684</v>
      </c>
      <c r="AW351" t="s">
        <v>1072</v>
      </c>
      <c r="AX351" s="21">
        <v>849.99</v>
      </c>
    </row>
    <row r="352" spans="35:50" x14ac:dyDescent="0.3">
      <c r="AI352" s="130" t="s">
        <v>143</v>
      </c>
      <c r="AJ352" s="130" t="s">
        <v>144</v>
      </c>
      <c r="AK352" s="130" t="s">
        <v>1073</v>
      </c>
      <c r="AL352" s="130" t="s">
        <v>1074</v>
      </c>
      <c r="AM352" s="130" t="s">
        <v>147</v>
      </c>
      <c r="AN352" s="130" t="s">
        <v>705</v>
      </c>
      <c r="AO352" s="130" t="s">
        <v>1068</v>
      </c>
      <c r="AP352" s="130" t="s">
        <v>150</v>
      </c>
      <c r="AQ352" s="130" t="s">
        <v>148</v>
      </c>
      <c r="AR352" s="130" t="s">
        <v>148</v>
      </c>
      <c r="AS352" s="131">
        <v>1360.39</v>
      </c>
      <c r="AT352" s="127">
        <v>44684</v>
      </c>
      <c r="AW352" t="s">
        <v>797</v>
      </c>
      <c r="AX352" s="21">
        <v>183.82</v>
      </c>
    </row>
    <row r="353" spans="35:50" x14ac:dyDescent="0.3">
      <c r="AI353" s="130" t="s">
        <v>143</v>
      </c>
      <c r="AJ353" s="130" t="s">
        <v>398</v>
      </c>
      <c r="AK353" s="130" t="s">
        <v>1075</v>
      </c>
      <c r="AL353" s="130" t="s">
        <v>400</v>
      </c>
      <c r="AM353" s="130" t="s">
        <v>147</v>
      </c>
      <c r="AN353" s="130" t="s">
        <v>401</v>
      </c>
      <c r="AO353" s="130" t="s">
        <v>1076</v>
      </c>
      <c r="AP353" s="130" t="s">
        <v>150</v>
      </c>
      <c r="AQ353" s="130" t="s">
        <v>148</v>
      </c>
      <c r="AR353" s="130" t="s">
        <v>148</v>
      </c>
      <c r="AS353" s="131">
        <v>-255413</v>
      </c>
      <c r="AT353" s="127">
        <v>44681</v>
      </c>
      <c r="AW353" t="s">
        <v>801</v>
      </c>
      <c r="AX353" s="21">
        <v>579.54</v>
      </c>
    </row>
    <row r="354" spans="35:50" x14ac:dyDescent="0.3">
      <c r="AI354" s="130" t="s">
        <v>143</v>
      </c>
      <c r="AJ354" s="130" t="s">
        <v>144</v>
      </c>
      <c r="AK354" s="130" t="s">
        <v>1077</v>
      </c>
      <c r="AL354" s="130" t="s">
        <v>1078</v>
      </c>
      <c r="AM354" s="130" t="s">
        <v>147</v>
      </c>
      <c r="AN354" s="130" t="s">
        <v>1078</v>
      </c>
      <c r="AO354" s="130" t="s">
        <v>1079</v>
      </c>
      <c r="AP354" s="130" t="s">
        <v>150</v>
      </c>
      <c r="AQ354" s="130" t="s">
        <v>148</v>
      </c>
      <c r="AR354" s="130" t="s">
        <v>148</v>
      </c>
      <c r="AS354" s="131">
        <v>41</v>
      </c>
      <c r="AT354" s="127">
        <v>44684</v>
      </c>
      <c r="AW354" t="s">
        <v>791</v>
      </c>
      <c r="AX354" s="21">
        <v>50</v>
      </c>
    </row>
    <row r="355" spans="35:50" x14ac:dyDescent="0.3">
      <c r="AI355" s="130" t="s">
        <v>143</v>
      </c>
      <c r="AJ355" s="130" t="s">
        <v>144</v>
      </c>
      <c r="AK355" s="130" t="s">
        <v>1080</v>
      </c>
      <c r="AL355" s="130" t="s">
        <v>368</v>
      </c>
      <c r="AM355" s="130" t="s">
        <v>147</v>
      </c>
      <c r="AN355" s="130" t="s">
        <v>434</v>
      </c>
      <c r="AO355" s="130" t="s">
        <v>1081</v>
      </c>
      <c r="AP355" s="130" t="s">
        <v>150</v>
      </c>
      <c r="AQ355" s="130" t="s">
        <v>148</v>
      </c>
      <c r="AR355" s="130" t="s">
        <v>148</v>
      </c>
      <c r="AS355" s="131">
        <v>811.21</v>
      </c>
      <c r="AT355" s="127">
        <v>44686</v>
      </c>
      <c r="AW355" t="s">
        <v>831</v>
      </c>
      <c r="AX355" s="21">
        <v>1598.58</v>
      </c>
    </row>
    <row r="356" spans="35:50" x14ac:dyDescent="0.3">
      <c r="AI356" s="130" t="s">
        <v>143</v>
      </c>
      <c r="AJ356" s="130" t="s">
        <v>144</v>
      </c>
      <c r="AK356" s="130" t="s">
        <v>1082</v>
      </c>
      <c r="AL356" s="130" t="s">
        <v>1083</v>
      </c>
      <c r="AM356" s="130" t="s">
        <v>147</v>
      </c>
      <c r="AN356" s="130" t="s">
        <v>1083</v>
      </c>
      <c r="AO356" s="130" t="s">
        <v>1081</v>
      </c>
      <c r="AP356" s="130" t="s">
        <v>150</v>
      </c>
      <c r="AQ356" s="130" t="s">
        <v>148</v>
      </c>
      <c r="AR356" s="130" t="s">
        <v>148</v>
      </c>
      <c r="AS356" s="131">
        <v>657.75</v>
      </c>
      <c r="AT356" s="127">
        <v>44686</v>
      </c>
      <c r="AW356" t="s">
        <v>904</v>
      </c>
      <c r="AX356" s="21">
        <v>454</v>
      </c>
    </row>
    <row r="357" spans="35:50" x14ac:dyDescent="0.3">
      <c r="AI357" s="130" t="s">
        <v>143</v>
      </c>
      <c r="AJ357" s="130" t="s">
        <v>144</v>
      </c>
      <c r="AK357" s="130" t="s">
        <v>1084</v>
      </c>
      <c r="AL357" s="130" t="s">
        <v>1085</v>
      </c>
      <c r="AM357" s="130" t="s">
        <v>147</v>
      </c>
      <c r="AN357" s="130" t="s">
        <v>1085</v>
      </c>
      <c r="AO357" s="130" t="s">
        <v>1081</v>
      </c>
      <c r="AP357" s="130" t="s">
        <v>150</v>
      </c>
      <c r="AQ357" s="130" t="s">
        <v>148</v>
      </c>
      <c r="AR357" s="130" t="s">
        <v>148</v>
      </c>
      <c r="AS357" s="131">
        <v>2200.3200000000002</v>
      </c>
      <c r="AT357" s="127">
        <v>44686</v>
      </c>
      <c r="AW357" t="s">
        <v>1086</v>
      </c>
      <c r="AX357" s="21">
        <v>24121</v>
      </c>
    </row>
    <row r="358" spans="35:50" x14ac:dyDescent="0.3">
      <c r="AI358" s="130" t="s">
        <v>143</v>
      </c>
      <c r="AJ358" s="130" t="s">
        <v>144</v>
      </c>
      <c r="AK358" s="130" t="s">
        <v>1087</v>
      </c>
      <c r="AL358" s="130" t="s">
        <v>1088</v>
      </c>
      <c r="AM358" s="130" t="s">
        <v>147</v>
      </c>
      <c r="AN358" s="130" t="s">
        <v>1088</v>
      </c>
      <c r="AO358" s="130" t="s">
        <v>1081</v>
      </c>
      <c r="AP358" s="130" t="s">
        <v>150</v>
      </c>
      <c r="AQ358" s="130" t="s">
        <v>148</v>
      </c>
      <c r="AR358" s="130" t="s">
        <v>148</v>
      </c>
      <c r="AS358" s="131">
        <v>8083</v>
      </c>
      <c r="AT358" s="127">
        <v>44693</v>
      </c>
      <c r="AW358" t="s">
        <v>936</v>
      </c>
      <c r="AX358" s="21">
        <v>658.39</v>
      </c>
    </row>
    <row r="359" spans="35:50" x14ac:dyDescent="0.3">
      <c r="AI359" s="130" t="s">
        <v>143</v>
      </c>
      <c r="AJ359" s="130" t="s">
        <v>144</v>
      </c>
      <c r="AK359" s="130" t="s">
        <v>1089</v>
      </c>
      <c r="AL359" s="130" t="s">
        <v>1090</v>
      </c>
      <c r="AM359" s="130" t="s">
        <v>147</v>
      </c>
      <c r="AN359" s="130" t="s">
        <v>221</v>
      </c>
      <c r="AO359" s="130" t="s">
        <v>1091</v>
      </c>
      <c r="AP359" s="130" t="s">
        <v>150</v>
      </c>
      <c r="AQ359" s="130" t="s">
        <v>148</v>
      </c>
      <c r="AR359" s="130" t="s">
        <v>148</v>
      </c>
      <c r="AS359" s="131">
        <v>2528.85</v>
      </c>
      <c r="AT359" s="127">
        <v>44686</v>
      </c>
      <c r="AW359" t="s">
        <v>918</v>
      </c>
      <c r="AX359" s="21">
        <v>387</v>
      </c>
    </row>
    <row r="360" spans="35:50" x14ac:dyDescent="0.3">
      <c r="AI360" s="130" t="s">
        <v>143</v>
      </c>
      <c r="AJ360" s="130" t="s">
        <v>144</v>
      </c>
      <c r="AK360" s="130" t="s">
        <v>1092</v>
      </c>
      <c r="AL360" s="130" t="s">
        <v>1093</v>
      </c>
      <c r="AM360" s="130" t="s">
        <v>147</v>
      </c>
      <c r="AN360" s="130" t="s">
        <v>148</v>
      </c>
      <c r="AO360" s="130" t="s">
        <v>1094</v>
      </c>
      <c r="AP360" s="130" t="s">
        <v>150</v>
      </c>
      <c r="AQ360" s="130" t="s">
        <v>148</v>
      </c>
      <c r="AR360" s="130" t="s">
        <v>148</v>
      </c>
      <c r="AS360" s="131">
        <v>317.14</v>
      </c>
      <c r="AT360" s="127">
        <v>44686</v>
      </c>
      <c r="AW360" t="s">
        <v>921</v>
      </c>
      <c r="AX360" s="21">
        <v>766.59</v>
      </c>
    </row>
    <row r="361" spans="35:50" x14ac:dyDescent="0.3">
      <c r="AI361" s="130" t="s">
        <v>143</v>
      </c>
      <c r="AJ361" s="130" t="s">
        <v>144</v>
      </c>
      <c r="AK361" s="130" t="s">
        <v>1095</v>
      </c>
      <c r="AL361" s="130" t="s">
        <v>1096</v>
      </c>
      <c r="AM361" s="130" t="s">
        <v>147</v>
      </c>
      <c r="AN361" s="130" t="s">
        <v>1096</v>
      </c>
      <c r="AO361" s="130" t="s">
        <v>1094</v>
      </c>
      <c r="AP361" s="130" t="s">
        <v>150</v>
      </c>
      <c r="AQ361" s="130" t="s">
        <v>148</v>
      </c>
      <c r="AR361" s="130" t="s">
        <v>148</v>
      </c>
      <c r="AS361" s="131">
        <v>150</v>
      </c>
      <c r="AT361" s="127">
        <v>44692</v>
      </c>
      <c r="AW361" t="s">
        <v>915</v>
      </c>
      <c r="AX361" s="21">
        <v>599.75</v>
      </c>
    </row>
    <row r="362" spans="35:50" x14ac:dyDescent="0.3">
      <c r="AI362" s="130" t="s">
        <v>143</v>
      </c>
      <c r="AJ362" s="130" t="s">
        <v>383</v>
      </c>
      <c r="AK362" s="130" t="s">
        <v>1097</v>
      </c>
      <c r="AL362" s="130" t="s">
        <v>385</v>
      </c>
      <c r="AM362" s="130" t="s">
        <v>147</v>
      </c>
      <c r="AN362" s="130" t="s">
        <v>148</v>
      </c>
      <c r="AO362" s="130" t="s">
        <v>1098</v>
      </c>
      <c r="AP362" s="130" t="s">
        <v>150</v>
      </c>
      <c r="AQ362" s="130" t="s">
        <v>148</v>
      </c>
      <c r="AR362" s="130" t="s">
        <v>148</v>
      </c>
      <c r="AS362" s="131">
        <v>-339.5</v>
      </c>
      <c r="AT362" s="127">
        <v>44687</v>
      </c>
      <c r="AW362" t="s">
        <v>923</v>
      </c>
      <c r="AX362" s="21">
        <v>79</v>
      </c>
    </row>
    <row r="363" spans="35:50" x14ac:dyDescent="0.3">
      <c r="AI363" s="130" t="s">
        <v>143</v>
      </c>
      <c r="AJ363" s="130" t="s">
        <v>144</v>
      </c>
      <c r="AK363" s="130" t="s">
        <v>1099</v>
      </c>
      <c r="AL363" s="130" t="s">
        <v>1100</v>
      </c>
      <c r="AM363" s="130" t="s">
        <v>147</v>
      </c>
      <c r="AN363" s="130" t="s">
        <v>1100</v>
      </c>
      <c r="AO363" s="130" t="s">
        <v>1098</v>
      </c>
      <c r="AP363" s="130" t="s">
        <v>150</v>
      </c>
      <c r="AQ363" s="130" t="s">
        <v>148</v>
      </c>
      <c r="AR363" s="130" t="s">
        <v>148</v>
      </c>
      <c r="AS363" s="131">
        <v>107.33</v>
      </c>
      <c r="AT363" s="127">
        <v>44692</v>
      </c>
      <c r="AW363" t="s">
        <v>944</v>
      </c>
      <c r="AX363" s="21">
        <v>574.26</v>
      </c>
    </row>
    <row r="364" spans="35:50" x14ac:dyDescent="0.3">
      <c r="AI364" s="130" t="s">
        <v>143</v>
      </c>
      <c r="AJ364" s="130" t="s">
        <v>144</v>
      </c>
      <c r="AK364" s="130" t="s">
        <v>1101</v>
      </c>
      <c r="AL364" s="130" t="s">
        <v>1102</v>
      </c>
      <c r="AM364" s="130" t="s">
        <v>147</v>
      </c>
      <c r="AN364" s="130" t="s">
        <v>1072</v>
      </c>
      <c r="AO364" s="130" t="s">
        <v>1098</v>
      </c>
      <c r="AP364" s="130" t="s">
        <v>150</v>
      </c>
      <c r="AQ364" s="130" t="s">
        <v>148</v>
      </c>
      <c r="AR364" s="130" t="s">
        <v>148</v>
      </c>
      <c r="AS364" s="131">
        <v>849.99</v>
      </c>
      <c r="AT364" s="127">
        <v>44693</v>
      </c>
      <c r="AW364" t="s">
        <v>939</v>
      </c>
      <c r="AX364" s="21">
        <v>1425.59</v>
      </c>
    </row>
    <row r="365" spans="35:50" x14ac:dyDescent="0.3">
      <c r="AI365" s="130" t="s">
        <v>143</v>
      </c>
      <c r="AJ365" s="130" t="s">
        <v>144</v>
      </c>
      <c r="AK365" s="130" t="s">
        <v>1103</v>
      </c>
      <c r="AL365" s="130" t="s">
        <v>1104</v>
      </c>
      <c r="AM365" s="130" t="s">
        <v>147</v>
      </c>
      <c r="AN365" s="130" t="s">
        <v>471</v>
      </c>
      <c r="AO365" s="130" t="s">
        <v>1098</v>
      </c>
      <c r="AP365" s="130" t="s">
        <v>150</v>
      </c>
      <c r="AQ365" s="130" t="s">
        <v>148</v>
      </c>
      <c r="AR365" s="130" t="s">
        <v>148</v>
      </c>
      <c r="AS365" s="131">
        <v>195.18</v>
      </c>
      <c r="AT365" s="127">
        <v>44725</v>
      </c>
      <c r="AW365" t="s">
        <v>1019</v>
      </c>
      <c r="AX365" s="21">
        <v>3542.13</v>
      </c>
    </row>
    <row r="366" spans="35:50" x14ac:dyDescent="0.3">
      <c r="AI366" s="130" t="s">
        <v>143</v>
      </c>
      <c r="AJ366" s="130" t="s">
        <v>144</v>
      </c>
      <c r="AK366" s="130" t="s">
        <v>1105</v>
      </c>
      <c r="AL366" s="130" t="s">
        <v>1106</v>
      </c>
      <c r="AM366" s="130" t="s">
        <v>147</v>
      </c>
      <c r="AN366" s="130" t="s">
        <v>1106</v>
      </c>
      <c r="AO366" s="130" t="s">
        <v>1098</v>
      </c>
      <c r="AP366" s="130" t="s">
        <v>150</v>
      </c>
      <c r="AQ366" s="130" t="s">
        <v>148</v>
      </c>
      <c r="AR366" s="130" t="s">
        <v>148</v>
      </c>
      <c r="AS366" s="131">
        <v>685.85</v>
      </c>
      <c r="AT366" s="127">
        <v>44742</v>
      </c>
      <c r="AW366" t="s">
        <v>941</v>
      </c>
      <c r="AX366" s="21">
        <v>150</v>
      </c>
    </row>
    <row r="367" spans="35:50" x14ac:dyDescent="0.3">
      <c r="AI367" s="130" t="s">
        <v>143</v>
      </c>
      <c r="AJ367" s="130" t="s">
        <v>144</v>
      </c>
      <c r="AK367" s="130" t="s">
        <v>1107</v>
      </c>
      <c r="AL367" s="130" t="s">
        <v>1108</v>
      </c>
      <c r="AM367" s="130" t="s">
        <v>147</v>
      </c>
      <c r="AN367" s="130" t="s">
        <v>1108</v>
      </c>
      <c r="AO367" s="130" t="s">
        <v>1098</v>
      </c>
      <c r="AP367" s="130" t="s">
        <v>150</v>
      </c>
      <c r="AQ367" s="130" t="s">
        <v>148</v>
      </c>
      <c r="AR367" s="130" t="s">
        <v>148</v>
      </c>
      <c r="AS367" s="131">
        <v>1175.1099999999999</v>
      </c>
      <c r="AT367" s="127">
        <v>44750</v>
      </c>
      <c r="AW367" t="s">
        <v>949</v>
      </c>
      <c r="AX367" s="21">
        <v>10121.86</v>
      </c>
    </row>
    <row r="368" spans="35:50" x14ac:dyDescent="0.3">
      <c r="AI368" s="130" t="s">
        <v>143</v>
      </c>
      <c r="AJ368" s="130" t="s">
        <v>144</v>
      </c>
      <c r="AK368" s="130" t="s">
        <v>1109</v>
      </c>
      <c r="AL368" s="130" t="s">
        <v>1110</v>
      </c>
      <c r="AM368" s="130" t="s">
        <v>147</v>
      </c>
      <c r="AN368" s="130" t="s">
        <v>1110</v>
      </c>
      <c r="AO368" s="130" t="s">
        <v>1098</v>
      </c>
      <c r="AP368" s="130" t="s">
        <v>150</v>
      </c>
      <c r="AQ368" s="130" t="s">
        <v>148</v>
      </c>
      <c r="AR368" s="130" t="s">
        <v>148</v>
      </c>
      <c r="AS368" s="131">
        <v>1987.46</v>
      </c>
      <c r="AT368" s="127">
        <v>44754</v>
      </c>
      <c r="AW368" t="s">
        <v>1016</v>
      </c>
      <c r="AX368" s="21">
        <v>429.53</v>
      </c>
    </row>
    <row r="369" spans="35:50" x14ac:dyDescent="0.3">
      <c r="AI369" s="130" t="s">
        <v>143</v>
      </c>
      <c r="AJ369" s="130" t="s">
        <v>144</v>
      </c>
      <c r="AK369" s="130" t="s">
        <v>1111</v>
      </c>
      <c r="AL369" s="130" t="s">
        <v>981</v>
      </c>
      <c r="AM369" s="130" t="s">
        <v>147</v>
      </c>
      <c r="AN369" s="130" t="s">
        <v>981</v>
      </c>
      <c r="AO369" s="130" t="s">
        <v>1098</v>
      </c>
      <c r="AP369" s="130" t="s">
        <v>150</v>
      </c>
      <c r="AQ369" s="130" t="s">
        <v>148</v>
      </c>
      <c r="AR369" s="130" t="s">
        <v>148</v>
      </c>
      <c r="AS369" s="131">
        <v>637.02</v>
      </c>
      <c r="AT369" s="127">
        <v>44774</v>
      </c>
      <c r="AW369" t="s">
        <v>1024</v>
      </c>
      <c r="AX369" s="21">
        <v>670</v>
      </c>
    </row>
    <row r="370" spans="35:50" x14ac:dyDescent="0.3">
      <c r="AI370" s="130" t="s">
        <v>143</v>
      </c>
      <c r="AJ370" s="130" t="s">
        <v>144</v>
      </c>
      <c r="AK370" s="130" t="s">
        <v>1112</v>
      </c>
      <c r="AL370" s="130" t="s">
        <v>1113</v>
      </c>
      <c r="AM370" s="130" t="s">
        <v>147</v>
      </c>
      <c r="AN370" s="130" t="s">
        <v>1113</v>
      </c>
      <c r="AO370" s="130" t="s">
        <v>1098</v>
      </c>
      <c r="AP370" s="130" t="s">
        <v>150</v>
      </c>
      <c r="AQ370" s="130" t="s">
        <v>148</v>
      </c>
      <c r="AR370" s="130" t="s">
        <v>148</v>
      </c>
      <c r="AS370" s="131">
        <v>14099.1</v>
      </c>
      <c r="AT370" s="127">
        <v>44782</v>
      </c>
      <c r="AW370" t="s">
        <v>1026</v>
      </c>
      <c r="AX370" s="21">
        <v>85</v>
      </c>
    </row>
    <row r="371" spans="35:50" x14ac:dyDescent="0.3">
      <c r="AI371" s="130" t="s">
        <v>143</v>
      </c>
      <c r="AJ371" s="130" t="s">
        <v>144</v>
      </c>
      <c r="AK371" s="130" t="s">
        <v>1114</v>
      </c>
      <c r="AL371" s="130" t="s">
        <v>1115</v>
      </c>
      <c r="AM371" s="130" t="s">
        <v>147</v>
      </c>
      <c r="AN371" s="130" t="s">
        <v>1115</v>
      </c>
      <c r="AO371" s="130" t="s">
        <v>1098</v>
      </c>
      <c r="AP371" s="130" t="s">
        <v>150</v>
      </c>
      <c r="AQ371" s="130" t="s">
        <v>148</v>
      </c>
      <c r="AR371" s="130" t="s">
        <v>148</v>
      </c>
      <c r="AS371" s="131">
        <v>2141.75</v>
      </c>
      <c r="AT371" s="127">
        <v>44795</v>
      </c>
      <c r="AW371" t="s">
        <v>1029</v>
      </c>
      <c r="AX371" s="21">
        <v>55.36</v>
      </c>
    </row>
    <row r="372" spans="35:50" x14ac:dyDescent="0.3">
      <c r="AI372" s="130" t="s">
        <v>143</v>
      </c>
      <c r="AJ372" s="130" t="s">
        <v>144</v>
      </c>
      <c r="AK372" s="130" t="s">
        <v>1116</v>
      </c>
      <c r="AL372" s="130" t="s">
        <v>1117</v>
      </c>
      <c r="AM372" s="130" t="s">
        <v>147</v>
      </c>
      <c r="AN372" s="130" t="s">
        <v>1117</v>
      </c>
      <c r="AO372" s="130" t="s">
        <v>1098</v>
      </c>
      <c r="AP372" s="130" t="s">
        <v>150</v>
      </c>
      <c r="AQ372" s="130" t="s">
        <v>148</v>
      </c>
      <c r="AR372" s="130" t="s">
        <v>148</v>
      </c>
      <c r="AS372" s="131">
        <v>871.57</v>
      </c>
      <c r="AT372" s="127">
        <v>44816</v>
      </c>
      <c r="AW372" t="s">
        <v>1021</v>
      </c>
      <c r="AX372" s="21">
        <v>212.85</v>
      </c>
    </row>
    <row r="373" spans="35:50" x14ac:dyDescent="0.3">
      <c r="AI373" s="130" t="s">
        <v>143</v>
      </c>
      <c r="AJ373" s="130" t="s">
        <v>144</v>
      </c>
      <c r="AK373" s="130" t="s">
        <v>1118</v>
      </c>
      <c r="AL373" s="130" t="s">
        <v>1119</v>
      </c>
      <c r="AM373" s="130" t="s">
        <v>147</v>
      </c>
      <c r="AN373" s="130" t="s">
        <v>1119</v>
      </c>
      <c r="AO373" s="130" t="s">
        <v>1098</v>
      </c>
      <c r="AP373" s="130" t="s">
        <v>150</v>
      </c>
      <c r="AQ373" s="130" t="s">
        <v>148</v>
      </c>
      <c r="AR373" s="130" t="s">
        <v>148</v>
      </c>
      <c r="AS373" s="131">
        <v>540</v>
      </c>
      <c r="AT373" s="127">
        <v>44817</v>
      </c>
      <c r="AW373" t="s">
        <v>1088</v>
      </c>
      <c r="AX373" s="21">
        <v>8083</v>
      </c>
    </row>
    <row r="374" spans="35:50" x14ac:dyDescent="0.3">
      <c r="AI374" s="130" t="s">
        <v>143</v>
      </c>
      <c r="AJ374" s="130" t="s">
        <v>144</v>
      </c>
      <c r="AK374" s="130" t="s">
        <v>1120</v>
      </c>
      <c r="AL374" s="130" t="s">
        <v>1121</v>
      </c>
      <c r="AM374" s="130" t="s">
        <v>147</v>
      </c>
      <c r="AN374" s="130" t="s">
        <v>1121</v>
      </c>
      <c r="AO374" s="130" t="s">
        <v>1098</v>
      </c>
      <c r="AP374" s="130" t="s">
        <v>150</v>
      </c>
      <c r="AQ374" s="130" t="s">
        <v>148</v>
      </c>
      <c r="AR374" s="130" t="s">
        <v>148</v>
      </c>
      <c r="AS374" s="131">
        <v>2845.89</v>
      </c>
      <c r="AT374" s="127">
        <v>44851</v>
      </c>
      <c r="AW374" t="s">
        <v>1078</v>
      </c>
      <c r="AX374" s="21">
        <v>41</v>
      </c>
    </row>
    <row r="375" spans="35:50" x14ac:dyDescent="0.3">
      <c r="AI375" s="130" t="s">
        <v>143</v>
      </c>
      <c r="AJ375" s="130" t="s">
        <v>194</v>
      </c>
      <c r="AK375" s="130" t="s">
        <v>1122</v>
      </c>
      <c r="AL375" s="130" t="s">
        <v>1123</v>
      </c>
      <c r="AM375" s="130" t="s">
        <v>147</v>
      </c>
      <c r="AN375" s="130" t="s">
        <v>259</v>
      </c>
      <c r="AO375" s="130" t="s">
        <v>1098</v>
      </c>
      <c r="AP375" s="130" t="s">
        <v>150</v>
      </c>
      <c r="AQ375" s="130" t="s">
        <v>148</v>
      </c>
      <c r="AR375" s="130" t="s">
        <v>148</v>
      </c>
      <c r="AS375" s="131">
        <v>465</v>
      </c>
      <c r="AT375" s="127">
        <v>44690</v>
      </c>
      <c r="AW375" t="s">
        <v>1059</v>
      </c>
      <c r="AX375" s="21">
        <v>323.82</v>
      </c>
    </row>
    <row r="376" spans="35:50" x14ac:dyDescent="0.3">
      <c r="AI376" s="130" t="s">
        <v>143</v>
      </c>
      <c r="AJ376" s="130" t="s">
        <v>194</v>
      </c>
      <c r="AK376" s="130" t="s">
        <v>1124</v>
      </c>
      <c r="AL376" s="130" t="s">
        <v>1125</v>
      </c>
      <c r="AM376" s="130" t="s">
        <v>147</v>
      </c>
      <c r="AN376" s="130" t="s">
        <v>259</v>
      </c>
      <c r="AO376" s="130" t="s">
        <v>1098</v>
      </c>
      <c r="AP376" s="130" t="s">
        <v>150</v>
      </c>
      <c r="AQ376" s="130" t="s">
        <v>148</v>
      </c>
      <c r="AR376" s="130" t="s">
        <v>148</v>
      </c>
      <c r="AS376" s="131">
        <v>1448</v>
      </c>
      <c r="AT376" s="127">
        <v>44690</v>
      </c>
      <c r="AW376" t="s">
        <v>1041</v>
      </c>
      <c r="AX376" s="21">
        <v>94</v>
      </c>
    </row>
    <row r="377" spans="35:50" x14ac:dyDescent="0.3">
      <c r="AI377" s="130" t="s">
        <v>143</v>
      </c>
      <c r="AJ377" s="130" t="s">
        <v>194</v>
      </c>
      <c r="AK377" s="130" t="s">
        <v>1126</v>
      </c>
      <c r="AL377" s="130" t="s">
        <v>1127</v>
      </c>
      <c r="AM377" s="130" t="s">
        <v>147</v>
      </c>
      <c r="AN377" s="130" t="s">
        <v>259</v>
      </c>
      <c r="AO377" s="130" t="s">
        <v>1098</v>
      </c>
      <c r="AP377" s="130" t="s">
        <v>150</v>
      </c>
      <c r="AQ377" s="130" t="s">
        <v>148</v>
      </c>
      <c r="AR377" s="130" t="s">
        <v>148</v>
      </c>
      <c r="AS377" s="131">
        <v>333.5</v>
      </c>
      <c r="AT377" s="127">
        <v>44690</v>
      </c>
      <c r="AW377" t="s">
        <v>1034</v>
      </c>
      <c r="AX377" s="21">
        <v>1898.79</v>
      </c>
    </row>
    <row r="378" spans="35:50" x14ac:dyDescent="0.3">
      <c r="AI378" s="130" t="s">
        <v>143</v>
      </c>
      <c r="AJ378" s="130" t="s">
        <v>194</v>
      </c>
      <c r="AK378" s="130" t="s">
        <v>1128</v>
      </c>
      <c r="AL378" s="130" t="s">
        <v>1129</v>
      </c>
      <c r="AM378" s="130" t="s">
        <v>147</v>
      </c>
      <c r="AN378" s="130" t="s">
        <v>259</v>
      </c>
      <c r="AO378" s="130" t="s">
        <v>1098</v>
      </c>
      <c r="AP378" s="130" t="s">
        <v>150</v>
      </c>
      <c r="AQ378" s="130" t="s">
        <v>148</v>
      </c>
      <c r="AR378" s="130" t="s">
        <v>148</v>
      </c>
      <c r="AS378" s="131">
        <v>62</v>
      </c>
      <c r="AT378" s="127">
        <v>44690</v>
      </c>
      <c r="AW378" t="s">
        <v>1100</v>
      </c>
      <c r="AX378" s="21">
        <v>107.33</v>
      </c>
    </row>
    <row r="379" spans="35:50" x14ac:dyDescent="0.3">
      <c r="AI379" s="130" t="s">
        <v>143</v>
      </c>
      <c r="AJ379" s="130" t="s">
        <v>194</v>
      </c>
      <c r="AK379" s="130" t="s">
        <v>1130</v>
      </c>
      <c r="AL379" s="130" t="s">
        <v>1131</v>
      </c>
      <c r="AM379" s="130" t="s">
        <v>147</v>
      </c>
      <c r="AN379" s="130" t="s">
        <v>259</v>
      </c>
      <c r="AO379" s="130" t="s">
        <v>1098</v>
      </c>
      <c r="AP379" s="130" t="s">
        <v>150</v>
      </c>
      <c r="AQ379" s="130" t="s">
        <v>148</v>
      </c>
      <c r="AR379" s="130" t="s">
        <v>148</v>
      </c>
      <c r="AS379" s="131">
        <v>593</v>
      </c>
      <c r="AT379" s="127">
        <v>44690</v>
      </c>
      <c r="AW379" t="s">
        <v>1132</v>
      </c>
      <c r="AX379" s="21">
        <v>7500</v>
      </c>
    </row>
    <row r="380" spans="35:50" x14ac:dyDescent="0.3">
      <c r="AI380" s="130" t="s">
        <v>143</v>
      </c>
      <c r="AJ380" s="130" t="s">
        <v>194</v>
      </c>
      <c r="AK380" s="130" t="s">
        <v>1133</v>
      </c>
      <c r="AL380" s="130" t="s">
        <v>1134</v>
      </c>
      <c r="AM380" s="130" t="s">
        <v>147</v>
      </c>
      <c r="AN380" s="130" t="s">
        <v>259</v>
      </c>
      <c r="AO380" s="130" t="s">
        <v>1098</v>
      </c>
      <c r="AP380" s="130" t="s">
        <v>150</v>
      </c>
      <c r="AQ380" s="130" t="s">
        <v>148</v>
      </c>
      <c r="AR380" s="130" t="s">
        <v>148</v>
      </c>
      <c r="AS380" s="131">
        <v>65</v>
      </c>
      <c r="AT380" s="127">
        <v>44690</v>
      </c>
      <c r="AW380" t="s">
        <v>1070</v>
      </c>
      <c r="AX380" s="21">
        <v>266.49</v>
      </c>
    </row>
    <row r="381" spans="35:50" x14ac:dyDescent="0.3">
      <c r="AI381" s="130" t="s">
        <v>143</v>
      </c>
      <c r="AJ381" s="130" t="s">
        <v>194</v>
      </c>
      <c r="AK381" s="130" t="s">
        <v>1135</v>
      </c>
      <c r="AL381" s="130" t="s">
        <v>1136</v>
      </c>
      <c r="AM381" s="130" t="s">
        <v>147</v>
      </c>
      <c r="AN381" s="130" t="s">
        <v>259</v>
      </c>
      <c r="AO381" s="130" t="s">
        <v>1098</v>
      </c>
      <c r="AP381" s="130" t="s">
        <v>150</v>
      </c>
      <c r="AQ381" s="130" t="s">
        <v>148</v>
      </c>
      <c r="AR381" s="130" t="s">
        <v>148</v>
      </c>
      <c r="AS381" s="131">
        <v>65</v>
      </c>
      <c r="AT381" s="127">
        <v>44690</v>
      </c>
      <c r="AW381" t="s">
        <v>1137</v>
      </c>
      <c r="AX381" s="21">
        <v>927.18000000000006</v>
      </c>
    </row>
    <row r="382" spans="35:50" x14ac:dyDescent="0.3">
      <c r="AI382" s="130" t="s">
        <v>143</v>
      </c>
      <c r="AJ382" s="130" t="s">
        <v>194</v>
      </c>
      <c r="AK382" s="130" t="s">
        <v>1138</v>
      </c>
      <c r="AL382" s="130" t="s">
        <v>1139</v>
      </c>
      <c r="AM382" s="130" t="s">
        <v>147</v>
      </c>
      <c r="AN382" s="130" t="s">
        <v>259</v>
      </c>
      <c r="AO382" s="130" t="s">
        <v>1098</v>
      </c>
      <c r="AP382" s="130" t="s">
        <v>150</v>
      </c>
      <c r="AQ382" s="130" t="s">
        <v>148</v>
      </c>
      <c r="AR382" s="130" t="s">
        <v>148</v>
      </c>
      <c r="AS382" s="131">
        <v>124</v>
      </c>
      <c r="AT382" s="127">
        <v>44690</v>
      </c>
      <c r="AW382" t="s">
        <v>1083</v>
      </c>
      <c r="AX382" s="21">
        <v>657.75</v>
      </c>
    </row>
    <row r="383" spans="35:50" x14ac:dyDescent="0.3">
      <c r="AI383" s="130" t="s">
        <v>143</v>
      </c>
      <c r="AJ383" s="130" t="s">
        <v>194</v>
      </c>
      <c r="AK383" s="130" t="s">
        <v>1140</v>
      </c>
      <c r="AL383" s="130" t="s">
        <v>1141</v>
      </c>
      <c r="AM383" s="130" t="s">
        <v>147</v>
      </c>
      <c r="AN383" s="130" t="s">
        <v>259</v>
      </c>
      <c r="AO383" s="130" t="s">
        <v>1098</v>
      </c>
      <c r="AP383" s="130" t="s">
        <v>150</v>
      </c>
      <c r="AQ383" s="130" t="s">
        <v>148</v>
      </c>
      <c r="AR383" s="130" t="s">
        <v>148</v>
      </c>
      <c r="AS383" s="131">
        <v>492</v>
      </c>
      <c r="AT383" s="127">
        <v>44690</v>
      </c>
      <c r="AW383" t="s">
        <v>1085</v>
      </c>
      <c r="AX383" s="21">
        <v>2200.3200000000002</v>
      </c>
    </row>
    <row r="384" spans="35:50" x14ac:dyDescent="0.3">
      <c r="AI384" s="130" t="s">
        <v>143</v>
      </c>
      <c r="AJ384" s="130" t="s">
        <v>194</v>
      </c>
      <c r="AK384" s="130" t="s">
        <v>1142</v>
      </c>
      <c r="AL384" s="130" t="s">
        <v>1143</v>
      </c>
      <c r="AM384" s="130" t="s">
        <v>147</v>
      </c>
      <c r="AN384" s="130" t="s">
        <v>259</v>
      </c>
      <c r="AO384" s="130" t="s">
        <v>1098</v>
      </c>
      <c r="AP384" s="130" t="s">
        <v>150</v>
      </c>
      <c r="AQ384" s="130" t="s">
        <v>148</v>
      </c>
      <c r="AR384" s="130" t="s">
        <v>148</v>
      </c>
      <c r="AS384" s="131">
        <v>491</v>
      </c>
      <c r="AT384" s="127">
        <v>44690</v>
      </c>
      <c r="AW384" t="s">
        <v>1096</v>
      </c>
      <c r="AX384" s="21">
        <v>150</v>
      </c>
    </row>
    <row r="385" spans="35:50" x14ac:dyDescent="0.3">
      <c r="AI385" s="130" t="s">
        <v>143</v>
      </c>
      <c r="AJ385" s="130" t="s">
        <v>194</v>
      </c>
      <c r="AK385" s="130" t="s">
        <v>1144</v>
      </c>
      <c r="AL385" s="130" t="s">
        <v>1145</v>
      </c>
      <c r="AM385" s="130" t="s">
        <v>147</v>
      </c>
      <c r="AN385" s="130" t="s">
        <v>259</v>
      </c>
      <c r="AO385" s="130" t="s">
        <v>1098</v>
      </c>
      <c r="AP385" s="130" t="s">
        <v>150</v>
      </c>
      <c r="AQ385" s="130" t="s">
        <v>148</v>
      </c>
      <c r="AR385" s="130" t="s">
        <v>148</v>
      </c>
      <c r="AS385" s="131">
        <v>178.5</v>
      </c>
      <c r="AT385" s="127">
        <v>44690</v>
      </c>
      <c r="AW385" t="s">
        <v>1146</v>
      </c>
      <c r="AX385" s="21">
        <v>175</v>
      </c>
    </row>
    <row r="386" spans="35:50" x14ac:dyDescent="0.3">
      <c r="AI386" s="130" t="s">
        <v>143</v>
      </c>
      <c r="AJ386" s="130" t="s">
        <v>194</v>
      </c>
      <c r="AK386" s="130" t="s">
        <v>1147</v>
      </c>
      <c r="AL386" s="130" t="s">
        <v>1148</v>
      </c>
      <c r="AM386" s="130" t="s">
        <v>147</v>
      </c>
      <c r="AN386" s="130" t="s">
        <v>259</v>
      </c>
      <c r="AO386" s="130" t="s">
        <v>1098</v>
      </c>
      <c r="AP386" s="130" t="s">
        <v>150</v>
      </c>
      <c r="AQ386" s="130" t="s">
        <v>148</v>
      </c>
      <c r="AR386" s="130" t="s">
        <v>148</v>
      </c>
      <c r="AS386" s="131">
        <v>240</v>
      </c>
      <c r="AT386" s="127">
        <v>44690</v>
      </c>
      <c r="AW386" t="s">
        <v>1149</v>
      </c>
      <c r="AX386" s="21">
        <v>3035.55</v>
      </c>
    </row>
    <row r="387" spans="35:50" x14ac:dyDescent="0.3">
      <c r="AI387" s="130" t="s">
        <v>143</v>
      </c>
      <c r="AJ387" s="130" t="s">
        <v>194</v>
      </c>
      <c r="AK387" s="130" t="s">
        <v>1150</v>
      </c>
      <c r="AL387" s="130" t="s">
        <v>1151</v>
      </c>
      <c r="AM387" s="130" t="s">
        <v>147</v>
      </c>
      <c r="AN387" s="130" t="s">
        <v>259</v>
      </c>
      <c r="AO387" s="130" t="s">
        <v>1098</v>
      </c>
      <c r="AP387" s="130" t="s">
        <v>150</v>
      </c>
      <c r="AQ387" s="130" t="s">
        <v>148</v>
      </c>
      <c r="AR387" s="130" t="s">
        <v>148</v>
      </c>
      <c r="AS387" s="131">
        <v>31</v>
      </c>
      <c r="AT387" s="127">
        <v>44690</v>
      </c>
      <c r="AW387" t="s">
        <v>1152</v>
      </c>
      <c r="AX387" s="21">
        <v>467.43</v>
      </c>
    </row>
    <row r="388" spans="35:50" x14ac:dyDescent="0.3">
      <c r="AI388" s="130" t="s">
        <v>143</v>
      </c>
      <c r="AJ388" s="130" t="s">
        <v>194</v>
      </c>
      <c r="AK388" s="130" t="s">
        <v>1153</v>
      </c>
      <c r="AL388" s="130" t="s">
        <v>1154</v>
      </c>
      <c r="AM388" s="130" t="s">
        <v>147</v>
      </c>
      <c r="AN388" s="130" t="s">
        <v>259</v>
      </c>
      <c r="AO388" s="130" t="s">
        <v>1098</v>
      </c>
      <c r="AP388" s="130" t="s">
        <v>150</v>
      </c>
      <c r="AQ388" s="130" t="s">
        <v>148</v>
      </c>
      <c r="AR388" s="130" t="s">
        <v>148</v>
      </c>
      <c r="AS388" s="131">
        <v>2894.75</v>
      </c>
      <c r="AT388" s="127">
        <v>44690</v>
      </c>
      <c r="AW388" t="s">
        <v>1155</v>
      </c>
      <c r="AX388" s="21">
        <v>125</v>
      </c>
    </row>
    <row r="389" spans="35:50" x14ac:dyDescent="0.3">
      <c r="AI389" s="130" t="s">
        <v>143</v>
      </c>
      <c r="AJ389" s="130" t="s">
        <v>194</v>
      </c>
      <c r="AK389" s="130" t="s">
        <v>1156</v>
      </c>
      <c r="AL389" s="130" t="s">
        <v>1157</v>
      </c>
      <c r="AM389" s="130" t="s">
        <v>147</v>
      </c>
      <c r="AN389" s="130" t="s">
        <v>259</v>
      </c>
      <c r="AO389" s="130" t="s">
        <v>1098</v>
      </c>
      <c r="AP389" s="130" t="s">
        <v>150</v>
      </c>
      <c r="AQ389" s="130" t="s">
        <v>148</v>
      </c>
      <c r="AR389" s="130" t="s">
        <v>148</v>
      </c>
      <c r="AS389" s="131">
        <v>625.5</v>
      </c>
      <c r="AT389" s="127">
        <v>44690</v>
      </c>
      <c r="AW389" t="s">
        <v>1158</v>
      </c>
      <c r="AX389" s="21">
        <v>318.99</v>
      </c>
    </row>
    <row r="390" spans="35:50" x14ac:dyDescent="0.3">
      <c r="AI390" s="130" t="s">
        <v>143</v>
      </c>
      <c r="AJ390" s="130" t="s">
        <v>194</v>
      </c>
      <c r="AK390" s="130" t="s">
        <v>1159</v>
      </c>
      <c r="AL390" s="130" t="s">
        <v>1160</v>
      </c>
      <c r="AM390" s="130" t="s">
        <v>147</v>
      </c>
      <c r="AN390" s="130" t="s">
        <v>259</v>
      </c>
      <c r="AO390" s="130" t="s">
        <v>1098</v>
      </c>
      <c r="AP390" s="130" t="s">
        <v>150</v>
      </c>
      <c r="AQ390" s="130" t="s">
        <v>148</v>
      </c>
      <c r="AR390" s="130" t="s">
        <v>148</v>
      </c>
      <c r="AS390" s="131">
        <v>1519</v>
      </c>
      <c r="AT390" s="127">
        <v>44690</v>
      </c>
      <c r="AW390" t="s">
        <v>1161</v>
      </c>
      <c r="AX390" s="21">
        <v>150</v>
      </c>
    </row>
    <row r="391" spans="35:50" x14ac:dyDescent="0.3">
      <c r="AI391" s="130" t="s">
        <v>143</v>
      </c>
      <c r="AJ391" s="130" t="s">
        <v>194</v>
      </c>
      <c r="AK391" s="130" t="s">
        <v>1162</v>
      </c>
      <c r="AL391" s="130" t="s">
        <v>1163</v>
      </c>
      <c r="AM391" s="130" t="s">
        <v>147</v>
      </c>
      <c r="AN391" s="130" t="s">
        <v>259</v>
      </c>
      <c r="AO391" s="130" t="s">
        <v>1098</v>
      </c>
      <c r="AP391" s="130" t="s">
        <v>150</v>
      </c>
      <c r="AQ391" s="130" t="s">
        <v>148</v>
      </c>
      <c r="AR391" s="130" t="s">
        <v>148</v>
      </c>
      <c r="AS391" s="131">
        <v>24471.75</v>
      </c>
      <c r="AT391" s="127">
        <v>44693</v>
      </c>
      <c r="AW391" t="s">
        <v>1164</v>
      </c>
      <c r="AX391" s="21">
        <v>1345.68</v>
      </c>
    </row>
    <row r="392" spans="35:50" x14ac:dyDescent="0.3">
      <c r="AI392" s="130" t="s">
        <v>143</v>
      </c>
      <c r="AJ392" s="130" t="s">
        <v>144</v>
      </c>
      <c r="AK392" s="130" t="s">
        <v>1165</v>
      </c>
      <c r="AL392" s="130" t="s">
        <v>1146</v>
      </c>
      <c r="AM392" s="130" t="s">
        <v>147</v>
      </c>
      <c r="AN392" s="130" t="s">
        <v>1146</v>
      </c>
      <c r="AO392" s="130" t="s">
        <v>1166</v>
      </c>
      <c r="AP392" s="130" t="s">
        <v>150</v>
      </c>
      <c r="AQ392" s="130" t="s">
        <v>148</v>
      </c>
      <c r="AR392" s="130" t="s">
        <v>148</v>
      </c>
      <c r="AS392" s="131">
        <v>175</v>
      </c>
      <c r="AT392" s="127">
        <v>44693</v>
      </c>
      <c r="AW392" t="s">
        <v>1167</v>
      </c>
      <c r="AX392" s="21">
        <v>325</v>
      </c>
    </row>
    <row r="393" spans="35:50" x14ac:dyDescent="0.3">
      <c r="AI393" s="130" t="s">
        <v>143</v>
      </c>
      <c r="AJ393" s="130" t="s">
        <v>144</v>
      </c>
      <c r="AK393" s="130" t="s">
        <v>1168</v>
      </c>
      <c r="AL393" s="130" t="s">
        <v>1161</v>
      </c>
      <c r="AM393" s="130" t="s">
        <v>147</v>
      </c>
      <c r="AN393" s="130" t="s">
        <v>1161</v>
      </c>
      <c r="AO393" s="130" t="s">
        <v>1166</v>
      </c>
      <c r="AP393" s="130" t="s">
        <v>150</v>
      </c>
      <c r="AQ393" s="130" t="s">
        <v>148</v>
      </c>
      <c r="AR393" s="130" t="s">
        <v>148</v>
      </c>
      <c r="AS393" s="131">
        <v>150</v>
      </c>
      <c r="AT393" s="127">
        <v>44693</v>
      </c>
      <c r="AW393" t="s">
        <v>1169</v>
      </c>
      <c r="AX393" s="21">
        <v>64.19</v>
      </c>
    </row>
    <row r="394" spans="35:50" x14ac:dyDescent="0.3">
      <c r="AI394" s="130" t="s">
        <v>143</v>
      </c>
      <c r="AJ394" s="130" t="s">
        <v>144</v>
      </c>
      <c r="AK394" s="130" t="s">
        <v>1170</v>
      </c>
      <c r="AL394" s="130" t="s">
        <v>1171</v>
      </c>
      <c r="AM394" s="130" t="s">
        <v>147</v>
      </c>
      <c r="AN394" s="130" t="s">
        <v>212</v>
      </c>
      <c r="AO394" s="130" t="s">
        <v>1166</v>
      </c>
      <c r="AP394" s="130" t="s">
        <v>150</v>
      </c>
      <c r="AQ394" s="130" t="s">
        <v>148</v>
      </c>
      <c r="AR394" s="130" t="s">
        <v>148</v>
      </c>
      <c r="AS394" s="131">
        <v>3206</v>
      </c>
      <c r="AT394" s="127">
        <v>44693</v>
      </c>
      <c r="AW394" t="s">
        <v>1172</v>
      </c>
      <c r="AX394" s="21">
        <v>50</v>
      </c>
    </row>
    <row r="395" spans="35:50" x14ac:dyDescent="0.3">
      <c r="AI395" s="130" t="s">
        <v>143</v>
      </c>
      <c r="AJ395" s="130" t="s">
        <v>144</v>
      </c>
      <c r="AK395" s="130" t="s">
        <v>1173</v>
      </c>
      <c r="AL395" s="130" t="s">
        <v>1174</v>
      </c>
      <c r="AM395" s="130" t="s">
        <v>147</v>
      </c>
      <c r="AN395" s="130" t="s">
        <v>364</v>
      </c>
      <c r="AO395" s="130" t="s">
        <v>1175</v>
      </c>
      <c r="AP395" s="130" t="s">
        <v>150</v>
      </c>
      <c r="AQ395" s="130" t="s">
        <v>148</v>
      </c>
      <c r="AR395" s="130" t="s">
        <v>148</v>
      </c>
      <c r="AS395" s="131">
        <v>5000</v>
      </c>
      <c r="AT395" s="127">
        <v>44693</v>
      </c>
      <c r="AW395" t="s">
        <v>1176</v>
      </c>
      <c r="AX395" s="21">
        <v>1155.05</v>
      </c>
    </row>
    <row r="396" spans="35:50" x14ac:dyDescent="0.3">
      <c r="AI396" s="130" t="s">
        <v>143</v>
      </c>
      <c r="AJ396" s="130" t="s">
        <v>144</v>
      </c>
      <c r="AK396" s="130" t="s">
        <v>1177</v>
      </c>
      <c r="AL396" s="130" t="s">
        <v>1174</v>
      </c>
      <c r="AM396" s="130" t="s">
        <v>147</v>
      </c>
      <c r="AN396" s="130" t="s">
        <v>372</v>
      </c>
      <c r="AO396" s="130" t="s">
        <v>1175</v>
      </c>
      <c r="AP396" s="130" t="s">
        <v>150</v>
      </c>
      <c r="AQ396" s="130" t="s">
        <v>148</v>
      </c>
      <c r="AR396" s="130" t="s">
        <v>148</v>
      </c>
      <c r="AS396" s="131">
        <v>5000</v>
      </c>
      <c r="AT396" s="127">
        <v>44693</v>
      </c>
      <c r="AW396" t="s">
        <v>1178</v>
      </c>
      <c r="AX396" s="21">
        <v>1706.34</v>
      </c>
    </row>
    <row r="397" spans="35:50" x14ac:dyDescent="0.3">
      <c r="AI397" s="130" t="s">
        <v>143</v>
      </c>
      <c r="AJ397" s="130" t="s">
        <v>144</v>
      </c>
      <c r="AK397" s="130" t="s">
        <v>1179</v>
      </c>
      <c r="AL397" s="130" t="s">
        <v>443</v>
      </c>
      <c r="AM397" s="130" t="s">
        <v>147</v>
      </c>
      <c r="AN397" s="130" t="s">
        <v>443</v>
      </c>
      <c r="AO397" s="130" t="s">
        <v>1175</v>
      </c>
      <c r="AP397" s="130" t="s">
        <v>150</v>
      </c>
      <c r="AQ397" s="130" t="s">
        <v>148</v>
      </c>
      <c r="AR397" s="130" t="s">
        <v>148</v>
      </c>
      <c r="AS397" s="131">
        <v>1667.11</v>
      </c>
      <c r="AT397" s="127">
        <v>44693</v>
      </c>
      <c r="AW397" t="s">
        <v>1180</v>
      </c>
      <c r="AX397" s="21">
        <v>169</v>
      </c>
    </row>
    <row r="398" spans="35:50" x14ac:dyDescent="0.3">
      <c r="AI398" s="130" t="s">
        <v>143</v>
      </c>
      <c r="AJ398" s="130" t="s">
        <v>144</v>
      </c>
      <c r="AK398" s="130" t="s">
        <v>1181</v>
      </c>
      <c r="AL398" s="130" t="s">
        <v>1152</v>
      </c>
      <c r="AM398" s="130" t="s">
        <v>147</v>
      </c>
      <c r="AN398" s="130" t="s">
        <v>1152</v>
      </c>
      <c r="AO398" s="130" t="s">
        <v>1175</v>
      </c>
      <c r="AP398" s="130" t="s">
        <v>150</v>
      </c>
      <c r="AQ398" s="130" t="s">
        <v>148</v>
      </c>
      <c r="AR398" s="130" t="s">
        <v>148</v>
      </c>
      <c r="AS398" s="131">
        <v>467.43</v>
      </c>
      <c r="AT398" s="127">
        <v>44693</v>
      </c>
      <c r="AW398" t="s">
        <v>1182</v>
      </c>
      <c r="AX398" s="21">
        <v>2262.06</v>
      </c>
    </row>
    <row r="399" spans="35:50" x14ac:dyDescent="0.3">
      <c r="AI399" s="130" t="s">
        <v>143</v>
      </c>
      <c r="AJ399" s="130" t="s">
        <v>144</v>
      </c>
      <c r="AK399" s="130" t="s">
        <v>1183</v>
      </c>
      <c r="AL399" s="130" t="s">
        <v>1155</v>
      </c>
      <c r="AM399" s="130" t="s">
        <v>147</v>
      </c>
      <c r="AN399" s="130" t="s">
        <v>1155</v>
      </c>
      <c r="AO399" s="130" t="s">
        <v>1184</v>
      </c>
      <c r="AP399" s="130" t="s">
        <v>150</v>
      </c>
      <c r="AQ399" s="130" t="s">
        <v>148</v>
      </c>
      <c r="AR399" s="130" t="s">
        <v>148</v>
      </c>
      <c r="AS399" s="131">
        <v>125</v>
      </c>
      <c r="AT399" s="127">
        <v>44697</v>
      </c>
      <c r="AW399" t="s">
        <v>1104</v>
      </c>
      <c r="AX399" s="21">
        <v>3290.98</v>
      </c>
    </row>
    <row r="400" spans="35:50" x14ac:dyDescent="0.3">
      <c r="AI400" s="130" t="s">
        <v>143</v>
      </c>
      <c r="AJ400" s="130" t="s">
        <v>144</v>
      </c>
      <c r="AK400" s="130" t="s">
        <v>1185</v>
      </c>
      <c r="AL400" s="130" t="s">
        <v>1186</v>
      </c>
      <c r="AM400" s="130" t="s">
        <v>147</v>
      </c>
      <c r="AN400" s="130" t="s">
        <v>486</v>
      </c>
      <c r="AO400" s="130" t="s">
        <v>1184</v>
      </c>
      <c r="AP400" s="130" t="s">
        <v>150</v>
      </c>
      <c r="AQ400" s="130" t="s">
        <v>148</v>
      </c>
      <c r="AR400" s="130" t="s">
        <v>148</v>
      </c>
      <c r="AS400" s="131">
        <v>13990.77</v>
      </c>
      <c r="AT400" s="127">
        <v>44706</v>
      </c>
      <c r="AW400" t="s">
        <v>1187</v>
      </c>
      <c r="AX400" s="21">
        <v>330.53</v>
      </c>
    </row>
    <row r="401" spans="35:50" x14ac:dyDescent="0.3">
      <c r="AI401" s="130" t="s">
        <v>143</v>
      </c>
      <c r="AJ401" s="130" t="s">
        <v>194</v>
      </c>
      <c r="AK401" s="130" t="s">
        <v>1188</v>
      </c>
      <c r="AL401" s="130" t="s">
        <v>1189</v>
      </c>
      <c r="AM401" s="130" t="s">
        <v>147</v>
      </c>
      <c r="AN401" s="130" t="s">
        <v>197</v>
      </c>
      <c r="AO401" s="130" t="s">
        <v>1184</v>
      </c>
      <c r="AP401" s="130" t="s">
        <v>150</v>
      </c>
      <c r="AQ401" s="130" t="s">
        <v>148</v>
      </c>
      <c r="AR401" s="130" t="s">
        <v>148</v>
      </c>
      <c r="AS401" s="131">
        <v>1399.2</v>
      </c>
      <c r="AT401" s="127">
        <v>44697</v>
      </c>
      <c r="AW401" t="s">
        <v>1190</v>
      </c>
      <c r="AX401" s="21">
        <v>1102.8800000000001</v>
      </c>
    </row>
    <row r="402" spans="35:50" x14ac:dyDescent="0.3">
      <c r="AI402" s="130" t="s">
        <v>143</v>
      </c>
      <c r="AJ402" s="130" t="s">
        <v>194</v>
      </c>
      <c r="AK402" s="130" t="s">
        <v>1191</v>
      </c>
      <c r="AL402" s="130" t="s">
        <v>1192</v>
      </c>
      <c r="AM402" s="130" t="s">
        <v>147</v>
      </c>
      <c r="AN402" s="130" t="s">
        <v>197</v>
      </c>
      <c r="AO402" s="130" t="s">
        <v>1184</v>
      </c>
      <c r="AP402" s="130" t="s">
        <v>150</v>
      </c>
      <c r="AQ402" s="130" t="s">
        <v>148</v>
      </c>
      <c r="AR402" s="130" t="s">
        <v>148</v>
      </c>
      <c r="AS402" s="131">
        <v>273</v>
      </c>
      <c r="AT402" s="127">
        <v>44697</v>
      </c>
      <c r="AW402" t="s">
        <v>1193</v>
      </c>
      <c r="AX402" s="21">
        <v>455</v>
      </c>
    </row>
    <row r="403" spans="35:50" x14ac:dyDescent="0.3">
      <c r="AI403" s="130" t="s">
        <v>143</v>
      </c>
      <c r="AJ403" s="130" t="s">
        <v>194</v>
      </c>
      <c r="AK403" s="130" t="s">
        <v>1194</v>
      </c>
      <c r="AL403" s="130" t="s">
        <v>1195</v>
      </c>
      <c r="AM403" s="130" t="s">
        <v>147</v>
      </c>
      <c r="AN403" s="130" t="s">
        <v>197</v>
      </c>
      <c r="AO403" s="130" t="s">
        <v>1184</v>
      </c>
      <c r="AP403" s="130" t="s">
        <v>150</v>
      </c>
      <c r="AQ403" s="130" t="s">
        <v>148</v>
      </c>
      <c r="AR403" s="130" t="s">
        <v>148</v>
      </c>
      <c r="AS403" s="131">
        <v>84</v>
      </c>
      <c r="AT403" s="127">
        <v>44697</v>
      </c>
      <c r="AW403" t="s">
        <v>1196</v>
      </c>
      <c r="AX403" s="21">
        <v>1270.82</v>
      </c>
    </row>
    <row r="404" spans="35:50" x14ac:dyDescent="0.3">
      <c r="AI404" s="130" t="s">
        <v>143</v>
      </c>
      <c r="AJ404" s="130" t="s">
        <v>194</v>
      </c>
      <c r="AK404" s="130" t="s">
        <v>1197</v>
      </c>
      <c r="AL404" s="130" t="s">
        <v>1198</v>
      </c>
      <c r="AM404" s="130" t="s">
        <v>147</v>
      </c>
      <c r="AN404" s="130" t="s">
        <v>197</v>
      </c>
      <c r="AO404" s="130" t="s">
        <v>1184</v>
      </c>
      <c r="AP404" s="130" t="s">
        <v>150</v>
      </c>
      <c r="AQ404" s="130" t="s">
        <v>148</v>
      </c>
      <c r="AR404" s="130" t="s">
        <v>148</v>
      </c>
      <c r="AS404" s="131">
        <v>105</v>
      </c>
      <c r="AT404" s="127">
        <v>44697</v>
      </c>
      <c r="AW404" t="s">
        <v>1199</v>
      </c>
      <c r="AX404" s="21">
        <v>50</v>
      </c>
    </row>
    <row r="405" spans="35:50" x14ac:dyDescent="0.3">
      <c r="AI405" s="130" t="s">
        <v>143</v>
      </c>
      <c r="AJ405" s="130" t="s">
        <v>194</v>
      </c>
      <c r="AK405" s="130" t="s">
        <v>1200</v>
      </c>
      <c r="AL405" s="130" t="s">
        <v>1201</v>
      </c>
      <c r="AM405" s="130" t="s">
        <v>147</v>
      </c>
      <c r="AN405" s="130" t="s">
        <v>197</v>
      </c>
      <c r="AO405" s="130" t="s">
        <v>1184</v>
      </c>
      <c r="AP405" s="130" t="s">
        <v>150</v>
      </c>
      <c r="AQ405" s="130" t="s">
        <v>148</v>
      </c>
      <c r="AR405" s="130" t="s">
        <v>148</v>
      </c>
      <c r="AS405" s="131">
        <v>42</v>
      </c>
      <c r="AT405" s="127">
        <v>44697</v>
      </c>
      <c r="AW405" t="s">
        <v>1202</v>
      </c>
      <c r="AX405" s="21">
        <v>300</v>
      </c>
    </row>
    <row r="406" spans="35:50" x14ac:dyDescent="0.3">
      <c r="AI406" s="130" t="s">
        <v>143</v>
      </c>
      <c r="AJ406" s="130" t="s">
        <v>194</v>
      </c>
      <c r="AK406" s="130" t="s">
        <v>1203</v>
      </c>
      <c r="AL406" s="130" t="s">
        <v>1204</v>
      </c>
      <c r="AM406" s="130" t="s">
        <v>147</v>
      </c>
      <c r="AN406" s="130" t="s">
        <v>197</v>
      </c>
      <c r="AO406" s="130" t="s">
        <v>1184</v>
      </c>
      <c r="AP406" s="130" t="s">
        <v>150</v>
      </c>
      <c r="AQ406" s="130" t="s">
        <v>148</v>
      </c>
      <c r="AR406" s="130" t="s">
        <v>148</v>
      </c>
      <c r="AS406" s="131">
        <v>63</v>
      </c>
      <c r="AT406" s="127">
        <v>44697</v>
      </c>
      <c r="AW406" t="s">
        <v>1205</v>
      </c>
      <c r="AX406" s="21">
        <v>2160.2800000000002</v>
      </c>
    </row>
    <row r="407" spans="35:50" x14ac:dyDescent="0.3">
      <c r="AI407" s="130" t="s">
        <v>143</v>
      </c>
      <c r="AJ407" s="130" t="s">
        <v>194</v>
      </c>
      <c r="AK407" s="130" t="s">
        <v>1206</v>
      </c>
      <c r="AL407" s="130" t="s">
        <v>1207</v>
      </c>
      <c r="AM407" s="130" t="s">
        <v>147</v>
      </c>
      <c r="AN407" s="130" t="s">
        <v>197</v>
      </c>
      <c r="AO407" s="130" t="s">
        <v>1184</v>
      </c>
      <c r="AP407" s="130" t="s">
        <v>150</v>
      </c>
      <c r="AQ407" s="130" t="s">
        <v>148</v>
      </c>
      <c r="AR407" s="130" t="s">
        <v>148</v>
      </c>
      <c r="AS407" s="131">
        <v>4937</v>
      </c>
      <c r="AT407" s="127">
        <v>44697</v>
      </c>
      <c r="AW407" t="s">
        <v>1208</v>
      </c>
      <c r="AX407" s="21">
        <v>315</v>
      </c>
    </row>
    <row r="408" spans="35:50" x14ac:dyDescent="0.3">
      <c r="AI408" s="130" t="s">
        <v>143</v>
      </c>
      <c r="AJ408" s="130" t="s">
        <v>194</v>
      </c>
      <c r="AK408" s="130" t="s">
        <v>1209</v>
      </c>
      <c r="AL408" s="130" t="s">
        <v>1210</v>
      </c>
      <c r="AM408" s="130" t="s">
        <v>147</v>
      </c>
      <c r="AN408" s="130" t="s">
        <v>197</v>
      </c>
      <c r="AO408" s="130" t="s">
        <v>1184</v>
      </c>
      <c r="AP408" s="130" t="s">
        <v>150</v>
      </c>
      <c r="AQ408" s="130" t="s">
        <v>148</v>
      </c>
      <c r="AR408" s="130" t="s">
        <v>148</v>
      </c>
      <c r="AS408" s="131">
        <v>609.86</v>
      </c>
      <c r="AT408" s="127">
        <v>44697</v>
      </c>
      <c r="AW408" t="s">
        <v>1211</v>
      </c>
      <c r="AX408" s="21">
        <v>150</v>
      </c>
    </row>
    <row r="409" spans="35:50" x14ac:dyDescent="0.3">
      <c r="AI409" s="130" t="s">
        <v>143</v>
      </c>
      <c r="AJ409" s="130" t="s">
        <v>194</v>
      </c>
      <c r="AK409" s="130" t="s">
        <v>1212</v>
      </c>
      <c r="AL409" s="130" t="s">
        <v>1213</v>
      </c>
      <c r="AM409" s="130" t="s">
        <v>147</v>
      </c>
      <c r="AN409" s="130" t="s">
        <v>197</v>
      </c>
      <c r="AO409" s="130" t="s">
        <v>1184</v>
      </c>
      <c r="AP409" s="130" t="s">
        <v>150</v>
      </c>
      <c r="AQ409" s="130" t="s">
        <v>148</v>
      </c>
      <c r="AR409" s="130" t="s">
        <v>148</v>
      </c>
      <c r="AS409" s="131">
        <v>4002.98</v>
      </c>
      <c r="AT409" s="127">
        <v>44697</v>
      </c>
      <c r="AW409" t="s">
        <v>1214</v>
      </c>
      <c r="AX409" s="21">
        <v>156</v>
      </c>
    </row>
    <row r="410" spans="35:50" x14ac:dyDescent="0.3">
      <c r="AI410" s="130" t="s">
        <v>143</v>
      </c>
      <c r="AJ410" s="130" t="s">
        <v>194</v>
      </c>
      <c r="AK410" s="130" t="s">
        <v>1215</v>
      </c>
      <c r="AL410" s="130" t="s">
        <v>1216</v>
      </c>
      <c r="AM410" s="130" t="s">
        <v>147</v>
      </c>
      <c r="AN410" s="130" t="s">
        <v>197</v>
      </c>
      <c r="AO410" s="130" t="s">
        <v>1184</v>
      </c>
      <c r="AP410" s="130" t="s">
        <v>150</v>
      </c>
      <c r="AQ410" s="130" t="s">
        <v>148</v>
      </c>
      <c r="AR410" s="130" t="s">
        <v>148</v>
      </c>
      <c r="AS410" s="131">
        <v>651</v>
      </c>
      <c r="AT410" s="127">
        <v>44697</v>
      </c>
      <c r="AW410" t="s">
        <v>1217</v>
      </c>
      <c r="AX410" s="21">
        <v>1414.49</v>
      </c>
    </row>
    <row r="411" spans="35:50" x14ac:dyDescent="0.3">
      <c r="AI411" s="130" t="s">
        <v>143</v>
      </c>
      <c r="AJ411" s="130" t="s">
        <v>194</v>
      </c>
      <c r="AK411" s="130" t="s">
        <v>1218</v>
      </c>
      <c r="AL411" s="130" t="s">
        <v>1219</v>
      </c>
      <c r="AM411" s="130" t="s">
        <v>147</v>
      </c>
      <c r="AN411" s="130" t="s">
        <v>197</v>
      </c>
      <c r="AO411" s="130" t="s">
        <v>1184</v>
      </c>
      <c r="AP411" s="130" t="s">
        <v>150</v>
      </c>
      <c r="AQ411" s="130" t="s">
        <v>148</v>
      </c>
      <c r="AR411" s="130" t="s">
        <v>148</v>
      </c>
      <c r="AS411" s="131">
        <v>4872.75</v>
      </c>
      <c r="AT411" s="127">
        <v>44697</v>
      </c>
      <c r="AW411" t="s">
        <v>1220</v>
      </c>
      <c r="AX411" s="21">
        <v>2505.98</v>
      </c>
    </row>
    <row r="412" spans="35:50" x14ac:dyDescent="0.3">
      <c r="AI412" s="130" t="s">
        <v>143</v>
      </c>
      <c r="AJ412" s="130" t="s">
        <v>194</v>
      </c>
      <c r="AK412" s="130" t="s">
        <v>1221</v>
      </c>
      <c r="AL412" s="130" t="s">
        <v>1222</v>
      </c>
      <c r="AM412" s="130" t="s">
        <v>147</v>
      </c>
      <c r="AN412" s="130" t="s">
        <v>197</v>
      </c>
      <c r="AO412" s="130" t="s">
        <v>1184</v>
      </c>
      <c r="AP412" s="130" t="s">
        <v>150</v>
      </c>
      <c r="AQ412" s="130" t="s">
        <v>148</v>
      </c>
      <c r="AR412" s="130" t="s">
        <v>148</v>
      </c>
      <c r="AS412" s="131">
        <v>63</v>
      </c>
      <c r="AT412" s="127">
        <v>44697</v>
      </c>
      <c r="AW412" t="s">
        <v>1223</v>
      </c>
      <c r="AX412" s="21">
        <v>317.12</v>
      </c>
    </row>
    <row r="413" spans="35:50" x14ac:dyDescent="0.3">
      <c r="AI413" s="130" t="s">
        <v>143</v>
      </c>
      <c r="AJ413" s="130" t="s">
        <v>194</v>
      </c>
      <c r="AK413" s="130" t="s">
        <v>1224</v>
      </c>
      <c r="AL413" s="130" t="s">
        <v>1225</v>
      </c>
      <c r="AM413" s="130" t="s">
        <v>147</v>
      </c>
      <c r="AN413" s="130" t="s">
        <v>197</v>
      </c>
      <c r="AO413" s="130" t="s">
        <v>1184</v>
      </c>
      <c r="AP413" s="130" t="s">
        <v>150</v>
      </c>
      <c r="AQ413" s="130" t="s">
        <v>148</v>
      </c>
      <c r="AR413" s="130" t="s">
        <v>148</v>
      </c>
      <c r="AS413" s="131">
        <v>105</v>
      </c>
      <c r="AT413" s="127">
        <v>44697</v>
      </c>
      <c r="AW413" t="s">
        <v>1226</v>
      </c>
      <c r="AX413" s="21">
        <v>2929.97</v>
      </c>
    </row>
    <row r="414" spans="35:50" x14ac:dyDescent="0.3">
      <c r="AI414" s="130" t="s">
        <v>143</v>
      </c>
      <c r="AJ414" s="130" t="s">
        <v>194</v>
      </c>
      <c r="AK414" s="130" t="s">
        <v>1227</v>
      </c>
      <c r="AL414" s="130" t="s">
        <v>1228</v>
      </c>
      <c r="AM414" s="130" t="s">
        <v>147</v>
      </c>
      <c r="AN414" s="130" t="s">
        <v>197</v>
      </c>
      <c r="AO414" s="130" t="s">
        <v>1184</v>
      </c>
      <c r="AP414" s="130" t="s">
        <v>150</v>
      </c>
      <c r="AQ414" s="130" t="s">
        <v>148</v>
      </c>
      <c r="AR414" s="130" t="s">
        <v>148</v>
      </c>
      <c r="AS414" s="131">
        <v>21</v>
      </c>
      <c r="AT414" s="127">
        <v>44697</v>
      </c>
      <c r="AW414" t="s">
        <v>1229</v>
      </c>
      <c r="AX414" s="21">
        <v>770</v>
      </c>
    </row>
    <row r="415" spans="35:50" x14ac:dyDescent="0.3">
      <c r="AI415" s="130" t="s">
        <v>143</v>
      </c>
      <c r="AJ415" s="130" t="s">
        <v>194</v>
      </c>
      <c r="AK415" s="130" t="s">
        <v>1230</v>
      </c>
      <c r="AL415" s="130" t="s">
        <v>1231</v>
      </c>
      <c r="AM415" s="130" t="s">
        <v>147</v>
      </c>
      <c r="AN415" s="130" t="s">
        <v>197</v>
      </c>
      <c r="AO415" s="130" t="s">
        <v>1184</v>
      </c>
      <c r="AP415" s="130" t="s">
        <v>150</v>
      </c>
      <c r="AQ415" s="130" t="s">
        <v>148</v>
      </c>
      <c r="AR415" s="130" t="s">
        <v>148</v>
      </c>
      <c r="AS415" s="131">
        <v>63</v>
      </c>
      <c r="AT415" s="127">
        <v>44697</v>
      </c>
      <c r="AW415" t="s">
        <v>1232</v>
      </c>
      <c r="AX415" s="21">
        <v>678.88</v>
      </c>
    </row>
    <row r="416" spans="35:50" x14ac:dyDescent="0.3">
      <c r="AI416" s="130" t="s">
        <v>143</v>
      </c>
      <c r="AJ416" s="130" t="s">
        <v>194</v>
      </c>
      <c r="AK416" s="130" t="s">
        <v>1233</v>
      </c>
      <c r="AL416" s="130" t="s">
        <v>1234</v>
      </c>
      <c r="AM416" s="130" t="s">
        <v>147</v>
      </c>
      <c r="AN416" s="130" t="s">
        <v>197</v>
      </c>
      <c r="AO416" s="130" t="s">
        <v>1184</v>
      </c>
      <c r="AP416" s="130" t="s">
        <v>150</v>
      </c>
      <c r="AQ416" s="130" t="s">
        <v>148</v>
      </c>
      <c r="AR416" s="130" t="s">
        <v>148</v>
      </c>
      <c r="AS416" s="131">
        <v>105</v>
      </c>
      <c r="AT416" s="127">
        <v>44697</v>
      </c>
      <c r="AW416" t="s">
        <v>1108</v>
      </c>
      <c r="AX416" s="21">
        <v>1175.1099999999999</v>
      </c>
    </row>
    <row r="417" spans="35:50" x14ac:dyDescent="0.3">
      <c r="AI417" s="130" t="s">
        <v>143</v>
      </c>
      <c r="AJ417" s="130" t="s">
        <v>194</v>
      </c>
      <c r="AK417" s="130" t="s">
        <v>1235</v>
      </c>
      <c r="AL417" s="130" t="s">
        <v>1236</v>
      </c>
      <c r="AM417" s="130" t="s">
        <v>147</v>
      </c>
      <c r="AN417" s="130" t="s">
        <v>197</v>
      </c>
      <c r="AO417" s="130" t="s">
        <v>1184</v>
      </c>
      <c r="AP417" s="130" t="s">
        <v>150</v>
      </c>
      <c r="AQ417" s="130" t="s">
        <v>148</v>
      </c>
      <c r="AR417" s="130" t="s">
        <v>148</v>
      </c>
      <c r="AS417" s="131">
        <v>126</v>
      </c>
      <c r="AT417" s="127">
        <v>44697</v>
      </c>
      <c r="AW417" t="s">
        <v>1237</v>
      </c>
      <c r="AX417" s="21">
        <v>2250</v>
      </c>
    </row>
    <row r="418" spans="35:50" x14ac:dyDescent="0.3">
      <c r="AI418" s="130" t="s">
        <v>143</v>
      </c>
      <c r="AJ418" s="130" t="s">
        <v>194</v>
      </c>
      <c r="AK418" s="130" t="s">
        <v>1238</v>
      </c>
      <c r="AL418" s="130" t="s">
        <v>1239</v>
      </c>
      <c r="AM418" s="130" t="s">
        <v>147</v>
      </c>
      <c r="AN418" s="130" t="s">
        <v>197</v>
      </c>
      <c r="AO418" s="130" t="s">
        <v>1184</v>
      </c>
      <c r="AP418" s="130" t="s">
        <v>150</v>
      </c>
      <c r="AQ418" s="130" t="s">
        <v>148</v>
      </c>
      <c r="AR418" s="130" t="s">
        <v>148</v>
      </c>
      <c r="AS418" s="131">
        <v>714</v>
      </c>
      <c r="AT418" s="127">
        <v>44697</v>
      </c>
      <c r="AW418" t="s">
        <v>1240</v>
      </c>
      <c r="AX418" s="21">
        <v>982.42</v>
      </c>
    </row>
    <row r="419" spans="35:50" x14ac:dyDescent="0.3">
      <c r="AI419" s="130" t="s">
        <v>143</v>
      </c>
      <c r="AJ419" s="130" t="s">
        <v>194</v>
      </c>
      <c r="AK419" s="130" t="s">
        <v>1241</v>
      </c>
      <c r="AL419" s="130" t="s">
        <v>1242</v>
      </c>
      <c r="AM419" s="130" t="s">
        <v>147</v>
      </c>
      <c r="AN419" s="130" t="s">
        <v>197</v>
      </c>
      <c r="AO419" s="130" t="s">
        <v>1184</v>
      </c>
      <c r="AP419" s="130" t="s">
        <v>150</v>
      </c>
      <c r="AQ419" s="130" t="s">
        <v>148</v>
      </c>
      <c r="AR419" s="130" t="s">
        <v>148</v>
      </c>
      <c r="AS419" s="131">
        <v>84</v>
      </c>
      <c r="AT419" s="127">
        <v>44697</v>
      </c>
      <c r="AW419" t="s">
        <v>1243</v>
      </c>
      <c r="AX419" s="21">
        <v>750</v>
      </c>
    </row>
    <row r="420" spans="35:50" x14ac:dyDescent="0.3">
      <c r="AI420" s="130" t="s">
        <v>143</v>
      </c>
      <c r="AJ420" s="130" t="s">
        <v>144</v>
      </c>
      <c r="AK420" s="130" t="s">
        <v>1244</v>
      </c>
      <c r="AL420" s="130" t="s">
        <v>1178</v>
      </c>
      <c r="AM420" s="130" t="s">
        <v>147</v>
      </c>
      <c r="AN420" s="130" t="s">
        <v>1178</v>
      </c>
      <c r="AO420" s="130" t="s">
        <v>1245</v>
      </c>
      <c r="AP420" s="130" t="s">
        <v>150</v>
      </c>
      <c r="AQ420" s="130" t="s">
        <v>148</v>
      </c>
      <c r="AR420" s="130" t="s">
        <v>148</v>
      </c>
      <c r="AS420" s="131">
        <v>625</v>
      </c>
      <c r="AT420" s="127">
        <v>44698</v>
      </c>
      <c r="AW420" t="s">
        <v>1246</v>
      </c>
      <c r="AX420" s="21">
        <v>150</v>
      </c>
    </row>
    <row r="421" spans="35:50" x14ac:dyDescent="0.3">
      <c r="AI421" s="130" t="s">
        <v>143</v>
      </c>
      <c r="AJ421" s="130" t="s">
        <v>144</v>
      </c>
      <c r="AK421" s="130" t="s">
        <v>1247</v>
      </c>
      <c r="AL421" s="130" t="s">
        <v>1167</v>
      </c>
      <c r="AM421" s="130" t="s">
        <v>147</v>
      </c>
      <c r="AN421" s="130" t="s">
        <v>1167</v>
      </c>
      <c r="AO421" s="130" t="s">
        <v>1245</v>
      </c>
      <c r="AP421" s="130" t="s">
        <v>150</v>
      </c>
      <c r="AQ421" s="130" t="s">
        <v>148</v>
      </c>
      <c r="AR421" s="130" t="s">
        <v>148</v>
      </c>
      <c r="AS421" s="131">
        <v>325</v>
      </c>
      <c r="AT421" s="127">
        <v>44698</v>
      </c>
      <c r="AW421" t="s">
        <v>1248</v>
      </c>
      <c r="AX421" s="21">
        <v>284.87</v>
      </c>
    </row>
    <row r="422" spans="35:50" x14ac:dyDescent="0.3">
      <c r="AI422" s="130" t="s">
        <v>143</v>
      </c>
      <c r="AJ422" s="130" t="s">
        <v>144</v>
      </c>
      <c r="AK422" s="130" t="s">
        <v>1249</v>
      </c>
      <c r="AL422" s="130" t="s">
        <v>1172</v>
      </c>
      <c r="AM422" s="130" t="s">
        <v>147</v>
      </c>
      <c r="AN422" s="130" t="s">
        <v>1172</v>
      </c>
      <c r="AO422" s="130" t="s">
        <v>1250</v>
      </c>
      <c r="AP422" s="130" t="s">
        <v>150</v>
      </c>
      <c r="AQ422" s="130" t="s">
        <v>148</v>
      </c>
      <c r="AR422" s="130" t="s">
        <v>148</v>
      </c>
      <c r="AS422" s="131">
        <v>50</v>
      </c>
      <c r="AT422" s="127">
        <v>44697</v>
      </c>
      <c r="AW422" t="s">
        <v>1251</v>
      </c>
      <c r="AX422" s="21">
        <v>630.91</v>
      </c>
    </row>
    <row r="423" spans="35:50" x14ac:dyDescent="0.3">
      <c r="AI423" s="130" t="s">
        <v>143</v>
      </c>
      <c r="AJ423" s="130" t="s">
        <v>144</v>
      </c>
      <c r="AK423" s="130" t="s">
        <v>1252</v>
      </c>
      <c r="AL423" s="130" t="s">
        <v>1169</v>
      </c>
      <c r="AM423" s="130" t="s">
        <v>147</v>
      </c>
      <c r="AN423" s="130" t="s">
        <v>1169</v>
      </c>
      <c r="AO423" s="130" t="s">
        <v>1250</v>
      </c>
      <c r="AP423" s="130" t="s">
        <v>150</v>
      </c>
      <c r="AQ423" s="130" t="s">
        <v>148</v>
      </c>
      <c r="AR423" s="130" t="s">
        <v>148</v>
      </c>
      <c r="AS423" s="131">
        <v>64.19</v>
      </c>
      <c r="AT423" s="127">
        <v>44697</v>
      </c>
      <c r="AW423" t="s">
        <v>1253</v>
      </c>
      <c r="AX423" s="21">
        <v>1526.85</v>
      </c>
    </row>
    <row r="424" spans="35:50" x14ac:dyDescent="0.3">
      <c r="AI424" s="130" t="s">
        <v>143</v>
      </c>
      <c r="AJ424" s="130" t="s">
        <v>144</v>
      </c>
      <c r="AK424" s="130" t="s">
        <v>1254</v>
      </c>
      <c r="AL424" s="130" t="s">
        <v>931</v>
      </c>
      <c r="AM424" s="130" t="s">
        <v>147</v>
      </c>
      <c r="AN424" s="130" t="s">
        <v>931</v>
      </c>
      <c r="AO424" s="130" t="s">
        <v>1250</v>
      </c>
      <c r="AP424" s="130" t="s">
        <v>150</v>
      </c>
      <c r="AQ424" s="130" t="s">
        <v>148</v>
      </c>
      <c r="AR424" s="130" t="s">
        <v>148</v>
      </c>
      <c r="AS424" s="131">
        <v>736.44</v>
      </c>
      <c r="AT424" s="127">
        <v>44698</v>
      </c>
      <c r="AW424" t="s">
        <v>1255</v>
      </c>
      <c r="AX424" s="21">
        <v>150</v>
      </c>
    </row>
    <row r="425" spans="35:50" x14ac:dyDescent="0.3">
      <c r="AI425" s="130" t="s">
        <v>143</v>
      </c>
      <c r="AJ425" s="130" t="s">
        <v>144</v>
      </c>
      <c r="AK425" s="130" t="s">
        <v>1256</v>
      </c>
      <c r="AL425" s="130" t="s">
        <v>368</v>
      </c>
      <c r="AM425" s="130" t="s">
        <v>147</v>
      </c>
      <c r="AN425" s="130" t="s">
        <v>438</v>
      </c>
      <c r="AO425" s="130" t="s">
        <v>1250</v>
      </c>
      <c r="AP425" s="130" t="s">
        <v>150</v>
      </c>
      <c r="AQ425" s="130" t="s">
        <v>148</v>
      </c>
      <c r="AR425" s="130" t="s">
        <v>148</v>
      </c>
      <c r="AS425" s="131">
        <v>646.89</v>
      </c>
      <c r="AT425" s="127">
        <v>44698</v>
      </c>
      <c r="AW425" t="s">
        <v>1257</v>
      </c>
      <c r="AX425" s="21">
        <v>2728.41</v>
      </c>
    </row>
    <row r="426" spans="35:50" x14ac:dyDescent="0.3">
      <c r="AI426" s="130" t="s">
        <v>143</v>
      </c>
      <c r="AJ426" s="130" t="s">
        <v>194</v>
      </c>
      <c r="AK426" s="130" t="s">
        <v>1258</v>
      </c>
      <c r="AL426" s="130" t="s">
        <v>1259</v>
      </c>
      <c r="AM426" s="130" t="s">
        <v>147</v>
      </c>
      <c r="AN426" s="130" t="s">
        <v>259</v>
      </c>
      <c r="AO426" s="130" t="s">
        <v>1250</v>
      </c>
      <c r="AP426" s="130" t="s">
        <v>150</v>
      </c>
      <c r="AQ426" s="130" t="s">
        <v>148</v>
      </c>
      <c r="AR426" s="130" t="s">
        <v>148</v>
      </c>
      <c r="AS426" s="131">
        <v>4470.5</v>
      </c>
      <c r="AT426" s="127">
        <v>44700</v>
      </c>
      <c r="AW426" t="s">
        <v>1260</v>
      </c>
      <c r="AX426" s="21">
        <v>438.87</v>
      </c>
    </row>
    <row r="427" spans="35:50" x14ac:dyDescent="0.3">
      <c r="AI427" s="130" t="s">
        <v>143</v>
      </c>
      <c r="AJ427" s="130" t="s">
        <v>194</v>
      </c>
      <c r="AK427" s="130" t="s">
        <v>1261</v>
      </c>
      <c r="AL427" s="130" t="s">
        <v>1262</v>
      </c>
      <c r="AM427" s="130" t="s">
        <v>147</v>
      </c>
      <c r="AN427" s="130" t="s">
        <v>259</v>
      </c>
      <c r="AO427" s="130" t="s">
        <v>1250</v>
      </c>
      <c r="AP427" s="130" t="s">
        <v>150</v>
      </c>
      <c r="AQ427" s="130" t="s">
        <v>148</v>
      </c>
      <c r="AR427" s="130" t="s">
        <v>148</v>
      </c>
      <c r="AS427" s="131">
        <v>1076.5</v>
      </c>
      <c r="AT427" s="127">
        <v>44700</v>
      </c>
      <c r="AW427" t="s">
        <v>1263</v>
      </c>
      <c r="AX427" s="21">
        <v>18.809999999999999</v>
      </c>
    </row>
    <row r="428" spans="35:50" x14ac:dyDescent="0.3">
      <c r="AI428" s="130" t="s">
        <v>143</v>
      </c>
      <c r="AJ428" s="130" t="s">
        <v>194</v>
      </c>
      <c r="AK428" s="130" t="s">
        <v>1264</v>
      </c>
      <c r="AL428" s="130" t="s">
        <v>1265</v>
      </c>
      <c r="AM428" s="130" t="s">
        <v>147</v>
      </c>
      <c r="AN428" s="130" t="s">
        <v>259</v>
      </c>
      <c r="AO428" s="130" t="s">
        <v>1250</v>
      </c>
      <c r="AP428" s="130" t="s">
        <v>150</v>
      </c>
      <c r="AQ428" s="130" t="s">
        <v>148</v>
      </c>
      <c r="AR428" s="130" t="s">
        <v>148</v>
      </c>
      <c r="AS428" s="131">
        <v>4065</v>
      </c>
      <c r="AT428" s="127">
        <v>44700</v>
      </c>
      <c r="AW428" t="s">
        <v>1266</v>
      </c>
      <c r="AX428" s="21">
        <v>370</v>
      </c>
    </row>
    <row r="429" spans="35:50" x14ac:dyDescent="0.3">
      <c r="AI429" s="130" t="s">
        <v>143</v>
      </c>
      <c r="AJ429" s="130" t="s">
        <v>144</v>
      </c>
      <c r="AK429" s="130" t="s">
        <v>1267</v>
      </c>
      <c r="AL429" s="130" t="s">
        <v>1268</v>
      </c>
      <c r="AM429" s="130" t="s">
        <v>147</v>
      </c>
      <c r="AN429" s="130" t="s">
        <v>248</v>
      </c>
      <c r="AO429" s="130" t="s">
        <v>1269</v>
      </c>
      <c r="AP429" s="130" t="s">
        <v>150</v>
      </c>
      <c r="AQ429" s="130" t="s">
        <v>148</v>
      </c>
      <c r="AR429" s="130" t="s">
        <v>148</v>
      </c>
      <c r="AS429" s="131">
        <v>26500</v>
      </c>
      <c r="AT429" s="127">
        <v>44699</v>
      </c>
      <c r="AW429" t="s">
        <v>1270</v>
      </c>
      <c r="AX429" s="21">
        <v>60.92</v>
      </c>
    </row>
    <row r="430" spans="35:50" x14ac:dyDescent="0.3">
      <c r="AI430" s="130" t="s">
        <v>143</v>
      </c>
      <c r="AJ430" s="130" t="s">
        <v>144</v>
      </c>
      <c r="AK430" s="130" t="s">
        <v>1271</v>
      </c>
      <c r="AL430" s="130" t="s">
        <v>1180</v>
      </c>
      <c r="AM430" s="130" t="s">
        <v>147</v>
      </c>
      <c r="AN430" s="130" t="s">
        <v>1180</v>
      </c>
      <c r="AO430" s="130" t="s">
        <v>1272</v>
      </c>
      <c r="AP430" s="130" t="s">
        <v>150</v>
      </c>
      <c r="AQ430" s="130" t="s">
        <v>148</v>
      </c>
      <c r="AR430" s="130" t="s">
        <v>148</v>
      </c>
      <c r="AS430" s="131">
        <v>169</v>
      </c>
      <c r="AT430" s="127">
        <v>44704</v>
      </c>
      <c r="AW430" t="s">
        <v>1273</v>
      </c>
      <c r="AX430" s="21">
        <v>1881.97</v>
      </c>
    </row>
    <row r="431" spans="35:50" x14ac:dyDescent="0.3">
      <c r="AI431" s="130" t="s">
        <v>143</v>
      </c>
      <c r="AJ431" s="130" t="s">
        <v>144</v>
      </c>
      <c r="AK431" s="130" t="s">
        <v>1274</v>
      </c>
      <c r="AL431" s="130" t="s">
        <v>1024</v>
      </c>
      <c r="AM431" s="130" t="s">
        <v>147</v>
      </c>
      <c r="AN431" s="130" t="s">
        <v>1024</v>
      </c>
      <c r="AO431" s="130" t="s">
        <v>1272</v>
      </c>
      <c r="AP431" s="130" t="s">
        <v>150</v>
      </c>
      <c r="AQ431" s="130" t="s">
        <v>148</v>
      </c>
      <c r="AR431" s="130" t="s">
        <v>148</v>
      </c>
      <c r="AS431" s="131">
        <v>180</v>
      </c>
      <c r="AT431" s="127">
        <v>44704</v>
      </c>
      <c r="AW431" t="s">
        <v>1275</v>
      </c>
      <c r="AX431" s="21">
        <v>225</v>
      </c>
    </row>
    <row r="432" spans="35:50" x14ac:dyDescent="0.3">
      <c r="AI432" s="130" t="s">
        <v>143</v>
      </c>
      <c r="AJ432" s="130" t="s">
        <v>144</v>
      </c>
      <c r="AK432" s="130" t="s">
        <v>1276</v>
      </c>
      <c r="AL432" s="130" t="s">
        <v>1182</v>
      </c>
      <c r="AM432" s="130" t="s">
        <v>147</v>
      </c>
      <c r="AN432" s="130" t="s">
        <v>1182</v>
      </c>
      <c r="AO432" s="130" t="s">
        <v>1277</v>
      </c>
      <c r="AP432" s="130" t="s">
        <v>150</v>
      </c>
      <c r="AQ432" s="130" t="s">
        <v>148</v>
      </c>
      <c r="AR432" s="130" t="s">
        <v>148</v>
      </c>
      <c r="AS432" s="131">
        <v>2262.06</v>
      </c>
      <c r="AT432" s="127">
        <v>44704</v>
      </c>
      <c r="AW432" t="s">
        <v>1278</v>
      </c>
      <c r="AX432" s="21">
        <v>185</v>
      </c>
    </row>
    <row r="433" spans="35:50" x14ac:dyDescent="0.3">
      <c r="AI433" s="130" t="s">
        <v>143</v>
      </c>
      <c r="AJ433" s="130" t="s">
        <v>144</v>
      </c>
      <c r="AK433" s="130" t="s">
        <v>1279</v>
      </c>
      <c r="AL433" s="130" t="s">
        <v>806</v>
      </c>
      <c r="AM433" s="130" t="s">
        <v>147</v>
      </c>
      <c r="AN433" s="130" t="s">
        <v>351</v>
      </c>
      <c r="AO433" s="130" t="s">
        <v>1280</v>
      </c>
      <c r="AP433" s="130" t="s">
        <v>150</v>
      </c>
      <c r="AQ433" s="130" t="s">
        <v>148</v>
      </c>
      <c r="AR433" s="130" t="s">
        <v>148</v>
      </c>
      <c r="AS433" s="131">
        <v>956.75</v>
      </c>
      <c r="AT433" s="127">
        <v>44706</v>
      </c>
      <c r="AW433" t="s">
        <v>1281</v>
      </c>
      <c r="AX433" s="21">
        <v>1005.16</v>
      </c>
    </row>
    <row r="434" spans="35:50" x14ac:dyDescent="0.3">
      <c r="AI434" s="130" t="s">
        <v>143</v>
      </c>
      <c r="AJ434" s="130" t="s">
        <v>144</v>
      </c>
      <c r="AK434" s="130" t="s">
        <v>1282</v>
      </c>
      <c r="AL434" s="130" t="s">
        <v>806</v>
      </c>
      <c r="AM434" s="130" t="s">
        <v>147</v>
      </c>
      <c r="AN434" s="130" t="s">
        <v>315</v>
      </c>
      <c r="AO434" s="130" t="s">
        <v>1280</v>
      </c>
      <c r="AP434" s="130" t="s">
        <v>150</v>
      </c>
      <c r="AQ434" s="130" t="s">
        <v>148</v>
      </c>
      <c r="AR434" s="130" t="s">
        <v>148</v>
      </c>
      <c r="AS434" s="131">
        <v>1453.6</v>
      </c>
      <c r="AT434" s="127">
        <v>44706</v>
      </c>
      <c r="AW434" t="s">
        <v>1283</v>
      </c>
      <c r="AX434" s="21">
        <v>643.24</v>
      </c>
    </row>
    <row r="435" spans="35:50" x14ac:dyDescent="0.3">
      <c r="AI435" s="130" t="s">
        <v>143</v>
      </c>
      <c r="AJ435" s="130" t="s">
        <v>144</v>
      </c>
      <c r="AK435" s="130" t="s">
        <v>1284</v>
      </c>
      <c r="AL435" s="130" t="s">
        <v>1049</v>
      </c>
      <c r="AM435" s="130" t="s">
        <v>147</v>
      </c>
      <c r="AN435" s="130" t="s">
        <v>1049</v>
      </c>
      <c r="AO435" s="130" t="s">
        <v>1280</v>
      </c>
      <c r="AP435" s="130" t="s">
        <v>150</v>
      </c>
      <c r="AQ435" s="130" t="s">
        <v>148</v>
      </c>
      <c r="AR435" s="130" t="s">
        <v>148</v>
      </c>
      <c r="AS435" s="131">
        <v>98.95</v>
      </c>
      <c r="AT435" s="127">
        <v>44706</v>
      </c>
      <c r="AW435" t="s">
        <v>1106</v>
      </c>
      <c r="AX435" s="21">
        <v>685.85</v>
      </c>
    </row>
    <row r="436" spans="35:50" x14ac:dyDescent="0.3">
      <c r="AI436" s="130" t="s">
        <v>143</v>
      </c>
      <c r="AJ436" s="130" t="s">
        <v>144</v>
      </c>
      <c r="AK436" s="130" t="s">
        <v>1285</v>
      </c>
      <c r="AL436" s="130" t="s">
        <v>1186</v>
      </c>
      <c r="AM436" s="130" t="s">
        <v>147</v>
      </c>
      <c r="AN436" s="130" t="s">
        <v>297</v>
      </c>
      <c r="AO436" s="130" t="s">
        <v>1286</v>
      </c>
      <c r="AP436" s="130" t="s">
        <v>150</v>
      </c>
      <c r="AQ436" s="130" t="s">
        <v>148</v>
      </c>
      <c r="AR436" s="130" t="s">
        <v>148</v>
      </c>
      <c r="AS436" s="131">
        <v>785</v>
      </c>
      <c r="AT436" s="127">
        <v>44706</v>
      </c>
      <c r="AW436" t="s">
        <v>1287</v>
      </c>
      <c r="AX436" s="21">
        <v>2116.0300000000002</v>
      </c>
    </row>
    <row r="437" spans="35:50" x14ac:dyDescent="0.3">
      <c r="AI437" s="130" t="s">
        <v>143</v>
      </c>
      <c r="AJ437" s="130" t="s">
        <v>144</v>
      </c>
      <c r="AK437" s="130" t="s">
        <v>1288</v>
      </c>
      <c r="AL437" s="130" t="s">
        <v>945</v>
      </c>
      <c r="AM437" s="130" t="s">
        <v>147</v>
      </c>
      <c r="AN437" s="130" t="s">
        <v>945</v>
      </c>
      <c r="AO437" s="130" t="s">
        <v>1289</v>
      </c>
      <c r="AP437" s="130" t="s">
        <v>150</v>
      </c>
      <c r="AQ437" s="130" t="s">
        <v>148</v>
      </c>
      <c r="AR437" s="130" t="s">
        <v>148</v>
      </c>
      <c r="AS437" s="131">
        <v>10000</v>
      </c>
      <c r="AT437" s="127">
        <v>44707</v>
      </c>
      <c r="AW437" t="s">
        <v>1290</v>
      </c>
      <c r="AX437" s="21">
        <v>708</v>
      </c>
    </row>
    <row r="438" spans="35:50" x14ac:dyDescent="0.3">
      <c r="AI438" s="130" t="s">
        <v>143</v>
      </c>
      <c r="AJ438" s="130" t="s">
        <v>194</v>
      </c>
      <c r="AK438" s="130" t="s">
        <v>1291</v>
      </c>
      <c r="AL438" s="130" t="s">
        <v>1292</v>
      </c>
      <c r="AM438" s="130" t="s">
        <v>147</v>
      </c>
      <c r="AN438" s="130" t="s">
        <v>525</v>
      </c>
      <c r="AO438" s="130" t="s">
        <v>1293</v>
      </c>
      <c r="AP438" s="130" t="s">
        <v>150</v>
      </c>
      <c r="AQ438" s="130" t="s">
        <v>148</v>
      </c>
      <c r="AR438" s="130" t="s">
        <v>148</v>
      </c>
      <c r="AS438" s="131">
        <v>703</v>
      </c>
      <c r="AT438" s="127">
        <v>44711</v>
      </c>
      <c r="AW438" t="s">
        <v>1294</v>
      </c>
      <c r="AX438" s="21">
        <v>148.36000000000001</v>
      </c>
    </row>
    <row r="439" spans="35:50" x14ac:dyDescent="0.3">
      <c r="AI439" s="130" t="s">
        <v>143</v>
      </c>
      <c r="AJ439" s="130" t="s">
        <v>194</v>
      </c>
      <c r="AK439" s="130" t="s">
        <v>1295</v>
      </c>
      <c r="AL439" s="130" t="s">
        <v>1296</v>
      </c>
      <c r="AM439" s="130" t="s">
        <v>147</v>
      </c>
      <c r="AN439" s="130" t="s">
        <v>525</v>
      </c>
      <c r="AO439" s="130" t="s">
        <v>1293</v>
      </c>
      <c r="AP439" s="130" t="s">
        <v>150</v>
      </c>
      <c r="AQ439" s="130" t="s">
        <v>148</v>
      </c>
      <c r="AR439" s="130" t="s">
        <v>148</v>
      </c>
      <c r="AS439" s="131">
        <v>666</v>
      </c>
      <c r="AT439" s="127">
        <v>44711</v>
      </c>
      <c r="AW439" t="s">
        <v>1297</v>
      </c>
      <c r="AX439" s="21">
        <v>2504.02</v>
      </c>
    </row>
    <row r="440" spans="35:50" x14ac:dyDescent="0.3">
      <c r="AI440" s="130" t="s">
        <v>143</v>
      </c>
      <c r="AJ440" s="130" t="s">
        <v>194</v>
      </c>
      <c r="AK440" s="130" t="s">
        <v>1298</v>
      </c>
      <c r="AL440" s="130" t="s">
        <v>1299</v>
      </c>
      <c r="AM440" s="130" t="s">
        <v>147</v>
      </c>
      <c r="AN440" s="130" t="s">
        <v>525</v>
      </c>
      <c r="AO440" s="130" t="s">
        <v>1293</v>
      </c>
      <c r="AP440" s="130" t="s">
        <v>150</v>
      </c>
      <c r="AQ440" s="130" t="s">
        <v>148</v>
      </c>
      <c r="AR440" s="130" t="s">
        <v>148</v>
      </c>
      <c r="AS440" s="131">
        <v>6166.21</v>
      </c>
      <c r="AT440" s="127">
        <v>44711</v>
      </c>
      <c r="AW440" t="s">
        <v>1300</v>
      </c>
      <c r="AX440" s="21">
        <v>120</v>
      </c>
    </row>
    <row r="441" spans="35:50" x14ac:dyDescent="0.3">
      <c r="AI441" s="130" t="s">
        <v>143</v>
      </c>
      <c r="AJ441" s="130" t="s">
        <v>194</v>
      </c>
      <c r="AK441" s="130" t="s">
        <v>1301</v>
      </c>
      <c r="AL441" s="130" t="s">
        <v>1302</v>
      </c>
      <c r="AM441" s="130" t="s">
        <v>147</v>
      </c>
      <c r="AN441" s="130" t="s">
        <v>525</v>
      </c>
      <c r="AO441" s="130" t="s">
        <v>1293</v>
      </c>
      <c r="AP441" s="130" t="s">
        <v>150</v>
      </c>
      <c r="AQ441" s="130" t="s">
        <v>148</v>
      </c>
      <c r="AR441" s="130" t="s">
        <v>148</v>
      </c>
      <c r="AS441" s="131">
        <v>425.5</v>
      </c>
      <c r="AT441" s="127">
        <v>44711</v>
      </c>
      <c r="AW441" t="s">
        <v>1110</v>
      </c>
      <c r="AX441" s="21">
        <v>1987.46</v>
      </c>
    </row>
    <row r="442" spans="35:50" x14ac:dyDescent="0.3">
      <c r="AI442" s="130" t="s">
        <v>143</v>
      </c>
      <c r="AJ442" s="130" t="s">
        <v>194</v>
      </c>
      <c r="AK442" s="130" t="s">
        <v>1303</v>
      </c>
      <c r="AL442" s="130" t="s">
        <v>1304</v>
      </c>
      <c r="AM442" s="130" t="s">
        <v>147</v>
      </c>
      <c r="AN442" s="130" t="s">
        <v>525</v>
      </c>
      <c r="AO442" s="130" t="s">
        <v>1293</v>
      </c>
      <c r="AP442" s="130" t="s">
        <v>150</v>
      </c>
      <c r="AQ442" s="130" t="s">
        <v>148</v>
      </c>
      <c r="AR442" s="130" t="s">
        <v>148</v>
      </c>
      <c r="AS442" s="131">
        <v>383.5</v>
      </c>
      <c r="AT442" s="127">
        <v>44711</v>
      </c>
      <c r="AW442" t="s">
        <v>1305</v>
      </c>
      <c r="AX442" s="21">
        <v>150</v>
      </c>
    </row>
    <row r="443" spans="35:50" x14ac:dyDescent="0.3">
      <c r="AI443" s="130" t="s">
        <v>143</v>
      </c>
      <c r="AJ443" s="130" t="s">
        <v>194</v>
      </c>
      <c r="AK443" s="130" t="s">
        <v>1306</v>
      </c>
      <c r="AL443" s="130" t="s">
        <v>1307</v>
      </c>
      <c r="AM443" s="130" t="s">
        <v>147</v>
      </c>
      <c r="AN443" s="130" t="s">
        <v>525</v>
      </c>
      <c r="AO443" s="130" t="s">
        <v>1293</v>
      </c>
      <c r="AP443" s="130" t="s">
        <v>150</v>
      </c>
      <c r="AQ443" s="130" t="s">
        <v>148</v>
      </c>
      <c r="AR443" s="130" t="s">
        <v>148</v>
      </c>
      <c r="AS443" s="131">
        <v>1252.0999999999999</v>
      </c>
      <c r="AT443" s="127">
        <v>44741</v>
      </c>
      <c r="AW443" t="s">
        <v>1308</v>
      </c>
      <c r="AX443" s="21">
        <v>695</v>
      </c>
    </row>
    <row r="444" spans="35:50" x14ac:dyDescent="0.3">
      <c r="AI444" s="130" t="s">
        <v>143</v>
      </c>
      <c r="AJ444" s="130" t="s">
        <v>398</v>
      </c>
      <c r="AK444" s="130" t="s">
        <v>1309</v>
      </c>
      <c r="AL444" s="130" t="s">
        <v>400</v>
      </c>
      <c r="AM444" s="130" t="s">
        <v>147</v>
      </c>
      <c r="AN444" s="130" t="s">
        <v>401</v>
      </c>
      <c r="AO444" s="130" t="s">
        <v>1310</v>
      </c>
      <c r="AP444" s="130" t="s">
        <v>150</v>
      </c>
      <c r="AQ444" s="130" t="s">
        <v>148</v>
      </c>
      <c r="AR444" s="130" t="s">
        <v>148</v>
      </c>
      <c r="AS444" s="131">
        <v>-255413</v>
      </c>
      <c r="AT444" s="127">
        <v>44712</v>
      </c>
      <c r="AW444" t="s">
        <v>1311</v>
      </c>
      <c r="AX444" s="21">
        <v>370</v>
      </c>
    </row>
    <row r="445" spans="35:50" x14ac:dyDescent="0.3">
      <c r="AI445" s="130" t="s">
        <v>143</v>
      </c>
      <c r="AJ445" s="130" t="s">
        <v>383</v>
      </c>
      <c r="AK445" s="130" t="s">
        <v>1312</v>
      </c>
      <c r="AL445" s="130" t="s">
        <v>446</v>
      </c>
      <c r="AM445" s="130" t="s">
        <v>147</v>
      </c>
      <c r="AN445" s="130" t="s">
        <v>148</v>
      </c>
      <c r="AO445" s="130" t="s">
        <v>1313</v>
      </c>
      <c r="AP445" s="130" t="s">
        <v>150</v>
      </c>
      <c r="AQ445" s="130" t="s">
        <v>148</v>
      </c>
      <c r="AR445" s="130" t="s">
        <v>148</v>
      </c>
      <c r="AS445" s="131">
        <v>-160</v>
      </c>
      <c r="AT445" s="127">
        <v>44714</v>
      </c>
      <c r="AW445" t="s">
        <v>1314</v>
      </c>
      <c r="AX445" s="21">
        <v>150</v>
      </c>
    </row>
    <row r="446" spans="35:50" x14ac:dyDescent="0.3">
      <c r="AI446" s="130" t="s">
        <v>143</v>
      </c>
      <c r="AJ446" s="130" t="s">
        <v>144</v>
      </c>
      <c r="AK446" s="130" t="s">
        <v>1315</v>
      </c>
      <c r="AL446" s="130" t="s">
        <v>1187</v>
      </c>
      <c r="AM446" s="130" t="s">
        <v>147</v>
      </c>
      <c r="AN446" s="130" t="s">
        <v>1187</v>
      </c>
      <c r="AO446" s="130" t="s">
        <v>1316</v>
      </c>
      <c r="AP446" s="130" t="s">
        <v>150</v>
      </c>
      <c r="AQ446" s="130" t="s">
        <v>148</v>
      </c>
      <c r="AR446" s="130" t="s">
        <v>148</v>
      </c>
      <c r="AS446" s="131">
        <v>330.53</v>
      </c>
      <c r="AT446" s="127">
        <v>44718</v>
      </c>
      <c r="AW446" t="s">
        <v>1317</v>
      </c>
      <c r="AX446" s="21">
        <v>725.39</v>
      </c>
    </row>
    <row r="447" spans="35:50" x14ac:dyDescent="0.3">
      <c r="AI447" s="130" t="s">
        <v>143</v>
      </c>
      <c r="AJ447" s="130" t="s">
        <v>144</v>
      </c>
      <c r="AK447" s="130" t="s">
        <v>1318</v>
      </c>
      <c r="AL447" s="130" t="s">
        <v>1193</v>
      </c>
      <c r="AM447" s="130" t="s">
        <v>147</v>
      </c>
      <c r="AN447" s="130" t="s">
        <v>1193</v>
      </c>
      <c r="AO447" s="130" t="s">
        <v>1319</v>
      </c>
      <c r="AP447" s="130" t="s">
        <v>150</v>
      </c>
      <c r="AQ447" s="130" t="s">
        <v>148</v>
      </c>
      <c r="AR447" s="130" t="s">
        <v>148</v>
      </c>
      <c r="AS447" s="131">
        <v>455</v>
      </c>
      <c r="AT447" s="127">
        <v>44718</v>
      </c>
      <c r="AW447" t="s">
        <v>1320</v>
      </c>
      <c r="AX447" s="21">
        <v>192.91</v>
      </c>
    </row>
    <row r="448" spans="35:50" x14ac:dyDescent="0.3">
      <c r="AI448" s="130" t="s">
        <v>143</v>
      </c>
      <c r="AJ448" s="130" t="s">
        <v>144</v>
      </c>
      <c r="AK448" s="130" t="s">
        <v>1321</v>
      </c>
      <c r="AL448" s="130" t="s">
        <v>1190</v>
      </c>
      <c r="AM448" s="130" t="s">
        <v>147</v>
      </c>
      <c r="AN448" s="130" t="s">
        <v>1190</v>
      </c>
      <c r="AO448" s="130" t="s">
        <v>1319</v>
      </c>
      <c r="AP448" s="130" t="s">
        <v>150</v>
      </c>
      <c r="AQ448" s="130" t="s">
        <v>148</v>
      </c>
      <c r="AR448" s="130" t="s">
        <v>148</v>
      </c>
      <c r="AS448" s="131">
        <v>1102.8800000000001</v>
      </c>
      <c r="AT448" s="127">
        <v>44718</v>
      </c>
      <c r="AW448" t="s">
        <v>1322</v>
      </c>
      <c r="AX448" s="21">
        <v>1575</v>
      </c>
    </row>
    <row r="449" spans="35:50" x14ac:dyDescent="0.3">
      <c r="AI449" s="130" t="s">
        <v>143</v>
      </c>
      <c r="AJ449" s="130" t="s">
        <v>144</v>
      </c>
      <c r="AK449" s="130" t="s">
        <v>1323</v>
      </c>
      <c r="AL449" s="130" t="s">
        <v>1158</v>
      </c>
      <c r="AM449" s="130" t="s">
        <v>147</v>
      </c>
      <c r="AN449" s="130" t="s">
        <v>1158</v>
      </c>
      <c r="AO449" s="130" t="s">
        <v>1324</v>
      </c>
      <c r="AP449" s="130" t="s">
        <v>150</v>
      </c>
      <c r="AQ449" s="130" t="s">
        <v>148</v>
      </c>
      <c r="AR449" s="130" t="s">
        <v>148</v>
      </c>
      <c r="AS449" s="131">
        <v>318.99</v>
      </c>
      <c r="AT449" s="127">
        <v>44719</v>
      </c>
      <c r="AW449" t="s">
        <v>1325</v>
      </c>
      <c r="AX449" s="21">
        <v>2462.29</v>
      </c>
    </row>
    <row r="450" spans="35:50" x14ac:dyDescent="0.3">
      <c r="AI450" s="130" t="s">
        <v>143</v>
      </c>
      <c r="AJ450" s="130" t="s">
        <v>144</v>
      </c>
      <c r="AK450" s="130" t="s">
        <v>1326</v>
      </c>
      <c r="AL450" s="130" t="s">
        <v>1199</v>
      </c>
      <c r="AM450" s="130" t="s">
        <v>147</v>
      </c>
      <c r="AN450" s="130" t="s">
        <v>1199</v>
      </c>
      <c r="AO450" s="130" t="s">
        <v>1324</v>
      </c>
      <c r="AP450" s="130" t="s">
        <v>150</v>
      </c>
      <c r="AQ450" s="130" t="s">
        <v>148</v>
      </c>
      <c r="AR450" s="130" t="s">
        <v>148</v>
      </c>
      <c r="AS450" s="131">
        <v>50</v>
      </c>
      <c r="AT450" s="127">
        <v>44719</v>
      </c>
      <c r="AW450" t="s">
        <v>1327</v>
      </c>
      <c r="AX450" s="21">
        <v>90</v>
      </c>
    </row>
    <row r="451" spans="35:50" x14ac:dyDescent="0.3">
      <c r="AI451" s="130" t="s">
        <v>143</v>
      </c>
      <c r="AJ451" s="130" t="s">
        <v>144</v>
      </c>
      <c r="AK451" s="130" t="s">
        <v>1328</v>
      </c>
      <c r="AL451" s="130" t="s">
        <v>1208</v>
      </c>
      <c r="AM451" s="130" t="s">
        <v>147</v>
      </c>
      <c r="AN451" s="130" t="s">
        <v>1208</v>
      </c>
      <c r="AO451" s="130" t="s">
        <v>1324</v>
      </c>
      <c r="AP451" s="130" t="s">
        <v>150</v>
      </c>
      <c r="AQ451" s="130" t="s">
        <v>148</v>
      </c>
      <c r="AR451" s="130" t="s">
        <v>148</v>
      </c>
      <c r="AS451" s="131">
        <v>315</v>
      </c>
      <c r="AT451" s="127">
        <v>44719</v>
      </c>
      <c r="AW451" t="s">
        <v>1329</v>
      </c>
      <c r="AX451" s="21">
        <v>225.11</v>
      </c>
    </row>
    <row r="452" spans="35:50" x14ac:dyDescent="0.3">
      <c r="AI452" s="130" t="s">
        <v>143</v>
      </c>
      <c r="AJ452" s="130" t="s">
        <v>144</v>
      </c>
      <c r="AK452" s="130" t="s">
        <v>1330</v>
      </c>
      <c r="AL452" s="130" t="s">
        <v>1211</v>
      </c>
      <c r="AM452" s="130" t="s">
        <v>147</v>
      </c>
      <c r="AN452" s="130" t="s">
        <v>1211</v>
      </c>
      <c r="AO452" s="130" t="s">
        <v>1324</v>
      </c>
      <c r="AP452" s="130" t="s">
        <v>150</v>
      </c>
      <c r="AQ452" s="130" t="s">
        <v>148</v>
      </c>
      <c r="AR452" s="130" t="s">
        <v>148</v>
      </c>
      <c r="AS452" s="131">
        <v>150</v>
      </c>
      <c r="AT452" s="127">
        <v>44719</v>
      </c>
      <c r="AW452" t="s">
        <v>1113</v>
      </c>
      <c r="AX452" s="21">
        <v>14099.1</v>
      </c>
    </row>
    <row r="453" spans="35:50" x14ac:dyDescent="0.3">
      <c r="AI453" s="130" t="s">
        <v>143</v>
      </c>
      <c r="AJ453" s="130" t="s">
        <v>144</v>
      </c>
      <c r="AK453" s="130" t="s">
        <v>1331</v>
      </c>
      <c r="AL453" s="130" t="s">
        <v>806</v>
      </c>
      <c r="AM453" s="130" t="s">
        <v>147</v>
      </c>
      <c r="AN453" s="130" t="s">
        <v>351</v>
      </c>
      <c r="AO453" s="130" t="s">
        <v>1324</v>
      </c>
      <c r="AP453" s="130" t="s">
        <v>150</v>
      </c>
      <c r="AQ453" s="130" t="s">
        <v>148</v>
      </c>
      <c r="AR453" s="130" t="s">
        <v>148</v>
      </c>
      <c r="AS453" s="131">
        <v>956.75</v>
      </c>
      <c r="AT453" s="127">
        <v>44719</v>
      </c>
      <c r="AW453" t="s">
        <v>1332</v>
      </c>
      <c r="AX453" s="21">
        <v>6084.5</v>
      </c>
    </row>
    <row r="454" spans="35:50" x14ac:dyDescent="0.3">
      <c r="AI454" s="130" t="s">
        <v>143</v>
      </c>
      <c r="AJ454" s="130" t="s">
        <v>144</v>
      </c>
      <c r="AK454" s="130" t="s">
        <v>1333</v>
      </c>
      <c r="AL454" s="130" t="s">
        <v>648</v>
      </c>
      <c r="AM454" s="130" t="s">
        <v>147</v>
      </c>
      <c r="AN454" s="130" t="s">
        <v>148</v>
      </c>
      <c r="AO454" s="130" t="s">
        <v>1324</v>
      </c>
      <c r="AP454" s="130" t="s">
        <v>150</v>
      </c>
      <c r="AQ454" s="130" t="s">
        <v>148</v>
      </c>
      <c r="AR454" s="130" t="s">
        <v>148</v>
      </c>
      <c r="AS454" s="131">
        <v>873.77</v>
      </c>
      <c r="AT454" s="127">
        <v>44720</v>
      </c>
      <c r="AW454" t="s">
        <v>1334</v>
      </c>
      <c r="AX454" s="21">
        <v>703.77</v>
      </c>
    </row>
    <row r="455" spans="35:50" x14ac:dyDescent="0.3">
      <c r="AI455" s="130" t="s">
        <v>143</v>
      </c>
      <c r="AJ455" s="130" t="s">
        <v>194</v>
      </c>
      <c r="AK455" s="130" t="s">
        <v>1335</v>
      </c>
      <c r="AL455" s="130" t="s">
        <v>1336</v>
      </c>
      <c r="AM455" s="130" t="s">
        <v>147</v>
      </c>
      <c r="AN455" s="130" t="s">
        <v>259</v>
      </c>
      <c r="AO455" s="130" t="s">
        <v>1337</v>
      </c>
      <c r="AP455" s="130" t="s">
        <v>150</v>
      </c>
      <c r="AQ455" s="130" t="s">
        <v>148</v>
      </c>
      <c r="AR455" s="130" t="s">
        <v>148</v>
      </c>
      <c r="AS455" s="131">
        <v>16.36</v>
      </c>
      <c r="AT455" s="127">
        <v>44725</v>
      </c>
      <c r="AW455" t="s">
        <v>1338</v>
      </c>
      <c r="AX455" s="21">
        <v>2205.37</v>
      </c>
    </row>
    <row r="456" spans="35:50" x14ac:dyDescent="0.3">
      <c r="AI456" s="130" t="s">
        <v>143</v>
      </c>
      <c r="AJ456" s="130" t="s">
        <v>194</v>
      </c>
      <c r="AK456" s="130" t="s">
        <v>1339</v>
      </c>
      <c r="AL456" s="130" t="s">
        <v>1340</v>
      </c>
      <c r="AM456" s="130" t="s">
        <v>147</v>
      </c>
      <c r="AN456" s="130" t="s">
        <v>259</v>
      </c>
      <c r="AO456" s="130" t="s">
        <v>1337</v>
      </c>
      <c r="AP456" s="130" t="s">
        <v>150</v>
      </c>
      <c r="AQ456" s="130" t="s">
        <v>148</v>
      </c>
      <c r="AR456" s="130" t="s">
        <v>148</v>
      </c>
      <c r="AS456" s="131">
        <v>754.5</v>
      </c>
      <c r="AT456" s="127">
        <v>44725</v>
      </c>
      <c r="AW456" t="s">
        <v>1341</v>
      </c>
      <c r="AX456" s="21">
        <v>219.39</v>
      </c>
    </row>
    <row r="457" spans="35:50" x14ac:dyDescent="0.3">
      <c r="AI457" s="130" t="s">
        <v>143</v>
      </c>
      <c r="AJ457" s="130" t="s">
        <v>194</v>
      </c>
      <c r="AK457" s="130" t="s">
        <v>1342</v>
      </c>
      <c r="AL457" s="130" t="s">
        <v>1343</v>
      </c>
      <c r="AM457" s="130" t="s">
        <v>147</v>
      </c>
      <c r="AN457" s="130" t="s">
        <v>259</v>
      </c>
      <c r="AO457" s="130" t="s">
        <v>1337</v>
      </c>
      <c r="AP457" s="130" t="s">
        <v>150</v>
      </c>
      <c r="AQ457" s="130" t="s">
        <v>148</v>
      </c>
      <c r="AR457" s="130" t="s">
        <v>148</v>
      </c>
      <c r="AS457" s="131">
        <v>93</v>
      </c>
      <c r="AT457" s="127">
        <v>44725</v>
      </c>
      <c r="AW457" t="s">
        <v>1344</v>
      </c>
      <c r="AX457" s="21">
        <v>4273.45</v>
      </c>
    </row>
    <row r="458" spans="35:50" x14ac:dyDescent="0.3">
      <c r="AI458" s="130" t="s">
        <v>143</v>
      </c>
      <c r="AJ458" s="130" t="s">
        <v>194</v>
      </c>
      <c r="AK458" s="130" t="s">
        <v>1345</v>
      </c>
      <c r="AL458" s="130" t="s">
        <v>1346</v>
      </c>
      <c r="AM458" s="130" t="s">
        <v>147</v>
      </c>
      <c r="AN458" s="130" t="s">
        <v>259</v>
      </c>
      <c r="AO458" s="130" t="s">
        <v>1337</v>
      </c>
      <c r="AP458" s="130" t="s">
        <v>150</v>
      </c>
      <c r="AQ458" s="130" t="s">
        <v>148</v>
      </c>
      <c r="AR458" s="130" t="s">
        <v>148</v>
      </c>
      <c r="AS458" s="131">
        <v>155</v>
      </c>
      <c r="AT458" s="127">
        <v>44725</v>
      </c>
      <c r="AW458" t="s">
        <v>1347</v>
      </c>
      <c r="AX458" s="21">
        <v>8496.0300000000007</v>
      </c>
    </row>
    <row r="459" spans="35:50" x14ac:dyDescent="0.3">
      <c r="AI459" s="130" t="s">
        <v>143</v>
      </c>
      <c r="AJ459" s="130" t="s">
        <v>194</v>
      </c>
      <c r="AK459" s="130" t="s">
        <v>1348</v>
      </c>
      <c r="AL459" s="130" t="s">
        <v>1349</v>
      </c>
      <c r="AM459" s="130" t="s">
        <v>147</v>
      </c>
      <c r="AN459" s="130" t="s">
        <v>259</v>
      </c>
      <c r="AO459" s="130" t="s">
        <v>1337</v>
      </c>
      <c r="AP459" s="130" t="s">
        <v>150</v>
      </c>
      <c r="AQ459" s="130" t="s">
        <v>148</v>
      </c>
      <c r="AR459" s="130" t="s">
        <v>148</v>
      </c>
      <c r="AS459" s="131">
        <v>12956.32</v>
      </c>
      <c r="AT459" s="127">
        <v>44725</v>
      </c>
      <c r="AW459" t="s">
        <v>1350</v>
      </c>
      <c r="AX459" s="21">
        <v>381.93</v>
      </c>
    </row>
    <row r="460" spans="35:50" x14ac:dyDescent="0.3">
      <c r="AI460" s="130" t="s">
        <v>143</v>
      </c>
      <c r="AJ460" s="130" t="s">
        <v>194</v>
      </c>
      <c r="AK460" s="130" t="s">
        <v>1351</v>
      </c>
      <c r="AL460" s="130" t="s">
        <v>1352</v>
      </c>
      <c r="AM460" s="130" t="s">
        <v>147</v>
      </c>
      <c r="AN460" s="130" t="s">
        <v>259</v>
      </c>
      <c r="AO460" s="130" t="s">
        <v>1337</v>
      </c>
      <c r="AP460" s="130" t="s">
        <v>150</v>
      </c>
      <c r="AQ460" s="130" t="s">
        <v>148</v>
      </c>
      <c r="AR460" s="130" t="s">
        <v>148</v>
      </c>
      <c r="AS460" s="131">
        <v>186</v>
      </c>
      <c r="AT460" s="127">
        <v>44725</v>
      </c>
      <c r="AW460" t="s">
        <v>1353</v>
      </c>
      <c r="AX460" s="21">
        <v>1375.99</v>
      </c>
    </row>
    <row r="461" spans="35:50" x14ac:dyDescent="0.3">
      <c r="AI461" s="130" t="s">
        <v>143</v>
      </c>
      <c r="AJ461" s="130" t="s">
        <v>194</v>
      </c>
      <c r="AK461" s="130" t="s">
        <v>1354</v>
      </c>
      <c r="AL461" s="130" t="s">
        <v>1355</v>
      </c>
      <c r="AM461" s="130" t="s">
        <v>147</v>
      </c>
      <c r="AN461" s="130" t="s">
        <v>259</v>
      </c>
      <c r="AO461" s="130" t="s">
        <v>1337</v>
      </c>
      <c r="AP461" s="130" t="s">
        <v>150</v>
      </c>
      <c r="AQ461" s="130" t="s">
        <v>148</v>
      </c>
      <c r="AR461" s="130" t="s">
        <v>148</v>
      </c>
      <c r="AS461" s="131">
        <v>226.5</v>
      </c>
      <c r="AT461" s="127">
        <v>44725</v>
      </c>
      <c r="AW461" t="s">
        <v>1356</v>
      </c>
      <c r="AX461" s="21">
        <v>542.05999999999995</v>
      </c>
    </row>
    <row r="462" spans="35:50" x14ac:dyDescent="0.3">
      <c r="AI462" s="130" t="s">
        <v>143</v>
      </c>
      <c r="AJ462" s="130" t="s">
        <v>194</v>
      </c>
      <c r="AK462" s="130" t="s">
        <v>1357</v>
      </c>
      <c r="AL462" s="130" t="s">
        <v>1358</v>
      </c>
      <c r="AM462" s="130" t="s">
        <v>147</v>
      </c>
      <c r="AN462" s="130" t="s">
        <v>259</v>
      </c>
      <c r="AO462" s="130" t="s">
        <v>1337</v>
      </c>
      <c r="AP462" s="130" t="s">
        <v>150</v>
      </c>
      <c r="AQ462" s="130" t="s">
        <v>148</v>
      </c>
      <c r="AR462" s="130" t="s">
        <v>148</v>
      </c>
      <c r="AS462" s="131">
        <v>62</v>
      </c>
      <c r="AT462" s="127">
        <v>44725</v>
      </c>
      <c r="AW462" t="s">
        <v>1359</v>
      </c>
      <c r="AX462" s="21">
        <v>145.12</v>
      </c>
    </row>
    <row r="463" spans="35:50" x14ac:dyDescent="0.3">
      <c r="AI463" s="130" t="s">
        <v>143</v>
      </c>
      <c r="AJ463" s="130" t="s">
        <v>194</v>
      </c>
      <c r="AK463" s="130" t="s">
        <v>1360</v>
      </c>
      <c r="AL463" s="130" t="s">
        <v>1361</v>
      </c>
      <c r="AM463" s="130" t="s">
        <v>147</v>
      </c>
      <c r="AN463" s="130" t="s">
        <v>259</v>
      </c>
      <c r="AO463" s="130" t="s">
        <v>1337</v>
      </c>
      <c r="AP463" s="130" t="s">
        <v>150</v>
      </c>
      <c r="AQ463" s="130" t="s">
        <v>148</v>
      </c>
      <c r="AR463" s="130" t="s">
        <v>148</v>
      </c>
      <c r="AS463" s="131">
        <v>3575.25</v>
      </c>
      <c r="AT463" s="127">
        <v>44725</v>
      </c>
      <c r="AW463" t="s">
        <v>1362</v>
      </c>
      <c r="AX463" s="21">
        <v>852.57</v>
      </c>
    </row>
    <row r="464" spans="35:50" x14ac:dyDescent="0.3">
      <c r="AI464" s="130" t="s">
        <v>143</v>
      </c>
      <c r="AJ464" s="130" t="s">
        <v>194</v>
      </c>
      <c r="AK464" s="130" t="s">
        <v>1363</v>
      </c>
      <c r="AL464" s="130" t="s">
        <v>1364</v>
      </c>
      <c r="AM464" s="130" t="s">
        <v>147</v>
      </c>
      <c r="AN464" s="130" t="s">
        <v>259</v>
      </c>
      <c r="AO464" s="130" t="s">
        <v>1337</v>
      </c>
      <c r="AP464" s="130" t="s">
        <v>150</v>
      </c>
      <c r="AQ464" s="130" t="s">
        <v>148</v>
      </c>
      <c r="AR464" s="130" t="s">
        <v>148</v>
      </c>
      <c r="AS464" s="131">
        <v>415</v>
      </c>
      <c r="AT464" s="127">
        <v>44725</v>
      </c>
      <c r="AW464" t="s">
        <v>1365</v>
      </c>
      <c r="AX464" s="21">
        <v>4194.3999999999996</v>
      </c>
    </row>
    <row r="465" spans="35:50" x14ac:dyDescent="0.3">
      <c r="AI465" s="130" t="s">
        <v>143</v>
      </c>
      <c r="AJ465" s="130" t="s">
        <v>194</v>
      </c>
      <c r="AK465" s="130" t="s">
        <v>1366</v>
      </c>
      <c r="AL465" s="130" t="s">
        <v>1367</v>
      </c>
      <c r="AM465" s="130" t="s">
        <v>147</v>
      </c>
      <c r="AN465" s="130" t="s">
        <v>259</v>
      </c>
      <c r="AO465" s="130" t="s">
        <v>1337</v>
      </c>
      <c r="AP465" s="130" t="s">
        <v>150</v>
      </c>
      <c r="AQ465" s="130" t="s">
        <v>148</v>
      </c>
      <c r="AR465" s="130" t="s">
        <v>148</v>
      </c>
      <c r="AS465" s="131">
        <v>7001.25</v>
      </c>
      <c r="AT465" s="127">
        <v>44725</v>
      </c>
      <c r="AW465" t="s">
        <v>1368</v>
      </c>
      <c r="AX465" s="21">
        <v>189</v>
      </c>
    </row>
    <row r="466" spans="35:50" x14ac:dyDescent="0.3">
      <c r="AI466" s="130" t="s">
        <v>143</v>
      </c>
      <c r="AJ466" s="130" t="s">
        <v>194</v>
      </c>
      <c r="AK466" s="130" t="s">
        <v>1369</v>
      </c>
      <c r="AL466" s="130" t="s">
        <v>1370</v>
      </c>
      <c r="AM466" s="130" t="s">
        <v>147</v>
      </c>
      <c r="AN466" s="130" t="s">
        <v>259</v>
      </c>
      <c r="AO466" s="130" t="s">
        <v>1337</v>
      </c>
      <c r="AP466" s="130" t="s">
        <v>150</v>
      </c>
      <c r="AQ466" s="130" t="s">
        <v>148</v>
      </c>
      <c r="AR466" s="130" t="s">
        <v>148</v>
      </c>
      <c r="AS466" s="131">
        <v>214</v>
      </c>
      <c r="AT466" s="127">
        <v>44725</v>
      </c>
      <c r="AW466" t="s">
        <v>1115</v>
      </c>
      <c r="AX466" s="21">
        <v>2141.75</v>
      </c>
    </row>
    <row r="467" spans="35:50" x14ac:dyDescent="0.3">
      <c r="AI467" s="130" t="s">
        <v>143</v>
      </c>
      <c r="AJ467" s="130" t="s">
        <v>194</v>
      </c>
      <c r="AK467" s="130" t="s">
        <v>1371</v>
      </c>
      <c r="AL467" s="130" t="s">
        <v>1372</v>
      </c>
      <c r="AM467" s="130" t="s">
        <v>147</v>
      </c>
      <c r="AN467" s="130" t="s">
        <v>259</v>
      </c>
      <c r="AO467" s="130" t="s">
        <v>1337</v>
      </c>
      <c r="AP467" s="130" t="s">
        <v>150</v>
      </c>
      <c r="AQ467" s="130" t="s">
        <v>148</v>
      </c>
      <c r="AR467" s="130" t="s">
        <v>148</v>
      </c>
      <c r="AS467" s="131">
        <v>1087.75</v>
      </c>
      <c r="AT467" s="127">
        <v>44725</v>
      </c>
      <c r="AW467" t="s">
        <v>1373</v>
      </c>
      <c r="AX467" s="21">
        <v>55450</v>
      </c>
    </row>
    <row r="468" spans="35:50" x14ac:dyDescent="0.3">
      <c r="AI468" s="130" t="s">
        <v>143</v>
      </c>
      <c r="AJ468" s="130" t="s">
        <v>194</v>
      </c>
      <c r="AK468" s="130" t="s">
        <v>1374</v>
      </c>
      <c r="AL468" s="130" t="s">
        <v>1375</v>
      </c>
      <c r="AM468" s="130" t="s">
        <v>147</v>
      </c>
      <c r="AN468" s="130" t="s">
        <v>259</v>
      </c>
      <c r="AO468" s="130" t="s">
        <v>1337</v>
      </c>
      <c r="AP468" s="130" t="s">
        <v>150</v>
      </c>
      <c r="AQ468" s="130" t="s">
        <v>148</v>
      </c>
      <c r="AR468" s="130" t="s">
        <v>148</v>
      </c>
      <c r="AS468" s="131">
        <v>3161</v>
      </c>
      <c r="AT468" s="127">
        <v>44725</v>
      </c>
      <c r="AW468" t="s">
        <v>1376</v>
      </c>
      <c r="AX468" s="21">
        <v>100</v>
      </c>
    </row>
    <row r="469" spans="35:50" x14ac:dyDescent="0.3">
      <c r="AI469" s="130" t="s">
        <v>143</v>
      </c>
      <c r="AJ469" s="130" t="s">
        <v>194</v>
      </c>
      <c r="AK469" s="130" t="s">
        <v>1377</v>
      </c>
      <c r="AL469" s="130" t="s">
        <v>1378</v>
      </c>
      <c r="AM469" s="130" t="s">
        <v>147</v>
      </c>
      <c r="AN469" s="130" t="s">
        <v>259</v>
      </c>
      <c r="AO469" s="130" t="s">
        <v>1337</v>
      </c>
      <c r="AP469" s="130" t="s">
        <v>150</v>
      </c>
      <c r="AQ469" s="130" t="s">
        <v>148</v>
      </c>
      <c r="AR469" s="130" t="s">
        <v>148</v>
      </c>
      <c r="AS469" s="131">
        <v>3613.64</v>
      </c>
      <c r="AT469" s="127">
        <v>44725</v>
      </c>
      <c r="AW469" t="s">
        <v>1379</v>
      </c>
      <c r="AX469" s="21">
        <v>269.10000000000002</v>
      </c>
    </row>
    <row r="470" spans="35:50" x14ac:dyDescent="0.3">
      <c r="AI470" s="130" t="s">
        <v>143</v>
      </c>
      <c r="AJ470" s="130" t="s">
        <v>194</v>
      </c>
      <c r="AK470" s="130" t="s">
        <v>1380</v>
      </c>
      <c r="AL470" s="130" t="s">
        <v>1381</v>
      </c>
      <c r="AM470" s="130" t="s">
        <v>147</v>
      </c>
      <c r="AN470" s="130" t="s">
        <v>714</v>
      </c>
      <c r="AO470" s="130" t="s">
        <v>1337</v>
      </c>
      <c r="AP470" s="130" t="s">
        <v>150</v>
      </c>
      <c r="AQ470" s="130" t="s">
        <v>148</v>
      </c>
      <c r="AR470" s="130" t="s">
        <v>148</v>
      </c>
      <c r="AS470" s="131">
        <v>550</v>
      </c>
      <c r="AT470" s="127">
        <v>44868</v>
      </c>
      <c r="AW470" t="s">
        <v>1119</v>
      </c>
      <c r="AX470" s="21">
        <v>540</v>
      </c>
    </row>
    <row r="471" spans="35:50" x14ac:dyDescent="0.3">
      <c r="AI471" s="130" t="s">
        <v>143</v>
      </c>
      <c r="AJ471" s="130" t="s">
        <v>144</v>
      </c>
      <c r="AK471" s="130" t="s">
        <v>1382</v>
      </c>
      <c r="AL471" s="130" t="s">
        <v>1383</v>
      </c>
      <c r="AM471" s="130" t="s">
        <v>147</v>
      </c>
      <c r="AN471" s="130" t="s">
        <v>233</v>
      </c>
      <c r="AO471" s="130" t="s">
        <v>1384</v>
      </c>
      <c r="AP471" s="130" t="s">
        <v>150</v>
      </c>
      <c r="AQ471" s="130" t="s">
        <v>148</v>
      </c>
      <c r="AR471" s="130" t="s">
        <v>148</v>
      </c>
      <c r="AS471" s="131">
        <v>1800</v>
      </c>
      <c r="AT471" s="127">
        <v>44721</v>
      </c>
      <c r="AW471" t="s">
        <v>1385</v>
      </c>
      <c r="AX471" s="21">
        <v>150</v>
      </c>
    </row>
    <row r="472" spans="35:50" x14ac:dyDescent="0.3">
      <c r="AI472" s="130" t="s">
        <v>143</v>
      </c>
      <c r="AJ472" s="130" t="s">
        <v>144</v>
      </c>
      <c r="AK472" s="130" t="s">
        <v>1386</v>
      </c>
      <c r="AL472" s="130" t="s">
        <v>1387</v>
      </c>
      <c r="AM472" s="130" t="s">
        <v>147</v>
      </c>
      <c r="AN472" s="130" t="s">
        <v>312</v>
      </c>
      <c r="AO472" s="130" t="s">
        <v>1384</v>
      </c>
      <c r="AP472" s="130" t="s">
        <v>150</v>
      </c>
      <c r="AQ472" s="130" t="s">
        <v>148</v>
      </c>
      <c r="AR472" s="130" t="s">
        <v>148</v>
      </c>
      <c r="AS472" s="131">
        <v>1532.5</v>
      </c>
      <c r="AT472" s="127">
        <v>44721</v>
      </c>
      <c r="AW472" t="s">
        <v>1388</v>
      </c>
      <c r="AX472" s="21">
        <v>693.28</v>
      </c>
    </row>
    <row r="473" spans="35:50" x14ac:dyDescent="0.3">
      <c r="AI473" s="130" t="s">
        <v>143</v>
      </c>
      <c r="AJ473" s="130" t="s">
        <v>144</v>
      </c>
      <c r="AK473" s="130" t="s">
        <v>1389</v>
      </c>
      <c r="AL473" s="130" t="s">
        <v>987</v>
      </c>
      <c r="AM473" s="130" t="s">
        <v>147</v>
      </c>
      <c r="AN473" s="130" t="s">
        <v>987</v>
      </c>
      <c r="AO473" s="130" t="s">
        <v>1384</v>
      </c>
      <c r="AP473" s="130" t="s">
        <v>150</v>
      </c>
      <c r="AQ473" s="130" t="s">
        <v>148</v>
      </c>
      <c r="AR473" s="130" t="s">
        <v>148</v>
      </c>
      <c r="AS473" s="131">
        <v>59</v>
      </c>
      <c r="AT473" s="127">
        <v>44725</v>
      </c>
      <c r="AW473" t="s">
        <v>1390</v>
      </c>
      <c r="AX473" s="21">
        <v>1376.1</v>
      </c>
    </row>
    <row r="474" spans="35:50" x14ac:dyDescent="0.3">
      <c r="AI474" s="130" t="s">
        <v>143</v>
      </c>
      <c r="AJ474" s="130" t="s">
        <v>144</v>
      </c>
      <c r="AK474" s="130" t="s">
        <v>1391</v>
      </c>
      <c r="AL474" s="130" t="s">
        <v>1392</v>
      </c>
      <c r="AM474" s="130" t="s">
        <v>147</v>
      </c>
      <c r="AN474" s="130" t="s">
        <v>1392</v>
      </c>
      <c r="AO474" s="130" t="s">
        <v>1384</v>
      </c>
      <c r="AP474" s="130" t="s">
        <v>150</v>
      </c>
      <c r="AQ474" s="130" t="s">
        <v>148</v>
      </c>
      <c r="AR474" s="130" t="s">
        <v>148</v>
      </c>
      <c r="AS474" s="131">
        <v>10200</v>
      </c>
      <c r="AT474" s="127">
        <v>44725</v>
      </c>
      <c r="AW474" t="s">
        <v>1393</v>
      </c>
      <c r="AX474" s="21">
        <v>1593.95</v>
      </c>
    </row>
    <row r="475" spans="35:50" x14ac:dyDescent="0.3">
      <c r="AI475" s="130" t="s">
        <v>143</v>
      </c>
      <c r="AJ475" s="130" t="s">
        <v>194</v>
      </c>
      <c r="AK475" s="130" t="s">
        <v>1394</v>
      </c>
      <c r="AL475" s="130" t="s">
        <v>1395</v>
      </c>
      <c r="AM475" s="130" t="s">
        <v>147</v>
      </c>
      <c r="AN475" s="130" t="s">
        <v>259</v>
      </c>
      <c r="AO475" s="130" t="s">
        <v>1384</v>
      </c>
      <c r="AP475" s="130" t="s">
        <v>150</v>
      </c>
      <c r="AQ475" s="130" t="s">
        <v>148</v>
      </c>
      <c r="AR475" s="130" t="s">
        <v>148</v>
      </c>
      <c r="AS475" s="131">
        <v>1102.5</v>
      </c>
      <c r="AT475" s="127">
        <v>44732</v>
      </c>
      <c r="AW475" t="s">
        <v>1117</v>
      </c>
      <c r="AX475" s="21">
        <v>871.57</v>
      </c>
    </row>
    <row r="476" spans="35:50" x14ac:dyDescent="0.3">
      <c r="AI476" s="130" t="s">
        <v>143</v>
      </c>
      <c r="AJ476" s="130" t="s">
        <v>194</v>
      </c>
      <c r="AK476" s="130" t="s">
        <v>1396</v>
      </c>
      <c r="AL476" s="130" t="s">
        <v>1397</v>
      </c>
      <c r="AM476" s="130" t="s">
        <v>147</v>
      </c>
      <c r="AN476" s="130" t="s">
        <v>259</v>
      </c>
      <c r="AO476" s="130" t="s">
        <v>1384</v>
      </c>
      <c r="AP476" s="130" t="s">
        <v>150</v>
      </c>
      <c r="AQ476" s="130" t="s">
        <v>148</v>
      </c>
      <c r="AR476" s="130" t="s">
        <v>148</v>
      </c>
      <c r="AS476" s="131">
        <v>7429.17</v>
      </c>
      <c r="AT476" s="127">
        <v>44732</v>
      </c>
      <c r="AW476" t="s">
        <v>1398</v>
      </c>
      <c r="AX476" s="21">
        <v>148.97999999999999</v>
      </c>
    </row>
    <row r="477" spans="35:50" x14ac:dyDescent="0.3">
      <c r="AI477" s="130" t="s">
        <v>143</v>
      </c>
      <c r="AJ477" s="130" t="s">
        <v>144</v>
      </c>
      <c r="AK477" s="130" t="s">
        <v>1399</v>
      </c>
      <c r="AL477" s="130" t="s">
        <v>1214</v>
      </c>
      <c r="AM477" s="130" t="s">
        <v>147</v>
      </c>
      <c r="AN477" s="130" t="s">
        <v>1214</v>
      </c>
      <c r="AO477" s="130" t="s">
        <v>1400</v>
      </c>
      <c r="AP477" s="130" t="s">
        <v>150</v>
      </c>
      <c r="AQ477" s="130" t="s">
        <v>148</v>
      </c>
      <c r="AR477" s="130" t="s">
        <v>148</v>
      </c>
      <c r="AS477" s="131">
        <v>156</v>
      </c>
      <c r="AT477" s="127">
        <v>44725</v>
      </c>
      <c r="AW477" t="s">
        <v>1401</v>
      </c>
      <c r="AX477" s="21">
        <v>1128.0999999999999</v>
      </c>
    </row>
    <row r="478" spans="35:50" x14ac:dyDescent="0.3">
      <c r="AI478" s="130" t="s">
        <v>143</v>
      </c>
      <c r="AJ478" s="130" t="s">
        <v>144</v>
      </c>
      <c r="AK478" s="130" t="s">
        <v>1402</v>
      </c>
      <c r="AL478" s="130" t="s">
        <v>806</v>
      </c>
      <c r="AM478" s="130" t="s">
        <v>147</v>
      </c>
      <c r="AN478" s="130" t="s">
        <v>319</v>
      </c>
      <c r="AO478" s="130" t="s">
        <v>1400</v>
      </c>
      <c r="AP478" s="130" t="s">
        <v>150</v>
      </c>
      <c r="AQ478" s="130" t="s">
        <v>148</v>
      </c>
      <c r="AR478" s="130" t="s">
        <v>148</v>
      </c>
      <c r="AS478" s="131">
        <v>613.75</v>
      </c>
      <c r="AT478" s="127">
        <v>44725</v>
      </c>
      <c r="AW478" t="s">
        <v>1403</v>
      </c>
      <c r="AX478" s="21">
        <v>950</v>
      </c>
    </row>
    <row r="479" spans="35:50" x14ac:dyDescent="0.3">
      <c r="AI479" s="130" t="s">
        <v>143</v>
      </c>
      <c r="AJ479" s="130" t="s">
        <v>144</v>
      </c>
      <c r="AK479" s="130" t="s">
        <v>1404</v>
      </c>
      <c r="AL479" s="130" t="s">
        <v>371</v>
      </c>
      <c r="AM479" s="130" t="s">
        <v>147</v>
      </c>
      <c r="AN479" s="130" t="s">
        <v>236</v>
      </c>
      <c r="AO479" s="130" t="s">
        <v>1400</v>
      </c>
      <c r="AP479" s="130" t="s">
        <v>150</v>
      </c>
      <c r="AQ479" s="130" t="s">
        <v>148</v>
      </c>
      <c r="AR479" s="130" t="s">
        <v>148</v>
      </c>
      <c r="AS479" s="131">
        <v>612</v>
      </c>
      <c r="AT479" s="127">
        <v>44725</v>
      </c>
      <c r="AW479" t="s">
        <v>1405</v>
      </c>
      <c r="AX479" s="21">
        <v>321.57</v>
      </c>
    </row>
    <row r="480" spans="35:50" x14ac:dyDescent="0.3">
      <c r="AI480" s="130" t="s">
        <v>143</v>
      </c>
      <c r="AJ480" s="130" t="s">
        <v>144</v>
      </c>
      <c r="AK480" s="130" t="s">
        <v>1406</v>
      </c>
      <c r="AL480" s="130" t="s">
        <v>1205</v>
      </c>
      <c r="AM480" s="130" t="s">
        <v>147</v>
      </c>
      <c r="AN480" s="130" t="s">
        <v>1205</v>
      </c>
      <c r="AO480" s="130" t="s">
        <v>1400</v>
      </c>
      <c r="AP480" s="130" t="s">
        <v>150</v>
      </c>
      <c r="AQ480" s="130" t="s">
        <v>148</v>
      </c>
      <c r="AR480" s="130" t="s">
        <v>148</v>
      </c>
      <c r="AS480" s="131">
        <v>2160.2800000000002</v>
      </c>
      <c r="AT480" s="127">
        <v>44726</v>
      </c>
      <c r="AW480" t="s">
        <v>1407</v>
      </c>
      <c r="AX480" s="21">
        <v>2100.25</v>
      </c>
    </row>
    <row r="481" spans="35:50" x14ac:dyDescent="0.3">
      <c r="AI481" s="130" t="s">
        <v>143</v>
      </c>
      <c r="AJ481" s="130" t="s">
        <v>144</v>
      </c>
      <c r="AK481" s="130" t="s">
        <v>1408</v>
      </c>
      <c r="AL481" s="130" t="s">
        <v>1217</v>
      </c>
      <c r="AM481" s="130" t="s">
        <v>147</v>
      </c>
      <c r="AN481" s="130" t="s">
        <v>1217</v>
      </c>
      <c r="AO481" s="130" t="s">
        <v>1400</v>
      </c>
      <c r="AP481" s="130" t="s">
        <v>150</v>
      </c>
      <c r="AQ481" s="130" t="s">
        <v>148</v>
      </c>
      <c r="AR481" s="130" t="s">
        <v>148</v>
      </c>
      <c r="AS481" s="131">
        <v>1414.49</v>
      </c>
      <c r="AT481" s="127">
        <v>44726</v>
      </c>
      <c r="AW481" t="s">
        <v>1409</v>
      </c>
      <c r="AX481" s="21">
        <v>850</v>
      </c>
    </row>
    <row r="482" spans="35:50" x14ac:dyDescent="0.3">
      <c r="AI482" s="130" t="s">
        <v>143</v>
      </c>
      <c r="AJ482" s="130" t="s">
        <v>144</v>
      </c>
      <c r="AK482" s="130" t="s">
        <v>1410</v>
      </c>
      <c r="AL482" s="130" t="s">
        <v>905</v>
      </c>
      <c r="AM482" s="130" t="s">
        <v>147</v>
      </c>
      <c r="AN482" s="130" t="s">
        <v>905</v>
      </c>
      <c r="AO482" s="130" t="s">
        <v>1400</v>
      </c>
      <c r="AP482" s="130" t="s">
        <v>150</v>
      </c>
      <c r="AQ482" s="130" t="s">
        <v>148</v>
      </c>
      <c r="AR482" s="130" t="s">
        <v>148</v>
      </c>
      <c r="AS482" s="131">
        <v>500</v>
      </c>
      <c r="AT482" s="127">
        <v>44726</v>
      </c>
      <c r="AW482" t="s">
        <v>1411</v>
      </c>
      <c r="AX482" s="21">
        <v>364.97</v>
      </c>
    </row>
    <row r="483" spans="35:50" x14ac:dyDescent="0.3">
      <c r="AI483" s="130" t="s">
        <v>143</v>
      </c>
      <c r="AJ483" s="130" t="s">
        <v>194</v>
      </c>
      <c r="AK483" s="130" t="s">
        <v>1412</v>
      </c>
      <c r="AL483" s="130" t="s">
        <v>1413</v>
      </c>
      <c r="AM483" s="130" t="s">
        <v>147</v>
      </c>
      <c r="AN483" s="130" t="s">
        <v>197</v>
      </c>
      <c r="AO483" s="130" t="s">
        <v>1400</v>
      </c>
      <c r="AP483" s="130" t="s">
        <v>150</v>
      </c>
      <c r="AQ483" s="130" t="s">
        <v>148</v>
      </c>
      <c r="AR483" s="130" t="s">
        <v>148</v>
      </c>
      <c r="AS483" s="131">
        <v>3483.42</v>
      </c>
      <c r="AT483" s="127">
        <v>44725</v>
      </c>
      <c r="AW483" t="s">
        <v>1414</v>
      </c>
      <c r="AX483" s="21">
        <v>505.54</v>
      </c>
    </row>
    <row r="484" spans="35:50" x14ac:dyDescent="0.3">
      <c r="AI484" s="130" t="s">
        <v>143</v>
      </c>
      <c r="AJ484" s="130" t="s">
        <v>194</v>
      </c>
      <c r="AK484" s="130" t="s">
        <v>1415</v>
      </c>
      <c r="AL484" s="130" t="s">
        <v>1416</v>
      </c>
      <c r="AM484" s="130" t="s">
        <v>147</v>
      </c>
      <c r="AN484" s="130" t="s">
        <v>197</v>
      </c>
      <c r="AO484" s="130" t="s">
        <v>1400</v>
      </c>
      <c r="AP484" s="130" t="s">
        <v>150</v>
      </c>
      <c r="AQ484" s="130" t="s">
        <v>148</v>
      </c>
      <c r="AR484" s="130" t="s">
        <v>148</v>
      </c>
      <c r="AS484" s="131">
        <v>21</v>
      </c>
      <c r="AT484" s="127">
        <v>44725</v>
      </c>
      <c r="AW484" t="s">
        <v>1417</v>
      </c>
      <c r="AX484" s="21">
        <v>1281</v>
      </c>
    </row>
    <row r="485" spans="35:50" x14ac:dyDescent="0.3">
      <c r="AI485" s="130" t="s">
        <v>143</v>
      </c>
      <c r="AJ485" s="130" t="s">
        <v>194</v>
      </c>
      <c r="AK485" s="130" t="s">
        <v>1418</v>
      </c>
      <c r="AL485" s="130" t="s">
        <v>1419</v>
      </c>
      <c r="AM485" s="130" t="s">
        <v>147</v>
      </c>
      <c r="AN485" s="130" t="s">
        <v>197</v>
      </c>
      <c r="AO485" s="130" t="s">
        <v>1400</v>
      </c>
      <c r="AP485" s="130" t="s">
        <v>150</v>
      </c>
      <c r="AQ485" s="130" t="s">
        <v>148</v>
      </c>
      <c r="AR485" s="130" t="s">
        <v>148</v>
      </c>
      <c r="AS485" s="131">
        <v>21</v>
      </c>
      <c r="AT485" s="127">
        <v>44725</v>
      </c>
      <c r="AW485" t="s">
        <v>1420</v>
      </c>
      <c r="AX485" s="21">
        <v>119.16</v>
      </c>
    </row>
    <row r="486" spans="35:50" x14ac:dyDescent="0.3">
      <c r="AI486" s="130" t="s">
        <v>143</v>
      </c>
      <c r="AJ486" s="130" t="s">
        <v>194</v>
      </c>
      <c r="AK486" s="130" t="s">
        <v>1421</v>
      </c>
      <c r="AL486" s="130" t="s">
        <v>1422</v>
      </c>
      <c r="AM486" s="130" t="s">
        <v>147</v>
      </c>
      <c r="AN486" s="130" t="s">
        <v>197</v>
      </c>
      <c r="AO486" s="130" t="s">
        <v>1400</v>
      </c>
      <c r="AP486" s="130" t="s">
        <v>150</v>
      </c>
      <c r="AQ486" s="130" t="s">
        <v>148</v>
      </c>
      <c r="AR486" s="130" t="s">
        <v>148</v>
      </c>
      <c r="AS486" s="131">
        <v>42</v>
      </c>
      <c r="AT486" s="127">
        <v>44725</v>
      </c>
      <c r="AW486" t="s">
        <v>1423</v>
      </c>
      <c r="AX486" s="21">
        <v>500</v>
      </c>
    </row>
    <row r="487" spans="35:50" x14ac:dyDescent="0.3">
      <c r="AI487" s="130" t="s">
        <v>143</v>
      </c>
      <c r="AJ487" s="130" t="s">
        <v>194</v>
      </c>
      <c r="AK487" s="130" t="s">
        <v>1424</v>
      </c>
      <c r="AL487" s="130" t="s">
        <v>1425</v>
      </c>
      <c r="AM487" s="130" t="s">
        <v>147</v>
      </c>
      <c r="AN487" s="130" t="s">
        <v>197</v>
      </c>
      <c r="AO487" s="130" t="s">
        <v>1400</v>
      </c>
      <c r="AP487" s="130" t="s">
        <v>150</v>
      </c>
      <c r="AQ487" s="130" t="s">
        <v>148</v>
      </c>
      <c r="AR487" s="130" t="s">
        <v>148</v>
      </c>
      <c r="AS487" s="131">
        <v>105</v>
      </c>
      <c r="AT487" s="127">
        <v>44725</v>
      </c>
      <c r="AW487" t="s">
        <v>1426</v>
      </c>
      <c r="AX487" s="21">
        <v>103.19</v>
      </c>
    </row>
    <row r="488" spans="35:50" x14ac:dyDescent="0.3">
      <c r="AI488" s="130" t="s">
        <v>143</v>
      </c>
      <c r="AJ488" s="130" t="s">
        <v>194</v>
      </c>
      <c r="AK488" s="130" t="s">
        <v>1427</v>
      </c>
      <c r="AL488" s="130" t="s">
        <v>1428</v>
      </c>
      <c r="AM488" s="130" t="s">
        <v>147</v>
      </c>
      <c r="AN488" s="130" t="s">
        <v>197</v>
      </c>
      <c r="AO488" s="130" t="s">
        <v>1400</v>
      </c>
      <c r="AP488" s="130" t="s">
        <v>150</v>
      </c>
      <c r="AQ488" s="130" t="s">
        <v>148</v>
      </c>
      <c r="AR488" s="130" t="s">
        <v>148</v>
      </c>
      <c r="AS488" s="131">
        <v>63</v>
      </c>
      <c r="AT488" s="127">
        <v>44725</v>
      </c>
      <c r="AW488" t="s">
        <v>1429</v>
      </c>
      <c r="AX488" s="21">
        <v>7324.58</v>
      </c>
    </row>
    <row r="489" spans="35:50" x14ac:dyDescent="0.3">
      <c r="AI489" s="130" t="s">
        <v>143</v>
      </c>
      <c r="AJ489" s="130" t="s">
        <v>194</v>
      </c>
      <c r="AK489" s="130" t="s">
        <v>1430</v>
      </c>
      <c r="AL489" s="130" t="s">
        <v>1431</v>
      </c>
      <c r="AM489" s="130" t="s">
        <v>147</v>
      </c>
      <c r="AN489" s="130" t="s">
        <v>197</v>
      </c>
      <c r="AO489" s="130" t="s">
        <v>1400</v>
      </c>
      <c r="AP489" s="130" t="s">
        <v>150</v>
      </c>
      <c r="AQ489" s="130" t="s">
        <v>148</v>
      </c>
      <c r="AR489" s="130" t="s">
        <v>148</v>
      </c>
      <c r="AS489" s="131">
        <v>4353.5</v>
      </c>
      <c r="AT489" s="127">
        <v>44725</v>
      </c>
      <c r="AW489" t="s">
        <v>1432</v>
      </c>
      <c r="AX489" s="21">
        <v>2578.5</v>
      </c>
    </row>
    <row r="490" spans="35:50" x14ac:dyDescent="0.3">
      <c r="AI490" s="130" t="s">
        <v>143</v>
      </c>
      <c r="AJ490" s="130" t="s">
        <v>194</v>
      </c>
      <c r="AK490" s="130" t="s">
        <v>1433</v>
      </c>
      <c r="AL490" s="130" t="s">
        <v>1434</v>
      </c>
      <c r="AM490" s="130" t="s">
        <v>147</v>
      </c>
      <c r="AN490" s="130" t="s">
        <v>197</v>
      </c>
      <c r="AO490" s="130" t="s">
        <v>1400</v>
      </c>
      <c r="AP490" s="130" t="s">
        <v>150</v>
      </c>
      <c r="AQ490" s="130" t="s">
        <v>148</v>
      </c>
      <c r="AR490" s="130" t="s">
        <v>148</v>
      </c>
      <c r="AS490" s="131">
        <v>514</v>
      </c>
      <c r="AT490" s="127">
        <v>44725</v>
      </c>
      <c r="AW490" t="s">
        <v>1435</v>
      </c>
      <c r="AX490" s="21">
        <v>81.11</v>
      </c>
    </row>
    <row r="491" spans="35:50" x14ac:dyDescent="0.3">
      <c r="AI491" s="130" t="s">
        <v>143</v>
      </c>
      <c r="AJ491" s="130" t="s">
        <v>194</v>
      </c>
      <c r="AK491" s="130" t="s">
        <v>1436</v>
      </c>
      <c r="AL491" s="130" t="s">
        <v>1437</v>
      </c>
      <c r="AM491" s="130" t="s">
        <v>147</v>
      </c>
      <c r="AN491" s="130" t="s">
        <v>197</v>
      </c>
      <c r="AO491" s="130" t="s">
        <v>1400</v>
      </c>
      <c r="AP491" s="130" t="s">
        <v>150</v>
      </c>
      <c r="AQ491" s="130" t="s">
        <v>148</v>
      </c>
      <c r="AR491" s="130" t="s">
        <v>148</v>
      </c>
      <c r="AS491" s="131">
        <v>286.5</v>
      </c>
      <c r="AT491" s="127">
        <v>44725</v>
      </c>
      <c r="AW491" t="s">
        <v>1438</v>
      </c>
      <c r="AX491" s="21">
        <v>687</v>
      </c>
    </row>
    <row r="492" spans="35:50" x14ac:dyDescent="0.3">
      <c r="AI492" s="130" t="s">
        <v>143</v>
      </c>
      <c r="AJ492" s="130" t="s">
        <v>194</v>
      </c>
      <c r="AK492" s="130" t="s">
        <v>1439</v>
      </c>
      <c r="AL492" s="130" t="s">
        <v>1440</v>
      </c>
      <c r="AM492" s="130" t="s">
        <v>147</v>
      </c>
      <c r="AN492" s="130" t="s">
        <v>197</v>
      </c>
      <c r="AO492" s="130" t="s">
        <v>1400</v>
      </c>
      <c r="AP492" s="130" t="s">
        <v>150</v>
      </c>
      <c r="AQ492" s="130" t="s">
        <v>148</v>
      </c>
      <c r="AR492" s="130" t="s">
        <v>148</v>
      </c>
      <c r="AS492" s="131">
        <v>126</v>
      </c>
      <c r="AT492" s="127">
        <v>44725</v>
      </c>
      <c r="AW492" t="s">
        <v>1441</v>
      </c>
      <c r="AX492" s="21">
        <v>3265.12</v>
      </c>
    </row>
    <row r="493" spans="35:50" x14ac:dyDescent="0.3">
      <c r="AI493" s="130" t="s">
        <v>143</v>
      </c>
      <c r="AJ493" s="130" t="s">
        <v>194</v>
      </c>
      <c r="AK493" s="130" t="s">
        <v>1442</v>
      </c>
      <c r="AL493" s="130" t="s">
        <v>1443</v>
      </c>
      <c r="AM493" s="130" t="s">
        <v>147</v>
      </c>
      <c r="AN493" s="130" t="s">
        <v>197</v>
      </c>
      <c r="AO493" s="130" t="s">
        <v>1400</v>
      </c>
      <c r="AP493" s="130" t="s">
        <v>150</v>
      </c>
      <c r="AQ493" s="130" t="s">
        <v>148</v>
      </c>
      <c r="AR493" s="130" t="s">
        <v>148</v>
      </c>
      <c r="AS493" s="131">
        <v>2645.28</v>
      </c>
      <c r="AT493" s="127">
        <v>44725</v>
      </c>
      <c r="AW493" t="s">
        <v>1444</v>
      </c>
      <c r="AX493" s="21">
        <v>3406.04</v>
      </c>
    </row>
    <row r="494" spans="35:50" x14ac:dyDescent="0.3">
      <c r="AI494" s="130" t="s">
        <v>143</v>
      </c>
      <c r="AJ494" s="130" t="s">
        <v>194</v>
      </c>
      <c r="AK494" s="130" t="s">
        <v>1445</v>
      </c>
      <c r="AL494" s="130" t="s">
        <v>1446</v>
      </c>
      <c r="AM494" s="130" t="s">
        <v>147</v>
      </c>
      <c r="AN494" s="130" t="s">
        <v>197</v>
      </c>
      <c r="AO494" s="130" t="s">
        <v>1400</v>
      </c>
      <c r="AP494" s="130" t="s">
        <v>150</v>
      </c>
      <c r="AQ494" s="130" t="s">
        <v>148</v>
      </c>
      <c r="AR494" s="130" t="s">
        <v>148</v>
      </c>
      <c r="AS494" s="131">
        <v>63</v>
      </c>
      <c r="AT494" s="127">
        <v>44725</v>
      </c>
      <c r="AW494" t="s">
        <v>1447</v>
      </c>
      <c r="AX494" s="21">
        <v>2311.7199999999998</v>
      </c>
    </row>
    <row r="495" spans="35:50" x14ac:dyDescent="0.3">
      <c r="AI495" s="130" t="s">
        <v>143</v>
      </c>
      <c r="AJ495" s="130" t="s">
        <v>194</v>
      </c>
      <c r="AK495" s="130" t="s">
        <v>1448</v>
      </c>
      <c r="AL495" s="130" t="s">
        <v>1449</v>
      </c>
      <c r="AM495" s="130" t="s">
        <v>147</v>
      </c>
      <c r="AN495" s="130" t="s">
        <v>197</v>
      </c>
      <c r="AO495" s="130" t="s">
        <v>1400</v>
      </c>
      <c r="AP495" s="130" t="s">
        <v>150</v>
      </c>
      <c r="AQ495" s="130" t="s">
        <v>148</v>
      </c>
      <c r="AR495" s="130" t="s">
        <v>148</v>
      </c>
      <c r="AS495" s="131">
        <v>63</v>
      </c>
      <c r="AT495" s="127">
        <v>44725</v>
      </c>
      <c r="AW495" t="s">
        <v>1450</v>
      </c>
      <c r="AX495" s="21">
        <v>736.24</v>
      </c>
    </row>
    <row r="496" spans="35:50" x14ac:dyDescent="0.3">
      <c r="AI496" s="130" t="s">
        <v>143</v>
      </c>
      <c r="AJ496" s="130" t="s">
        <v>194</v>
      </c>
      <c r="AK496" s="130" t="s">
        <v>1451</v>
      </c>
      <c r="AL496" s="130" t="s">
        <v>1452</v>
      </c>
      <c r="AM496" s="130" t="s">
        <v>147</v>
      </c>
      <c r="AN496" s="130" t="s">
        <v>197</v>
      </c>
      <c r="AO496" s="130" t="s">
        <v>1400</v>
      </c>
      <c r="AP496" s="130" t="s">
        <v>150</v>
      </c>
      <c r="AQ496" s="130" t="s">
        <v>148</v>
      </c>
      <c r="AR496" s="130" t="s">
        <v>148</v>
      </c>
      <c r="AS496" s="131">
        <v>63</v>
      </c>
      <c r="AT496" s="127">
        <v>44725</v>
      </c>
      <c r="AW496" t="s">
        <v>1453</v>
      </c>
      <c r="AX496" s="21">
        <v>150</v>
      </c>
    </row>
    <row r="497" spans="35:50" x14ac:dyDescent="0.3">
      <c r="AI497" s="130" t="s">
        <v>143</v>
      </c>
      <c r="AJ497" s="130" t="s">
        <v>194</v>
      </c>
      <c r="AK497" s="130" t="s">
        <v>1454</v>
      </c>
      <c r="AL497" s="130" t="s">
        <v>1455</v>
      </c>
      <c r="AM497" s="130" t="s">
        <v>147</v>
      </c>
      <c r="AN497" s="130" t="s">
        <v>197</v>
      </c>
      <c r="AO497" s="130" t="s">
        <v>1400</v>
      </c>
      <c r="AP497" s="130" t="s">
        <v>150</v>
      </c>
      <c r="AQ497" s="130" t="s">
        <v>148</v>
      </c>
      <c r="AR497" s="130" t="s">
        <v>148</v>
      </c>
      <c r="AS497" s="131">
        <v>315</v>
      </c>
      <c r="AT497" s="127">
        <v>44725</v>
      </c>
      <c r="AW497" t="s">
        <v>1456</v>
      </c>
      <c r="AX497" s="21">
        <v>189</v>
      </c>
    </row>
    <row r="498" spans="35:50" x14ac:dyDescent="0.3">
      <c r="AI498" s="130" t="s">
        <v>143</v>
      </c>
      <c r="AJ498" s="130" t="s">
        <v>194</v>
      </c>
      <c r="AK498" s="130" t="s">
        <v>1457</v>
      </c>
      <c r="AL498" s="130" t="s">
        <v>1458</v>
      </c>
      <c r="AM498" s="130" t="s">
        <v>147</v>
      </c>
      <c r="AN498" s="130" t="s">
        <v>197</v>
      </c>
      <c r="AO498" s="130" t="s">
        <v>1400</v>
      </c>
      <c r="AP498" s="130" t="s">
        <v>150</v>
      </c>
      <c r="AQ498" s="130" t="s">
        <v>148</v>
      </c>
      <c r="AR498" s="130" t="s">
        <v>148</v>
      </c>
      <c r="AS498" s="131">
        <v>252</v>
      </c>
      <c r="AT498" s="127">
        <v>44725</v>
      </c>
      <c r="AW498" t="s">
        <v>1459</v>
      </c>
      <c r="AX498" s="21">
        <v>263.87</v>
      </c>
    </row>
    <row r="499" spans="35:50" x14ac:dyDescent="0.3">
      <c r="AI499" s="130" t="s">
        <v>143</v>
      </c>
      <c r="AJ499" s="130" t="s">
        <v>194</v>
      </c>
      <c r="AK499" s="130" t="s">
        <v>1460</v>
      </c>
      <c r="AL499" s="130" t="s">
        <v>1461</v>
      </c>
      <c r="AM499" s="130" t="s">
        <v>147</v>
      </c>
      <c r="AN499" s="130" t="s">
        <v>197</v>
      </c>
      <c r="AO499" s="130" t="s">
        <v>1400</v>
      </c>
      <c r="AP499" s="130" t="s">
        <v>150</v>
      </c>
      <c r="AQ499" s="130" t="s">
        <v>148</v>
      </c>
      <c r="AR499" s="130" t="s">
        <v>148</v>
      </c>
      <c r="AS499" s="131">
        <v>105</v>
      </c>
      <c r="AT499" s="127">
        <v>44725</v>
      </c>
      <c r="AW499" t="s">
        <v>1462</v>
      </c>
      <c r="AX499" s="21">
        <v>454.94</v>
      </c>
    </row>
    <row r="500" spans="35:50" x14ac:dyDescent="0.3">
      <c r="AI500" s="130" t="s">
        <v>143</v>
      </c>
      <c r="AJ500" s="130" t="s">
        <v>194</v>
      </c>
      <c r="AK500" s="130" t="s">
        <v>1463</v>
      </c>
      <c r="AL500" s="130" t="s">
        <v>1464</v>
      </c>
      <c r="AM500" s="130" t="s">
        <v>147</v>
      </c>
      <c r="AN500" s="130" t="s">
        <v>197</v>
      </c>
      <c r="AO500" s="130" t="s">
        <v>1400</v>
      </c>
      <c r="AP500" s="130" t="s">
        <v>150</v>
      </c>
      <c r="AQ500" s="130" t="s">
        <v>148</v>
      </c>
      <c r="AR500" s="130" t="s">
        <v>148</v>
      </c>
      <c r="AS500" s="131">
        <v>819</v>
      </c>
      <c r="AT500" s="127">
        <v>44725</v>
      </c>
      <c r="AW500" t="s">
        <v>1465</v>
      </c>
      <c r="AX500" s="21">
        <v>1341.72</v>
      </c>
    </row>
    <row r="501" spans="35:50" x14ac:dyDescent="0.3">
      <c r="AI501" s="130" t="s">
        <v>143</v>
      </c>
      <c r="AJ501" s="130" t="s">
        <v>194</v>
      </c>
      <c r="AK501" s="130" t="s">
        <v>1466</v>
      </c>
      <c r="AL501" s="130" t="s">
        <v>1467</v>
      </c>
      <c r="AM501" s="130" t="s">
        <v>147</v>
      </c>
      <c r="AN501" s="130" t="s">
        <v>197</v>
      </c>
      <c r="AO501" s="130" t="s">
        <v>1400</v>
      </c>
      <c r="AP501" s="130" t="s">
        <v>150</v>
      </c>
      <c r="AQ501" s="130" t="s">
        <v>148</v>
      </c>
      <c r="AR501" s="130" t="s">
        <v>148</v>
      </c>
      <c r="AS501" s="131">
        <v>231</v>
      </c>
      <c r="AT501" s="127">
        <v>44725</v>
      </c>
      <c r="AW501" t="s">
        <v>1468</v>
      </c>
      <c r="AX501" s="21">
        <v>361</v>
      </c>
    </row>
    <row r="502" spans="35:50" x14ac:dyDescent="0.3">
      <c r="AI502" s="130" t="s">
        <v>143</v>
      </c>
      <c r="AJ502" s="130" t="s">
        <v>194</v>
      </c>
      <c r="AK502" s="130" t="s">
        <v>1469</v>
      </c>
      <c r="AL502" s="130" t="s">
        <v>1470</v>
      </c>
      <c r="AM502" s="130" t="s">
        <v>147</v>
      </c>
      <c r="AN502" s="130" t="s">
        <v>197</v>
      </c>
      <c r="AO502" s="130" t="s">
        <v>1400</v>
      </c>
      <c r="AP502" s="130" t="s">
        <v>150</v>
      </c>
      <c r="AQ502" s="130" t="s">
        <v>148</v>
      </c>
      <c r="AR502" s="130" t="s">
        <v>148</v>
      </c>
      <c r="AS502" s="131">
        <v>1280</v>
      </c>
      <c r="AT502" s="127">
        <v>44725</v>
      </c>
      <c r="AW502" t="s">
        <v>1471</v>
      </c>
      <c r="AX502" s="21">
        <v>3026.07</v>
      </c>
    </row>
    <row r="503" spans="35:50" x14ac:dyDescent="0.3">
      <c r="AI503" s="130" t="s">
        <v>143</v>
      </c>
      <c r="AJ503" s="130" t="s">
        <v>194</v>
      </c>
      <c r="AK503" s="130" t="s">
        <v>1472</v>
      </c>
      <c r="AL503" s="130" t="s">
        <v>1473</v>
      </c>
      <c r="AM503" s="130" t="s">
        <v>147</v>
      </c>
      <c r="AN503" s="130" t="s">
        <v>197</v>
      </c>
      <c r="AO503" s="130" t="s">
        <v>1400</v>
      </c>
      <c r="AP503" s="130" t="s">
        <v>150</v>
      </c>
      <c r="AQ503" s="130" t="s">
        <v>148</v>
      </c>
      <c r="AR503" s="130" t="s">
        <v>148</v>
      </c>
      <c r="AS503" s="131">
        <v>752.5</v>
      </c>
      <c r="AT503" s="127">
        <v>44725</v>
      </c>
      <c r="AW503" t="s">
        <v>1121</v>
      </c>
      <c r="AX503" s="21">
        <v>2845.89</v>
      </c>
    </row>
    <row r="504" spans="35:50" x14ac:dyDescent="0.3">
      <c r="AI504" s="130" t="s">
        <v>143</v>
      </c>
      <c r="AJ504" s="130" t="s">
        <v>144</v>
      </c>
      <c r="AK504" s="130" t="s">
        <v>1474</v>
      </c>
      <c r="AL504" s="130" t="s">
        <v>1223</v>
      </c>
      <c r="AM504" s="130" t="s">
        <v>147</v>
      </c>
      <c r="AN504" s="130" t="s">
        <v>1223</v>
      </c>
      <c r="AO504" s="130" t="s">
        <v>1475</v>
      </c>
      <c r="AP504" s="130" t="s">
        <v>150</v>
      </c>
      <c r="AQ504" s="130" t="s">
        <v>148</v>
      </c>
      <c r="AR504" s="130" t="s">
        <v>148</v>
      </c>
      <c r="AS504" s="131">
        <v>295</v>
      </c>
      <c r="AT504" s="127">
        <v>44726</v>
      </c>
      <c r="AW504" t="s">
        <v>1476</v>
      </c>
      <c r="AX504" s="21">
        <v>500</v>
      </c>
    </row>
    <row r="505" spans="35:50" x14ac:dyDescent="0.3">
      <c r="AI505" s="130" t="s">
        <v>143</v>
      </c>
      <c r="AJ505" s="130" t="s">
        <v>144</v>
      </c>
      <c r="AK505" s="130" t="s">
        <v>1477</v>
      </c>
      <c r="AL505" s="130" t="s">
        <v>1137</v>
      </c>
      <c r="AM505" s="130" t="s">
        <v>147</v>
      </c>
      <c r="AN505" s="130" t="s">
        <v>1137</v>
      </c>
      <c r="AO505" s="130" t="s">
        <v>1475</v>
      </c>
      <c r="AP505" s="130" t="s">
        <v>150</v>
      </c>
      <c r="AQ505" s="130" t="s">
        <v>148</v>
      </c>
      <c r="AR505" s="130" t="s">
        <v>148</v>
      </c>
      <c r="AS505" s="131">
        <v>274.86</v>
      </c>
      <c r="AT505" s="127">
        <v>44726</v>
      </c>
      <c r="AW505" t="s">
        <v>1478</v>
      </c>
      <c r="AX505" s="21">
        <v>299.39</v>
      </c>
    </row>
    <row r="506" spans="35:50" x14ac:dyDescent="0.3">
      <c r="AI506" s="130" t="s">
        <v>143</v>
      </c>
      <c r="AJ506" s="130" t="s">
        <v>194</v>
      </c>
      <c r="AK506" s="130" t="s">
        <v>1479</v>
      </c>
      <c r="AL506" s="130" t="s">
        <v>1480</v>
      </c>
      <c r="AM506" s="130" t="s">
        <v>147</v>
      </c>
      <c r="AN506" s="130" t="s">
        <v>655</v>
      </c>
      <c r="AO506" s="130" t="s">
        <v>1481</v>
      </c>
      <c r="AP506" s="130" t="s">
        <v>150</v>
      </c>
      <c r="AQ506" s="130" t="s">
        <v>148</v>
      </c>
      <c r="AR506" s="130" t="s">
        <v>148</v>
      </c>
      <c r="AS506" s="131">
        <v>4623.5</v>
      </c>
      <c r="AT506" s="127">
        <v>44729</v>
      </c>
      <c r="AW506" t="s">
        <v>1482</v>
      </c>
      <c r="AX506" s="21">
        <v>150</v>
      </c>
    </row>
    <row r="507" spans="35:50" x14ac:dyDescent="0.3">
      <c r="AI507" s="130" t="s">
        <v>143</v>
      </c>
      <c r="AJ507" s="130" t="s">
        <v>1483</v>
      </c>
      <c r="AK507" s="130" t="s">
        <v>1484</v>
      </c>
      <c r="AL507" s="130" t="s">
        <v>1229</v>
      </c>
      <c r="AM507" s="130" t="s">
        <v>147</v>
      </c>
      <c r="AN507" s="130" t="s">
        <v>1229</v>
      </c>
      <c r="AO507" s="130" t="s">
        <v>1485</v>
      </c>
      <c r="AP507" s="130" t="s">
        <v>150</v>
      </c>
      <c r="AQ507" s="130" t="s">
        <v>148</v>
      </c>
      <c r="AR507" s="130" t="s">
        <v>148</v>
      </c>
      <c r="AS507" s="131">
        <v>-645</v>
      </c>
      <c r="AT507" s="127">
        <v>44760</v>
      </c>
      <c r="AW507" t="s">
        <v>1486</v>
      </c>
      <c r="AX507" s="21">
        <v>60</v>
      </c>
    </row>
    <row r="508" spans="35:50" x14ac:dyDescent="0.3">
      <c r="AI508" s="130" t="s">
        <v>143</v>
      </c>
      <c r="AJ508" s="130" t="s">
        <v>144</v>
      </c>
      <c r="AK508" s="130" t="s">
        <v>1487</v>
      </c>
      <c r="AL508" s="130" t="s">
        <v>1237</v>
      </c>
      <c r="AM508" s="130" t="s">
        <v>147</v>
      </c>
      <c r="AN508" s="130" t="s">
        <v>1237</v>
      </c>
      <c r="AO508" s="130" t="s">
        <v>1485</v>
      </c>
      <c r="AP508" s="130" t="s">
        <v>150</v>
      </c>
      <c r="AQ508" s="130" t="s">
        <v>148</v>
      </c>
      <c r="AR508" s="130" t="s">
        <v>148</v>
      </c>
      <c r="AS508" s="131">
        <v>2250</v>
      </c>
      <c r="AT508" s="127">
        <v>44727</v>
      </c>
      <c r="AW508" t="s">
        <v>1488</v>
      </c>
      <c r="AX508" s="21">
        <v>9779.1200000000008</v>
      </c>
    </row>
    <row r="509" spans="35:50" x14ac:dyDescent="0.3">
      <c r="AI509" s="130" t="s">
        <v>143</v>
      </c>
      <c r="AJ509" s="130" t="s">
        <v>144</v>
      </c>
      <c r="AK509" s="130" t="s">
        <v>1489</v>
      </c>
      <c r="AL509" s="130" t="s">
        <v>1232</v>
      </c>
      <c r="AM509" s="130" t="s">
        <v>147</v>
      </c>
      <c r="AN509" s="130" t="s">
        <v>1232</v>
      </c>
      <c r="AO509" s="130" t="s">
        <v>1485</v>
      </c>
      <c r="AP509" s="130" t="s">
        <v>150</v>
      </c>
      <c r="AQ509" s="130" t="s">
        <v>148</v>
      </c>
      <c r="AR509" s="130" t="s">
        <v>148</v>
      </c>
      <c r="AS509" s="131">
        <v>678.88</v>
      </c>
      <c r="AT509" s="127">
        <v>44727</v>
      </c>
      <c r="AW509" t="s">
        <v>1490</v>
      </c>
      <c r="AX509" s="21">
        <v>581.88</v>
      </c>
    </row>
    <row r="510" spans="35:50" x14ac:dyDescent="0.3">
      <c r="AI510" s="130" t="s">
        <v>143</v>
      </c>
      <c r="AJ510" s="130" t="s">
        <v>144</v>
      </c>
      <c r="AK510" s="130" t="s">
        <v>1491</v>
      </c>
      <c r="AL510" s="130" t="s">
        <v>1229</v>
      </c>
      <c r="AM510" s="130" t="s">
        <v>147</v>
      </c>
      <c r="AN510" s="130" t="s">
        <v>1229</v>
      </c>
      <c r="AO510" s="130" t="s">
        <v>1485</v>
      </c>
      <c r="AP510" s="130" t="s">
        <v>150</v>
      </c>
      <c r="AQ510" s="130" t="s">
        <v>148</v>
      </c>
      <c r="AR510" s="130" t="s">
        <v>148</v>
      </c>
      <c r="AS510" s="131">
        <v>645</v>
      </c>
      <c r="AT510" s="127">
        <v>44727</v>
      </c>
      <c r="AW510" t="s">
        <v>1492</v>
      </c>
      <c r="AX510" s="21">
        <v>1000</v>
      </c>
    </row>
    <row r="511" spans="35:50" x14ac:dyDescent="0.3">
      <c r="AI511" s="130" t="s">
        <v>143</v>
      </c>
      <c r="AJ511" s="130" t="s">
        <v>144</v>
      </c>
      <c r="AK511" s="130" t="s">
        <v>1493</v>
      </c>
      <c r="AL511" s="130" t="s">
        <v>887</v>
      </c>
      <c r="AM511" s="130" t="s">
        <v>147</v>
      </c>
      <c r="AN511" s="130" t="s">
        <v>887</v>
      </c>
      <c r="AO511" s="130" t="s">
        <v>1485</v>
      </c>
      <c r="AP511" s="130" t="s">
        <v>150</v>
      </c>
      <c r="AQ511" s="130" t="s">
        <v>148</v>
      </c>
      <c r="AR511" s="130" t="s">
        <v>148</v>
      </c>
      <c r="AS511" s="131">
        <v>12500</v>
      </c>
      <c r="AT511" s="127">
        <v>44727</v>
      </c>
      <c r="AW511" t="s">
        <v>1494</v>
      </c>
      <c r="AX511" s="21">
        <v>229.5</v>
      </c>
    </row>
    <row r="512" spans="35:50" x14ac:dyDescent="0.3">
      <c r="AI512" s="130" t="s">
        <v>143</v>
      </c>
      <c r="AJ512" s="130" t="s">
        <v>144</v>
      </c>
      <c r="AK512" s="130" t="s">
        <v>1495</v>
      </c>
      <c r="AL512" s="130" t="s">
        <v>1178</v>
      </c>
      <c r="AM512" s="130" t="s">
        <v>147</v>
      </c>
      <c r="AN512" s="130" t="s">
        <v>1178</v>
      </c>
      <c r="AO512" s="130" t="s">
        <v>1485</v>
      </c>
      <c r="AP512" s="130" t="s">
        <v>150</v>
      </c>
      <c r="AQ512" s="130" t="s">
        <v>148</v>
      </c>
      <c r="AR512" s="130" t="s">
        <v>148</v>
      </c>
      <c r="AS512" s="131">
        <v>1081.3399999999999</v>
      </c>
      <c r="AT512" s="127">
        <v>44727</v>
      </c>
      <c r="AW512" t="s">
        <v>1496</v>
      </c>
      <c r="AX512" s="21">
        <v>875</v>
      </c>
    </row>
    <row r="513" spans="35:50" x14ac:dyDescent="0.3">
      <c r="AI513" s="130" t="s">
        <v>143</v>
      </c>
      <c r="AJ513" s="130" t="s">
        <v>144</v>
      </c>
      <c r="AK513" s="130" t="s">
        <v>1497</v>
      </c>
      <c r="AL513" s="130" t="s">
        <v>1220</v>
      </c>
      <c r="AM513" s="130" t="s">
        <v>147</v>
      </c>
      <c r="AN513" s="130" t="s">
        <v>1220</v>
      </c>
      <c r="AO513" s="130" t="s">
        <v>1498</v>
      </c>
      <c r="AP513" s="130" t="s">
        <v>150</v>
      </c>
      <c r="AQ513" s="130" t="s">
        <v>148</v>
      </c>
      <c r="AR513" s="130" t="s">
        <v>148</v>
      </c>
      <c r="AS513" s="131">
        <v>2505.98</v>
      </c>
      <c r="AT513" s="127">
        <v>44733</v>
      </c>
      <c r="AW513" t="s">
        <v>1499</v>
      </c>
      <c r="AX513" s="21">
        <v>450.5</v>
      </c>
    </row>
    <row r="514" spans="35:50" x14ac:dyDescent="0.3">
      <c r="AI514" s="130" t="s">
        <v>143</v>
      </c>
      <c r="AJ514" s="130" t="s">
        <v>144</v>
      </c>
      <c r="AK514" s="130" t="s">
        <v>1500</v>
      </c>
      <c r="AL514" s="130" t="s">
        <v>1243</v>
      </c>
      <c r="AM514" s="130" t="s">
        <v>147</v>
      </c>
      <c r="AN514" s="130" t="s">
        <v>1243</v>
      </c>
      <c r="AO514" s="130" t="s">
        <v>1501</v>
      </c>
      <c r="AP514" s="130" t="s">
        <v>150</v>
      </c>
      <c r="AQ514" s="130" t="s">
        <v>148</v>
      </c>
      <c r="AR514" s="130" t="s">
        <v>148</v>
      </c>
      <c r="AS514" s="131">
        <v>750</v>
      </c>
      <c r="AT514" s="127">
        <v>44733</v>
      </c>
      <c r="AW514" t="s">
        <v>1502</v>
      </c>
      <c r="AX514" s="21">
        <v>65</v>
      </c>
    </row>
    <row r="515" spans="35:50" x14ac:dyDescent="0.3">
      <c r="AI515" s="130" t="s">
        <v>143</v>
      </c>
      <c r="AJ515" s="130" t="s">
        <v>144</v>
      </c>
      <c r="AK515" s="130" t="s">
        <v>1503</v>
      </c>
      <c r="AL515" s="130" t="s">
        <v>1223</v>
      </c>
      <c r="AM515" s="130" t="s">
        <v>147</v>
      </c>
      <c r="AN515" s="130" t="s">
        <v>1223</v>
      </c>
      <c r="AO515" s="130" t="s">
        <v>1501</v>
      </c>
      <c r="AP515" s="130" t="s">
        <v>150</v>
      </c>
      <c r="AQ515" s="130" t="s">
        <v>148</v>
      </c>
      <c r="AR515" s="130" t="s">
        <v>148</v>
      </c>
      <c r="AS515" s="131">
        <v>22.12</v>
      </c>
      <c r="AT515" s="127">
        <v>44734</v>
      </c>
      <c r="AW515" t="s">
        <v>1504</v>
      </c>
      <c r="AX515" s="21">
        <v>2233.09</v>
      </c>
    </row>
    <row r="516" spans="35:50" x14ac:dyDescent="0.3">
      <c r="AI516" s="130" t="s">
        <v>143</v>
      </c>
      <c r="AJ516" s="130" t="s">
        <v>144</v>
      </c>
      <c r="AK516" s="130" t="s">
        <v>1505</v>
      </c>
      <c r="AL516" s="130" t="s">
        <v>1387</v>
      </c>
      <c r="AM516" s="130" t="s">
        <v>147</v>
      </c>
      <c r="AN516" s="130" t="s">
        <v>722</v>
      </c>
      <c r="AO516" s="130" t="s">
        <v>1501</v>
      </c>
      <c r="AP516" s="130" t="s">
        <v>150</v>
      </c>
      <c r="AQ516" s="130" t="s">
        <v>148</v>
      </c>
      <c r="AR516" s="130" t="s">
        <v>148</v>
      </c>
      <c r="AS516" s="131">
        <v>435</v>
      </c>
      <c r="AT516" s="127">
        <v>44734</v>
      </c>
      <c r="AW516" t="s">
        <v>1506</v>
      </c>
      <c r="AX516" s="21">
        <v>2426.2399999999998</v>
      </c>
    </row>
    <row r="517" spans="35:50" x14ac:dyDescent="0.3">
      <c r="AI517" s="130" t="s">
        <v>143</v>
      </c>
      <c r="AJ517" s="130" t="s">
        <v>144</v>
      </c>
      <c r="AK517" s="130" t="s">
        <v>1507</v>
      </c>
      <c r="AL517" s="130" t="s">
        <v>1508</v>
      </c>
      <c r="AM517" s="130" t="s">
        <v>147</v>
      </c>
      <c r="AN517" s="130" t="s">
        <v>441</v>
      </c>
      <c r="AO517" s="130" t="s">
        <v>1501</v>
      </c>
      <c r="AP517" s="130" t="s">
        <v>150</v>
      </c>
      <c r="AQ517" s="130" t="s">
        <v>148</v>
      </c>
      <c r="AR517" s="130" t="s">
        <v>148</v>
      </c>
      <c r="AS517" s="131">
        <v>405.55</v>
      </c>
      <c r="AT517" s="127">
        <v>44734</v>
      </c>
      <c r="AW517" t="s">
        <v>1509</v>
      </c>
      <c r="AX517" s="21">
        <v>3450</v>
      </c>
    </row>
    <row r="518" spans="35:50" x14ac:dyDescent="0.3">
      <c r="AI518" s="130" t="s">
        <v>143</v>
      </c>
      <c r="AJ518" s="130" t="s">
        <v>194</v>
      </c>
      <c r="AK518" s="130" t="s">
        <v>1510</v>
      </c>
      <c r="AL518" s="130" t="s">
        <v>1511</v>
      </c>
      <c r="AM518" s="130" t="s">
        <v>147</v>
      </c>
      <c r="AN518" s="130" t="s">
        <v>259</v>
      </c>
      <c r="AO518" s="130" t="s">
        <v>1501</v>
      </c>
      <c r="AP518" s="130" t="s">
        <v>150</v>
      </c>
      <c r="AQ518" s="130" t="s">
        <v>148</v>
      </c>
      <c r="AR518" s="130" t="s">
        <v>148</v>
      </c>
      <c r="AS518" s="131">
        <v>1115.5</v>
      </c>
      <c r="AT518" s="127">
        <v>44732</v>
      </c>
      <c r="AW518" t="s">
        <v>1512</v>
      </c>
      <c r="AX518" s="21">
        <v>450</v>
      </c>
    </row>
    <row r="519" spans="35:50" x14ac:dyDescent="0.3">
      <c r="AI519" s="130" t="s">
        <v>143</v>
      </c>
      <c r="AJ519" s="130" t="s">
        <v>194</v>
      </c>
      <c r="AK519" s="130" t="s">
        <v>1513</v>
      </c>
      <c r="AL519" s="130" t="s">
        <v>1514</v>
      </c>
      <c r="AM519" s="130" t="s">
        <v>147</v>
      </c>
      <c r="AN519" s="130" t="s">
        <v>259</v>
      </c>
      <c r="AO519" s="130" t="s">
        <v>1501</v>
      </c>
      <c r="AP519" s="130" t="s">
        <v>150</v>
      </c>
      <c r="AQ519" s="130" t="s">
        <v>148</v>
      </c>
      <c r="AR519" s="130" t="s">
        <v>148</v>
      </c>
      <c r="AS519" s="131">
        <v>204</v>
      </c>
      <c r="AT519" s="127">
        <v>44732</v>
      </c>
      <c r="AW519" t="s">
        <v>1515</v>
      </c>
      <c r="AX519" s="21">
        <v>3415.41</v>
      </c>
    </row>
    <row r="520" spans="35:50" x14ac:dyDescent="0.3">
      <c r="AI520" s="130" t="s">
        <v>143</v>
      </c>
      <c r="AJ520" s="130" t="s">
        <v>194</v>
      </c>
      <c r="AK520" s="130" t="s">
        <v>1516</v>
      </c>
      <c r="AL520" s="130" t="s">
        <v>1517</v>
      </c>
      <c r="AM520" s="130" t="s">
        <v>147</v>
      </c>
      <c r="AN520" s="130" t="s">
        <v>259</v>
      </c>
      <c r="AO520" s="130" t="s">
        <v>1501</v>
      </c>
      <c r="AP520" s="130" t="s">
        <v>150</v>
      </c>
      <c r="AQ520" s="130" t="s">
        <v>148</v>
      </c>
      <c r="AR520" s="130" t="s">
        <v>148</v>
      </c>
      <c r="AS520" s="131">
        <v>4766</v>
      </c>
      <c r="AT520" s="127">
        <v>44732</v>
      </c>
      <c r="AW520" t="s">
        <v>1518</v>
      </c>
      <c r="AX520" s="21">
        <v>856</v>
      </c>
    </row>
    <row r="521" spans="35:50" x14ac:dyDescent="0.3">
      <c r="AI521" s="130" t="s">
        <v>143</v>
      </c>
      <c r="AJ521" s="130" t="s">
        <v>144</v>
      </c>
      <c r="AK521" s="130" t="s">
        <v>1519</v>
      </c>
      <c r="AL521" s="130" t="s">
        <v>1248</v>
      </c>
      <c r="AM521" s="130" t="s">
        <v>147</v>
      </c>
      <c r="AN521" s="130" t="s">
        <v>1248</v>
      </c>
      <c r="AO521" s="130" t="s">
        <v>1520</v>
      </c>
      <c r="AP521" s="130" t="s">
        <v>150</v>
      </c>
      <c r="AQ521" s="130" t="s">
        <v>148</v>
      </c>
      <c r="AR521" s="130" t="s">
        <v>148</v>
      </c>
      <c r="AS521" s="131">
        <v>284.87</v>
      </c>
      <c r="AT521" s="127">
        <v>44733</v>
      </c>
      <c r="AW521" t="s">
        <v>1521</v>
      </c>
      <c r="AX521" s="21">
        <v>573.07000000000005</v>
      </c>
    </row>
    <row r="522" spans="35:50" x14ac:dyDescent="0.3">
      <c r="AI522" s="130" t="s">
        <v>143</v>
      </c>
      <c r="AJ522" s="130" t="s">
        <v>144</v>
      </c>
      <c r="AK522" s="130" t="s">
        <v>1522</v>
      </c>
      <c r="AL522" s="130" t="s">
        <v>1251</v>
      </c>
      <c r="AM522" s="130" t="s">
        <v>147</v>
      </c>
      <c r="AN522" s="130" t="s">
        <v>1251</v>
      </c>
      <c r="AO522" s="130" t="s">
        <v>1520</v>
      </c>
      <c r="AP522" s="130" t="s">
        <v>150</v>
      </c>
      <c r="AQ522" s="130" t="s">
        <v>148</v>
      </c>
      <c r="AR522" s="130" t="s">
        <v>148</v>
      </c>
      <c r="AS522" s="131">
        <v>630.91</v>
      </c>
      <c r="AT522" s="127">
        <v>44733</v>
      </c>
      <c r="AW522" t="s">
        <v>1523</v>
      </c>
      <c r="AX522" s="21">
        <v>418.95</v>
      </c>
    </row>
    <row r="523" spans="35:50" x14ac:dyDescent="0.3">
      <c r="AI523" s="130" t="s">
        <v>143</v>
      </c>
      <c r="AJ523" s="130" t="s">
        <v>144</v>
      </c>
      <c r="AK523" s="130" t="s">
        <v>1524</v>
      </c>
      <c r="AL523" s="130" t="s">
        <v>1226</v>
      </c>
      <c r="AM523" s="130" t="s">
        <v>147</v>
      </c>
      <c r="AN523" s="130" t="s">
        <v>1226</v>
      </c>
      <c r="AO523" s="130" t="s">
        <v>1520</v>
      </c>
      <c r="AP523" s="130" t="s">
        <v>150</v>
      </c>
      <c r="AQ523" s="130" t="s">
        <v>148</v>
      </c>
      <c r="AR523" s="130" t="s">
        <v>148</v>
      </c>
      <c r="AS523" s="131">
        <v>2929.97</v>
      </c>
      <c r="AT523" s="127">
        <v>44733</v>
      </c>
      <c r="AW523" t="s">
        <v>1525</v>
      </c>
      <c r="AX523" s="21">
        <v>1466.1</v>
      </c>
    </row>
    <row r="524" spans="35:50" x14ac:dyDescent="0.3">
      <c r="AI524" s="130" t="s">
        <v>143</v>
      </c>
      <c r="AJ524" s="130" t="s">
        <v>144</v>
      </c>
      <c r="AK524" s="130" t="s">
        <v>1526</v>
      </c>
      <c r="AL524" s="130" t="s">
        <v>368</v>
      </c>
      <c r="AM524" s="130" t="s">
        <v>147</v>
      </c>
      <c r="AN524" s="130" t="s">
        <v>270</v>
      </c>
      <c r="AO524" s="130" t="s">
        <v>1520</v>
      </c>
      <c r="AP524" s="130" t="s">
        <v>150</v>
      </c>
      <c r="AQ524" s="130" t="s">
        <v>148</v>
      </c>
      <c r="AR524" s="130" t="s">
        <v>148</v>
      </c>
      <c r="AS524" s="131">
        <v>650</v>
      </c>
      <c r="AT524" s="127">
        <v>44735</v>
      </c>
      <c r="AW524" t="s">
        <v>1527</v>
      </c>
      <c r="AX524" s="21">
        <v>600</v>
      </c>
    </row>
    <row r="525" spans="35:50" x14ac:dyDescent="0.3">
      <c r="AI525" s="130" t="s">
        <v>143</v>
      </c>
      <c r="AJ525" s="130" t="s">
        <v>144</v>
      </c>
      <c r="AK525" s="130" t="s">
        <v>1528</v>
      </c>
      <c r="AL525" s="130" t="s">
        <v>1246</v>
      </c>
      <c r="AM525" s="130" t="s">
        <v>147</v>
      </c>
      <c r="AN525" s="130" t="s">
        <v>1246</v>
      </c>
      <c r="AO525" s="130" t="s">
        <v>1529</v>
      </c>
      <c r="AP525" s="130" t="s">
        <v>150</v>
      </c>
      <c r="AQ525" s="130" t="s">
        <v>148</v>
      </c>
      <c r="AR525" s="130" t="s">
        <v>148</v>
      </c>
      <c r="AS525" s="131">
        <v>150</v>
      </c>
      <c r="AT525" s="127">
        <v>44733</v>
      </c>
      <c r="AW525" t="s">
        <v>1530</v>
      </c>
      <c r="AX525" s="21">
        <v>683</v>
      </c>
    </row>
    <row r="526" spans="35:50" x14ac:dyDescent="0.3">
      <c r="AI526" s="130" t="s">
        <v>143</v>
      </c>
      <c r="AJ526" s="130" t="s">
        <v>144</v>
      </c>
      <c r="AK526" s="130" t="s">
        <v>1531</v>
      </c>
      <c r="AL526" s="130" t="s">
        <v>1387</v>
      </c>
      <c r="AM526" s="130" t="s">
        <v>147</v>
      </c>
      <c r="AN526" s="130" t="s">
        <v>288</v>
      </c>
      <c r="AO526" s="130" t="s">
        <v>1532</v>
      </c>
      <c r="AP526" s="130" t="s">
        <v>150</v>
      </c>
      <c r="AQ526" s="130" t="s">
        <v>148</v>
      </c>
      <c r="AR526" s="130" t="s">
        <v>148</v>
      </c>
      <c r="AS526" s="131">
        <v>3000</v>
      </c>
      <c r="AT526" s="127">
        <v>44733</v>
      </c>
      <c r="AW526" t="s">
        <v>1533</v>
      </c>
      <c r="AX526" s="21">
        <v>257</v>
      </c>
    </row>
    <row r="527" spans="35:50" x14ac:dyDescent="0.3">
      <c r="AI527" s="130" t="s">
        <v>143</v>
      </c>
      <c r="AJ527" s="130" t="s">
        <v>144</v>
      </c>
      <c r="AK527" s="130" t="s">
        <v>1534</v>
      </c>
      <c r="AL527" s="130" t="s">
        <v>1387</v>
      </c>
      <c r="AM527" s="130" t="s">
        <v>147</v>
      </c>
      <c r="AN527" s="130" t="s">
        <v>279</v>
      </c>
      <c r="AO527" s="130" t="s">
        <v>1532</v>
      </c>
      <c r="AP527" s="130" t="s">
        <v>150</v>
      </c>
      <c r="AQ527" s="130" t="s">
        <v>148</v>
      </c>
      <c r="AR527" s="130" t="s">
        <v>148</v>
      </c>
      <c r="AS527" s="131">
        <v>2250</v>
      </c>
      <c r="AT527" s="127">
        <v>44733</v>
      </c>
      <c r="AW527" t="s">
        <v>1535</v>
      </c>
      <c r="AX527" s="21">
        <v>29</v>
      </c>
    </row>
    <row r="528" spans="35:50" x14ac:dyDescent="0.3">
      <c r="AI528" s="130" t="s">
        <v>143</v>
      </c>
      <c r="AJ528" s="130" t="s">
        <v>383</v>
      </c>
      <c r="AK528" s="130" t="s">
        <v>1536</v>
      </c>
      <c r="AL528" s="130" t="s">
        <v>385</v>
      </c>
      <c r="AM528" s="130" t="s">
        <v>147</v>
      </c>
      <c r="AN528" s="130" t="s">
        <v>148</v>
      </c>
      <c r="AO528" s="130" t="s">
        <v>1537</v>
      </c>
      <c r="AP528" s="130" t="s">
        <v>150</v>
      </c>
      <c r="AQ528" s="130" t="s">
        <v>148</v>
      </c>
      <c r="AR528" s="130" t="s">
        <v>148</v>
      </c>
      <c r="AS528" s="131">
        <v>-771.75</v>
      </c>
      <c r="AT528" s="127">
        <v>44734</v>
      </c>
      <c r="AW528" t="s">
        <v>1538</v>
      </c>
      <c r="AX528" s="21">
        <v>7647.12</v>
      </c>
    </row>
    <row r="529" spans="35:50" x14ac:dyDescent="0.3">
      <c r="AI529" s="130" t="s">
        <v>143</v>
      </c>
      <c r="AJ529" s="130" t="s">
        <v>144</v>
      </c>
      <c r="AK529" s="130" t="s">
        <v>1539</v>
      </c>
      <c r="AL529" s="130" t="s">
        <v>1257</v>
      </c>
      <c r="AM529" s="130" t="s">
        <v>147</v>
      </c>
      <c r="AN529" s="130" t="s">
        <v>1257</v>
      </c>
      <c r="AO529" s="130" t="s">
        <v>1537</v>
      </c>
      <c r="AP529" s="130" t="s">
        <v>150</v>
      </c>
      <c r="AQ529" s="130" t="s">
        <v>148</v>
      </c>
      <c r="AR529" s="130" t="s">
        <v>148</v>
      </c>
      <c r="AS529" s="131">
        <v>2728.41</v>
      </c>
      <c r="AT529" s="127">
        <v>44735</v>
      </c>
      <c r="AW529" t="s">
        <v>1540</v>
      </c>
      <c r="AX529" s="21">
        <v>34216.53</v>
      </c>
    </row>
    <row r="530" spans="35:50" x14ac:dyDescent="0.3">
      <c r="AI530" s="130" t="s">
        <v>143</v>
      </c>
      <c r="AJ530" s="130" t="s">
        <v>144</v>
      </c>
      <c r="AK530" s="130" t="s">
        <v>1541</v>
      </c>
      <c r="AL530" s="130" t="s">
        <v>1255</v>
      </c>
      <c r="AM530" s="130" t="s">
        <v>147</v>
      </c>
      <c r="AN530" s="130" t="s">
        <v>1255</v>
      </c>
      <c r="AO530" s="130" t="s">
        <v>1537</v>
      </c>
      <c r="AP530" s="130" t="s">
        <v>150</v>
      </c>
      <c r="AQ530" s="130" t="s">
        <v>148</v>
      </c>
      <c r="AR530" s="130" t="s">
        <v>148</v>
      </c>
      <c r="AS530" s="131">
        <v>150</v>
      </c>
      <c r="AT530" s="127">
        <v>44735</v>
      </c>
      <c r="AW530" t="s">
        <v>1542</v>
      </c>
      <c r="AX530" s="21">
        <v>34812.82</v>
      </c>
    </row>
    <row r="531" spans="35:50" x14ac:dyDescent="0.3">
      <c r="AI531" s="130" t="s">
        <v>143</v>
      </c>
      <c r="AJ531" s="130" t="s">
        <v>194</v>
      </c>
      <c r="AK531" s="130" t="s">
        <v>1543</v>
      </c>
      <c r="AL531" s="130" t="s">
        <v>1544</v>
      </c>
      <c r="AM531" s="130" t="s">
        <v>147</v>
      </c>
      <c r="AN531" s="130" t="s">
        <v>259</v>
      </c>
      <c r="AO531" s="130" t="s">
        <v>1537</v>
      </c>
      <c r="AP531" s="130" t="s">
        <v>150</v>
      </c>
      <c r="AQ531" s="130" t="s">
        <v>148</v>
      </c>
      <c r="AR531" s="130" t="s">
        <v>148</v>
      </c>
      <c r="AS531" s="131">
        <v>82</v>
      </c>
      <c r="AT531" s="127">
        <v>44739</v>
      </c>
      <c r="AW531" t="s">
        <v>1545</v>
      </c>
      <c r="AX531" s="21">
        <v>1230.8800000000001</v>
      </c>
    </row>
    <row r="532" spans="35:50" x14ac:dyDescent="0.3">
      <c r="AI532" s="130" t="s">
        <v>143</v>
      </c>
      <c r="AJ532" s="130" t="s">
        <v>194</v>
      </c>
      <c r="AK532" s="130" t="s">
        <v>1546</v>
      </c>
      <c r="AL532" s="130" t="s">
        <v>1547</v>
      </c>
      <c r="AM532" s="130" t="s">
        <v>147</v>
      </c>
      <c r="AN532" s="130" t="s">
        <v>259</v>
      </c>
      <c r="AO532" s="130" t="s">
        <v>1537</v>
      </c>
      <c r="AP532" s="130" t="s">
        <v>150</v>
      </c>
      <c r="AQ532" s="130" t="s">
        <v>148</v>
      </c>
      <c r="AR532" s="130" t="s">
        <v>148</v>
      </c>
      <c r="AS532" s="131">
        <v>217</v>
      </c>
      <c r="AT532" s="127">
        <v>44739</v>
      </c>
      <c r="AW532" t="s">
        <v>1548</v>
      </c>
      <c r="AX532" s="21">
        <v>5560.08</v>
      </c>
    </row>
    <row r="533" spans="35:50" x14ac:dyDescent="0.3">
      <c r="AI533" s="130" t="s">
        <v>143</v>
      </c>
      <c r="AJ533" s="130" t="s">
        <v>194</v>
      </c>
      <c r="AK533" s="130" t="s">
        <v>1549</v>
      </c>
      <c r="AL533" s="130" t="s">
        <v>1550</v>
      </c>
      <c r="AM533" s="130" t="s">
        <v>147</v>
      </c>
      <c r="AN533" s="130" t="s">
        <v>259</v>
      </c>
      <c r="AO533" s="130" t="s">
        <v>1537</v>
      </c>
      <c r="AP533" s="130" t="s">
        <v>150</v>
      </c>
      <c r="AQ533" s="130" t="s">
        <v>148</v>
      </c>
      <c r="AR533" s="130" t="s">
        <v>148</v>
      </c>
      <c r="AS533" s="131">
        <v>3211.7</v>
      </c>
      <c r="AT533" s="127">
        <v>44739</v>
      </c>
      <c r="AW533" t="s">
        <v>1551</v>
      </c>
      <c r="AX533" s="21">
        <v>2924.54</v>
      </c>
    </row>
    <row r="534" spans="35:50" x14ac:dyDescent="0.3">
      <c r="AI534" s="130" t="s">
        <v>143</v>
      </c>
      <c r="AJ534" s="130" t="s">
        <v>194</v>
      </c>
      <c r="AK534" s="130" t="s">
        <v>1552</v>
      </c>
      <c r="AL534" s="130" t="s">
        <v>1553</v>
      </c>
      <c r="AM534" s="130" t="s">
        <v>147</v>
      </c>
      <c r="AN534" s="130" t="s">
        <v>259</v>
      </c>
      <c r="AO534" s="130" t="s">
        <v>1537</v>
      </c>
      <c r="AP534" s="130" t="s">
        <v>150</v>
      </c>
      <c r="AQ534" s="130" t="s">
        <v>148</v>
      </c>
      <c r="AR534" s="130" t="s">
        <v>148</v>
      </c>
      <c r="AS534" s="131">
        <v>843.75</v>
      </c>
      <c r="AT534" s="127">
        <v>44739</v>
      </c>
      <c r="AW534" t="s">
        <v>1554</v>
      </c>
      <c r="AX534" s="21">
        <v>2907.84</v>
      </c>
    </row>
    <row r="535" spans="35:50" x14ac:dyDescent="0.3">
      <c r="AI535" s="130" t="s">
        <v>143</v>
      </c>
      <c r="AJ535" s="130" t="s">
        <v>194</v>
      </c>
      <c r="AK535" s="130" t="s">
        <v>1555</v>
      </c>
      <c r="AL535" s="130" t="s">
        <v>1556</v>
      </c>
      <c r="AM535" s="130" t="s">
        <v>147</v>
      </c>
      <c r="AN535" s="130" t="s">
        <v>259</v>
      </c>
      <c r="AO535" s="130" t="s">
        <v>1537</v>
      </c>
      <c r="AP535" s="130" t="s">
        <v>150</v>
      </c>
      <c r="AQ535" s="130" t="s">
        <v>148</v>
      </c>
      <c r="AR535" s="130" t="s">
        <v>148</v>
      </c>
      <c r="AS535" s="131">
        <v>186</v>
      </c>
      <c r="AT535" s="127">
        <v>44739</v>
      </c>
      <c r="AW535" t="s">
        <v>1557</v>
      </c>
      <c r="AX535" s="21">
        <v>2828.1</v>
      </c>
    </row>
    <row r="536" spans="35:50" x14ac:dyDescent="0.3">
      <c r="AI536" s="130" t="s">
        <v>143</v>
      </c>
      <c r="AJ536" s="130" t="s">
        <v>194</v>
      </c>
      <c r="AK536" s="130" t="s">
        <v>1558</v>
      </c>
      <c r="AL536" s="130" t="s">
        <v>1559</v>
      </c>
      <c r="AM536" s="130" t="s">
        <v>147</v>
      </c>
      <c r="AN536" s="130" t="s">
        <v>259</v>
      </c>
      <c r="AO536" s="130" t="s">
        <v>1537</v>
      </c>
      <c r="AP536" s="130" t="s">
        <v>150</v>
      </c>
      <c r="AQ536" s="130" t="s">
        <v>148</v>
      </c>
      <c r="AR536" s="130" t="s">
        <v>148</v>
      </c>
      <c r="AS536" s="131">
        <v>40</v>
      </c>
      <c r="AT536" s="127">
        <v>44739</v>
      </c>
      <c r="AW536" t="s">
        <v>1560</v>
      </c>
      <c r="AX536" s="21">
        <v>185</v>
      </c>
    </row>
    <row r="537" spans="35:50" x14ac:dyDescent="0.3">
      <c r="AI537" s="130" t="s">
        <v>143</v>
      </c>
      <c r="AJ537" s="130" t="s">
        <v>194</v>
      </c>
      <c r="AK537" s="130" t="s">
        <v>1561</v>
      </c>
      <c r="AL537" s="130" t="s">
        <v>1562</v>
      </c>
      <c r="AM537" s="130" t="s">
        <v>147</v>
      </c>
      <c r="AN537" s="130" t="s">
        <v>259</v>
      </c>
      <c r="AO537" s="130" t="s">
        <v>1537</v>
      </c>
      <c r="AP537" s="130" t="s">
        <v>150</v>
      </c>
      <c r="AQ537" s="130" t="s">
        <v>148</v>
      </c>
      <c r="AR537" s="130" t="s">
        <v>148</v>
      </c>
      <c r="AS537" s="131">
        <v>2300.25</v>
      </c>
      <c r="AT537" s="127">
        <v>44739</v>
      </c>
      <c r="AW537" t="s">
        <v>1563</v>
      </c>
      <c r="AX537" s="21">
        <v>2683.59</v>
      </c>
    </row>
    <row r="538" spans="35:50" x14ac:dyDescent="0.3">
      <c r="AI538" s="130" t="s">
        <v>143</v>
      </c>
      <c r="AJ538" s="130" t="s">
        <v>194</v>
      </c>
      <c r="AK538" s="130" t="s">
        <v>1564</v>
      </c>
      <c r="AL538" s="130" t="s">
        <v>1565</v>
      </c>
      <c r="AM538" s="130" t="s">
        <v>147</v>
      </c>
      <c r="AN538" s="130" t="s">
        <v>259</v>
      </c>
      <c r="AO538" s="130" t="s">
        <v>1537</v>
      </c>
      <c r="AP538" s="130" t="s">
        <v>150</v>
      </c>
      <c r="AQ538" s="130" t="s">
        <v>148</v>
      </c>
      <c r="AR538" s="130" t="s">
        <v>148</v>
      </c>
      <c r="AS538" s="131">
        <v>474</v>
      </c>
      <c r="AT538" s="127">
        <v>44739</v>
      </c>
      <c r="AW538" t="s">
        <v>1566</v>
      </c>
      <c r="AX538" s="21">
        <v>2542.92</v>
      </c>
    </row>
    <row r="539" spans="35:50" x14ac:dyDescent="0.3">
      <c r="AI539" s="130" t="s">
        <v>143</v>
      </c>
      <c r="AJ539" s="130" t="s">
        <v>194</v>
      </c>
      <c r="AK539" s="130" t="s">
        <v>1567</v>
      </c>
      <c r="AL539" s="130" t="s">
        <v>1568</v>
      </c>
      <c r="AM539" s="130" t="s">
        <v>147</v>
      </c>
      <c r="AN539" s="130" t="s">
        <v>259</v>
      </c>
      <c r="AO539" s="130" t="s">
        <v>1537</v>
      </c>
      <c r="AP539" s="130" t="s">
        <v>150</v>
      </c>
      <c r="AQ539" s="130" t="s">
        <v>148</v>
      </c>
      <c r="AR539" s="130" t="s">
        <v>148</v>
      </c>
      <c r="AS539" s="131">
        <v>513</v>
      </c>
      <c r="AT539" s="127">
        <v>44739</v>
      </c>
      <c r="AW539" t="s">
        <v>1569</v>
      </c>
      <c r="AX539" s="21">
        <v>837.52</v>
      </c>
    </row>
    <row r="540" spans="35:50" x14ac:dyDescent="0.3">
      <c r="AI540" s="130" t="s">
        <v>143</v>
      </c>
      <c r="AJ540" s="130" t="s">
        <v>194</v>
      </c>
      <c r="AK540" s="130" t="s">
        <v>1570</v>
      </c>
      <c r="AL540" s="130" t="s">
        <v>1571</v>
      </c>
      <c r="AM540" s="130" t="s">
        <v>147</v>
      </c>
      <c r="AN540" s="130" t="s">
        <v>259</v>
      </c>
      <c r="AO540" s="130" t="s">
        <v>1537</v>
      </c>
      <c r="AP540" s="130" t="s">
        <v>150</v>
      </c>
      <c r="AQ540" s="130" t="s">
        <v>148</v>
      </c>
      <c r="AR540" s="130" t="s">
        <v>148</v>
      </c>
      <c r="AS540" s="131">
        <v>225</v>
      </c>
      <c r="AT540" s="127">
        <v>44739</v>
      </c>
      <c r="AW540" t="s">
        <v>1572</v>
      </c>
      <c r="AX540" s="21">
        <v>1209</v>
      </c>
    </row>
    <row r="541" spans="35:50" x14ac:dyDescent="0.3">
      <c r="AI541" s="130" t="s">
        <v>143</v>
      </c>
      <c r="AJ541" s="130" t="s">
        <v>194</v>
      </c>
      <c r="AK541" s="130" t="s">
        <v>1573</v>
      </c>
      <c r="AL541" s="130" t="s">
        <v>1574</v>
      </c>
      <c r="AM541" s="130" t="s">
        <v>147</v>
      </c>
      <c r="AN541" s="130" t="s">
        <v>259</v>
      </c>
      <c r="AO541" s="130" t="s">
        <v>1537</v>
      </c>
      <c r="AP541" s="130" t="s">
        <v>150</v>
      </c>
      <c r="AQ541" s="130" t="s">
        <v>148</v>
      </c>
      <c r="AR541" s="130" t="s">
        <v>148</v>
      </c>
      <c r="AS541" s="131">
        <v>225</v>
      </c>
      <c r="AT541" s="127">
        <v>44739</v>
      </c>
      <c r="AW541" t="s">
        <v>1575</v>
      </c>
      <c r="AX541" s="21">
        <v>2481.48</v>
      </c>
    </row>
    <row r="542" spans="35:50" x14ac:dyDescent="0.3">
      <c r="AI542" s="130" t="s">
        <v>143</v>
      </c>
      <c r="AJ542" s="130" t="s">
        <v>194</v>
      </c>
      <c r="AK542" s="130" t="s">
        <v>1576</v>
      </c>
      <c r="AL542" s="130" t="s">
        <v>1577</v>
      </c>
      <c r="AM542" s="130" t="s">
        <v>147</v>
      </c>
      <c r="AN542" s="130" t="s">
        <v>259</v>
      </c>
      <c r="AO542" s="130" t="s">
        <v>1537</v>
      </c>
      <c r="AP542" s="130" t="s">
        <v>150</v>
      </c>
      <c r="AQ542" s="130" t="s">
        <v>148</v>
      </c>
      <c r="AR542" s="130" t="s">
        <v>148</v>
      </c>
      <c r="AS542" s="131">
        <v>81</v>
      </c>
      <c r="AT542" s="127">
        <v>44739</v>
      </c>
      <c r="AW542" t="s">
        <v>1578</v>
      </c>
      <c r="AX542" s="21">
        <v>1264.55</v>
      </c>
    </row>
    <row r="543" spans="35:50" x14ac:dyDescent="0.3">
      <c r="AI543" s="130" t="s">
        <v>143</v>
      </c>
      <c r="AJ543" s="130" t="s">
        <v>194</v>
      </c>
      <c r="AK543" s="130" t="s">
        <v>1579</v>
      </c>
      <c r="AL543" s="130" t="s">
        <v>1580</v>
      </c>
      <c r="AM543" s="130" t="s">
        <v>147</v>
      </c>
      <c r="AN543" s="130" t="s">
        <v>259</v>
      </c>
      <c r="AO543" s="130" t="s">
        <v>1537</v>
      </c>
      <c r="AP543" s="130" t="s">
        <v>150</v>
      </c>
      <c r="AQ543" s="130" t="s">
        <v>148</v>
      </c>
      <c r="AR543" s="130" t="s">
        <v>148</v>
      </c>
      <c r="AS543" s="131">
        <v>40807.839999999997</v>
      </c>
      <c r="AT543" s="127">
        <v>44750</v>
      </c>
      <c r="AW543" t="s">
        <v>1581</v>
      </c>
      <c r="AX543" s="21">
        <v>938</v>
      </c>
    </row>
    <row r="544" spans="35:50" x14ac:dyDescent="0.3">
      <c r="AI544" s="130" t="s">
        <v>143</v>
      </c>
      <c r="AJ544" s="130" t="s">
        <v>144</v>
      </c>
      <c r="AK544" s="130" t="s">
        <v>1582</v>
      </c>
      <c r="AL544" s="130" t="s">
        <v>1266</v>
      </c>
      <c r="AM544" s="130" t="s">
        <v>147</v>
      </c>
      <c r="AN544" s="130" t="s">
        <v>1266</v>
      </c>
      <c r="AO544" s="130" t="s">
        <v>1583</v>
      </c>
      <c r="AP544" s="130" t="s">
        <v>150</v>
      </c>
      <c r="AQ544" s="130" t="s">
        <v>148</v>
      </c>
      <c r="AR544" s="130" t="s">
        <v>148</v>
      </c>
      <c r="AS544" s="131">
        <v>370</v>
      </c>
      <c r="AT544" s="127">
        <v>44735</v>
      </c>
      <c r="AW544" t="s">
        <v>1584</v>
      </c>
      <c r="AX544" s="21">
        <v>1588.28</v>
      </c>
    </row>
    <row r="545" spans="35:50" x14ac:dyDescent="0.3">
      <c r="AI545" s="130" t="s">
        <v>143</v>
      </c>
      <c r="AJ545" s="130" t="s">
        <v>144</v>
      </c>
      <c r="AK545" s="130" t="s">
        <v>1585</v>
      </c>
      <c r="AL545" s="130" t="s">
        <v>1263</v>
      </c>
      <c r="AM545" s="130" t="s">
        <v>147</v>
      </c>
      <c r="AN545" s="130" t="s">
        <v>1263</v>
      </c>
      <c r="AO545" s="130" t="s">
        <v>1583</v>
      </c>
      <c r="AP545" s="130" t="s">
        <v>150</v>
      </c>
      <c r="AQ545" s="130" t="s">
        <v>148</v>
      </c>
      <c r="AR545" s="130" t="s">
        <v>148</v>
      </c>
      <c r="AS545" s="131">
        <v>18.809999999999999</v>
      </c>
      <c r="AT545" s="127">
        <v>44739</v>
      </c>
      <c r="AW545" t="s">
        <v>1586</v>
      </c>
      <c r="AX545" s="21">
        <v>3101.65</v>
      </c>
    </row>
    <row r="546" spans="35:50" x14ac:dyDescent="0.3">
      <c r="AI546" s="130" t="s">
        <v>143</v>
      </c>
      <c r="AJ546" s="130" t="s">
        <v>194</v>
      </c>
      <c r="AK546" s="130" t="s">
        <v>1587</v>
      </c>
      <c r="AL546" s="130" t="s">
        <v>1588</v>
      </c>
      <c r="AM546" s="130" t="s">
        <v>147</v>
      </c>
      <c r="AN546" s="130" t="s">
        <v>525</v>
      </c>
      <c r="AO546" s="130" t="s">
        <v>1583</v>
      </c>
      <c r="AP546" s="130" t="s">
        <v>150</v>
      </c>
      <c r="AQ546" s="130" t="s">
        <v>148</v>
      </c>
      <c r="AR546" s="130" t="s">
        <v>148</v>
      </c>
      <c r="AS546" s="131">
        <v>207.75</v>
      </c>
      <c r="AT546" s="127">
        <v>44741</v>
      </c>
      <c r="AW546" t="s">
        <v>1589</v>
      </c>
      <c r="AX546" s="21">
        <v>2447.04</v>
      </c>
    </row>
    <row r="547" spans="35:50" x14ac:dyDescent="0.3">
      <c r="AI547" s="130" t="s">
        <v>143</v>
      </c>
      <c r="AJ547" s="130" t="s">
        <v>194</v>
      </c>
      <c r="AK547" s="130" t="s">
        <v>1590</v>
      </c>
      <c r="AL547" s="130" t="s">
        <v>1591</v>
      </c>
      <c r="AM547" s="130" t="s">
        <v>147</v>
      </c>
      <c r="AN547" s="130" t="s">
        <v>525</v>
      </c>
      <c r="AO547" s="130" t="s">
        <v>1583</v>
      </c>
      <c r="AP547" s="130" t="s">
        <v>150</v>
      </c>
      <c r="AQ547" s="130" t="s">
        <v>148</v>
      </c>
      <c r="AR547" s="130" t="s">
        <v>148</v>
      </c>
      <c r="AS547" s="131">
        <v>1248.7</v>
      </c>
      <c r="AT547" s="127">
        <v>44741</v>
      </c>
      <c r="AW547" t="s">
        <v>1592</v>
      </c>
      <c r="AX547" s="21">
        <v>2663.19</v>
      </c>
    </row>
    <row r="548" spans="35:50" x14ac:dyDescent="0.3">
      <c r="AI548" s="130" t="s">
        <v>143</v>
      </c>
      <c r="AJ548" s="130" t="s">
        <v>194</v>
      </c>
      <c r="AK548" s="130" t="s">
        <v>1593</v>
      </c>
      <c r="AL548" s="130" t="s">
        <v>1594</v>
      </c>
      <c r="AM548" s="130" t="s">
        <v>147</v>
      </c>
      <c r="AN548" s="130" t="s">
        <v>525</v>
      </c>
      <c r="AO548" s="130" t="s">
        <v>1583</v>
      </c>
      <c r="AP548" s="130" t="s">
        <v>150</v>
      </c>
      <c r="AQ548" s="130" t="s">
        <v>148</v>
      </c>
      <c r="AR548" s="130" t="s">
        <v>148</v>
      </c>
      <c r="AS548" s="131">
        <v>448</v>
      </c>
      <c r="AT548" s="127">
        <v>44741</v>
      </c>
      <c r="AW548" t="s">
        <v>1595</v>
      </c>
      <c r="AX548" s="21">
        <v>250</v>
      </c>
    </row>
    <row r="549" spans="35:50" x14ac:dyDescent="0.3">
      <c r="AI549" s="130" t="s">
        <v>143</v>
      </c>
      <c r="AJ549" s="130" t="s">
        <v>194</v>
      </c>
      <c r="AK549" s="130" t="s">
        <v>1596</v>
      </c>
      <c r="AL549" s="130" t="s">
        <v>1597</v>
      </c>
      <c r="AM549" s="130" t="s">
        <v>147</v>
      </c>
      <c r="AN549" s="130" t="s">
        <v>525</v>
      </c>
      <c r="AO549" s="130" t="s">
        <v>1583</v>
      </c>
      <c r="AP549" s="130" t="s">
        <v>150</v>
      </c>
      <c r="AQ549" s="130" t="s">
        <v>148</v>
      </c>
      <c r="AR549" s="130" t="s">
        <v>148</v>
      </c>
      <c r="AS549" s="131">
        <v>1254.7</v>
      </c>
      <c r="AT549" s="127">
        <v>44742</v>
      </c>
      <c r="AW549" t="s">
        <v>1598</v>
      </c>
      <c r="AX549" s="21">
        <v>412.37</v>
      </c>
    </row>
    <row r="550" spans="35:50" x14ac:dyDescent="0.3">
      <c r="AI550" s="130" t="s">
        <v>143</v>
      </c>
      <c r="AJ550" s="130" t="s">
        <v>194</v>
      </c>
      <c r="AK550" s="130" t="s">
        <v>1599</v>
      </c>
      <c r="AL550" s="130" t="s">
        <v>1600</v>
      </c>
      <c r="AM550" s="130" t="s">
        <v>147</v>
      </c>
      <c r="AN550" s="130" t="s">
        <v>525</v>
      </c>
      <c r="AO550" s="130" t="s">
        <v>1583</v>
      </c>
      <c r="AP550" s="130" t="s">
        <v>150</v>
      </c>
      <c r="AQ550" s="130" t="s">
        <v>148</v>
      </c>
      <c r="AR550" s="130" t="s">
        <v>148</v>
      </c>
      <c r="AS550" s="131">
        <v>1711.3</v>
      </c>
      <c r="AT550" s="127">
        <v>44742</v>
      </c>
      <c r="AW550" t="s">
        <v>1601</v>
      </c>
      <c r="AX550" s="21">
        <v>100</v>
      </c>
    </row>
    <row r="551" spans="35:50" x14ac:dyDescent="0.3">
      <c r="AI551" s="130" t="s">
        <v>143</v>
      </c>
      <c r="AJ551" s="130" t="s">
        <v>144</v>
      </c>
      <c r="AK551" s="130" t="s">
        <v>1602</v>
      </c>
      <c r="AL551" s="130" t="s">
        <v>1387</v>
      </c>
      <c r="AM551" s="130" t="s">
        <v>147</v>
      </c>
      <c r="AN551" s="130" t="s">
        <v>366</v>
      </c>
      <c r="AO551" s="130" t="s">
        <v>1603</v>
      </c>
      <c r="AP551" s="130" t="s">
        <v>150</v>
      </c>
      <c r="AQ551" s="130" t="s">
        <v>148</v>
      </c>
      <c r="AR551" s="130" t="s">
        <v>148</v>
      </c>
      <c r="AS551" s="131">
        <v>1500</v>
      </c>
      <c r="AT551" s="127">
        <v>44739</v>
      </c>
      <c r="AW551" t="s">
        <v>504</v>
      </c>
      <c r="AX551" s="21">
        <v>37500</v>
      </c>
    </row>
    <row r="552" spans="35:50" x14ac:dyDescent="0.3">
      <c r="AI552" s="130" t="s">
        <v>143</v>
      </c>
      <c r="AJ552" s="130" t="s">
        <v>144</v>
      </c>
      <c r="AK552" s="130" t="s">
        <v>1604</v>
      </c>
      <c r="AL552" s="130" t="s">
        <v>368</v>
      </c>
      <c r="AM552" s="130" t="s">
        <v>147</v>
      </c>
      <c r="AN552" s="130" t="s">
        <v>325</v>
      </c>
      <c r="AO552" s="130" t="s">
        <v>1605</v>
      </c>
      <c r="AP552" s="130" t="s">
        <v>150</v>
      </c>
      <c r="AQ552" s="130" t="s">
        <v>148</v>
      </c>
      <c r="AR552" s="130" t="s">
        <v>148</v>
      </c>
      <c r="AS552" s="131">
        <v>475</v>
      </c>
      <c r="AT552" s="127">
        <v>44739</v>
      </c>
      <c r="AW552" t="s">
        <v>925</v>
      </c>
      <c r="AX552" s="21">
        <v>35000</v>
      </c>
    </row>
    <row r="553" spans="35:50" x14ac:dyDescent="0.3">
      <c r="AI553" s="130" t="s">
        <v>143</v>
      </c>
      <c r="AJ553" s="130" t="s">
        <v>144</v>
      </c>
      <c r="AK553" s="130" t="s">
        <v>1606</v>
      </c>
      <c r="AL553" s="130" t="s">
        <v>1607</v>
      </c>
      <c r="AM553" s="130" t="s">
        <v>147</v>
      </c>
      <c r="AN553" s="130" t="s">
        <v>322</v>
      </c>
      <c r="AO553" s="130" t="s">
        <v>1605</v>
      </c>
      <c r="AP553" s="130" t="s">
        <v>150</v>
      </c>
      <c r="AQ553" s="130" t="s">
        <v>148</v>
      </c>
      <c r="AR553" s="130" t="s">
        <v>148</v>
      </c>
      <c r="AS553" s="131">
        <v>405</v>
      </c>
      <c r="AT553" s="127">
        <v>44739</v>
      </c>
      <c r="AW553" t="s">
        <v>673</v>
      </c>
      <c r="AX553" s="21">
        <v>10000</v>
      </c>
    </row>
    <row r="554" spans="35:50" x14ac:dyDescent="0.3">
      <c r="AI554" s="130" t="s">
        <v>143</v>
      </c>
      <c r="AJ554" s="130" t="s">
        <v>144</v>
      </c>
      <c r="AK554" s="130" t="s">
        <v>1608</v>
      </c>
      <c r="AL554" s="130" t="s">
        <v>1270</v>
      </c>
      <c r="AM554" s="130" t="s">
        <v>147</v>
      </c>
      <c r="AN554" s="130" t="s">
        <v>1270</v>
      </c>
      <c r="AO554" s="130" t="s">
        <v>1605</v>
      </c>
      <c r="AP554" s="130" t="s">
        <v>150</v>
      </c>
      <c r="AQ554" s="130" t="s">
        <v>148</v>
      </c>
      <c r="AR554" s="130" t="s">
        <v>148</v>
      </c>
      <c r="AS554" s="131">
        <v>60.92</v>
      </c>
      <c r="AT554" s="127">
        <v>44741</v>
      </c>
      <c r="AW554" t="s">
        <v>1392</v>
      </c>
      <c r="AX554" s="21">
        <v>10200</v>
      </c>
    </row>
    <row r="555" spans="35:50" x14ac:dyDescent="0.3">
      <c r="AI555" s="130" t="s">
        <v>143</v>
      </c>
      <c r="AJ555" s="130" t="s">
        <v>144</v>
      </c>
      <c r="AK555" s="130" t="s">
        <v>1609</v>
      </c>
      <c r="AL555" s="130" t="s">
        <v>1610</v>
      </c>
      <c r="AM555" s="130" t="s">
        <v>147</v>
      </c>
      <c r="AN555" s="130" t="s">
        <v>1610</v>
      </c>
      <c r="AO555" s="130" t="s">
        <v>1605</v>
      </c>
      <c r="AP555" s="130" t="s">
        <v>150</v>
      </c>
      <c r="AQ555" s="130" t="s">
        <v>148</v>
      </c>
      <c r="AR555" s="130" t="s">
        <v>148</v>
      </c>
      <c r="AS555" s="131">
        <v>6331.9</v>
      </c>
      <c r="AT555" s="127">
        <v>44741</v>
      </c>
      <c r="AW555" t="s">
        <v>899</v>
      </c>
      <c r="AX555" s="21">
        <v>3250</v>
      </c>
    </row>
    <row r="556" spans="35:50" x14ac:dyDescent="0.3">
      <c r="AI556" s="130" t="s">
        <v>143</v>
      </c>
      <c r="AJ556" s="130" t="s">
        <v>144</v>
      </c>
      <c r="AK556" s="130" t="s">
        <v>1611</v>
      </c>
      <c r="AL556" s="130" t="s">
        <v>1612</v>
      </c>
      <c r="AM556" s="130" t="s">
        <v>147</v>
      </c>
      <c r="AN556" s="130" t="s">
        <v>218</v>
      </c>
      <c r="AO556" s="130" t="s">
        <v>1613</v>
      </c>
      <c r="AP556" s="130" t="s">
        <v>150</v>
      </c>
      <c r="AQ556" s="130" t="s">
        <v>148</v>
      </c>
      <c r="AR556" s="130" t="s">
        <v>148</v>
      </c>
      <c r="AS556" s="131">
        <v>164.58</v>
      </c>
      <c r="AT556" s="127">
        <v>44741</v>
      </c>
      <c r="AW556" t="s">
        <v>426</v>
      </c>
      <c r="AX556" s="21">
        <v>1239.8800000000001</v>
      </c>
    </row>
    <row r="557" spans="35:50" x14ac:dyDescent="0.3">
      <c r="AI557" s="130" t="s">
        <v>143</v>
      </c>
      <c r="AJ557" s="130" t="s">
        <v>144</v>
      </c>
      <c r="AK557" s="130" t="s">
        <v>1614</v>
      </c>
      <c r="AL557" s="130" t="s">
        <v>1273</v>
      </c>
      <c r="AM557" s="130" t="s">
        <v>147</v>
      </c>
      <c r="AN557" s="130" t="s">
        <v>1273</v>
      </c>
      <c r="AO557" s="130" t="s">
        <v>1613</v>
      </c>
      <c r="AP557" s="130" t="s">
        <v>150</v>
      </c>
      <c r="AQ557" s="130" t="s">
        <v>148</v>
      </c>
      <c r="AR557" s="130" t="s">
        <v>148</v>
      </c>
      <c r="AS557" s="131">
        <v>1881.97</v>
      </c>
      <c r="AT557" s="127">
        <v>44741</v>
      </c>
      <c r="AW557" t="s">
        <v>1615</v>
      </c>
      <c r="AX557" s="21">
        <v>4424.08</v>
      </c>
    </row>
    <row r="558" spans="35:50" x14ac:dyDescent="0.3">
      <c r="AI558" s="130" t="s">
        <v>143</v>
      </c>
      <c r="AJ558" s="130" t="s">
        <v>144</v>
      </c>
      <c r="AK558" s="130" t="s">
        <v>1616</v>
      </c>
      <c r="AL558" s="130" t="s">
        <v>1260</v>
      </c>
      <c r="AM558" s="130" t="s">
        <v>147</v>
      </c>
      <c r="AN558" s="130" t="s">
        <v>1260</v>
      </c>
      <c r="AO558" s="130" t="s">
        <v>1613</v>
      </c>
      <c r="AP558" s="130" t="s">
        <v>150</v>
      </c>
      <c r="AQ558" s="130" t="s">
        <v>148</v>
      </c>
      <c r="AR558" s="130" t="s">
        <v>148</v>
      </c>
      <c r="AS558" s="131">
        <v>438.87</v>
      </c>
      <c r="AT558" s="127">
        <v>44741</v>
      </c>
      <c r="AW558" t="s">
        <v>1610</v>
      </c>
      <c r="AX558" s="21">
        <v>6331.9</v>
      </c>
    </row>
    <row r="559" spans="35:50" x14ac:dyDescent="0.3">
      <c r="AI559" s="130" t="s">
        <v>143</v>
      </c>
      <c r="AJ559" s="130" t="s">
        <v>144</v>
      </c>
      <c r="AK559" s="130" t="s">
        <v>1617</v>
      </c>
      <c r="AL559" s="130" t="s">
        <v>1278</v>
      </c>
      <c r="AM559" s="130" t="s">
        <v>147</v>
      </c>
      <c r="AN559" s="130" t="s">
        <v>1278</v>
      </c>
      <c r="AO559" s="130" t="s">
        <v>1613</v>
      </c>
      <c r="AP559" s="130" t="s">
        <v>150</v>
      </c>
      <c r="AQ559" s="130" t="s">
        <v>148</v>
      </c>
      <c r="AR559" s="130" t="s">
        <v>148</v>
      </c>
      <c r="AS559" s="131">
        <v>185</v>
      </c>
      <c r="AT559" s="127">
        <v>44742</v>
      </c>
      <c r="AW559" t="s">
        <v>700</v>
      </c>
      <c r="AX559" s="21">
        <v>495</v>
      </c>
    </row>
    <row r="560" spans="35:50" x14ac:dyDescent="0.3">
      <c r="AI560" s="130" t="s">
        <v>143</v>
      </c>
      <c r="AJ560" s="130" t="s">
        <v>144</v>
      </c>
      <c r="AK560" s="130" t="s">
        <v>1618</v>
      </c>
      <c r="AL560" s="130" t="s">
        <v>1619</v>
      </c>
      <c r="AM560" s="130" t="s">
        <v>147</v>
      </c>
      <c r="AN560" s="130" t="s">
        <v>1619</v>
      </c>
      <c r="AO560" s="130" t="s">
        <v>1613</v>
      </c>
      <c r="AP560" s="130" t="s">
        <v>150</v>
      </c>
      <c r="AQ560" s="130" t="s">
        <v>148</v>
      </c>
      <c r="AR560" s="130" t="s">
        <v>148</v>
      </c>
      <c r="AS560" s="131">
        <v>380</v>
      </c>
      <c r="AT560" s="127">
        <v>44742</v>
      </c>
      <c r="AW560" t="s">
        <v>1063</v>
      </c>
      <c r="AX560" s="21">
        <v>267.49</v>
      </c>
    </row>
    <row r="561" spans="35:50" x14ac:dyDescent="0.3">
      <c r="AI561" s="130" t="s">
        <v>143</v>
      </c>
      <c r="AJ561" s="130" t="s">
        <v>194</v>
      </c>
      <c r="AK561" s="130" t="s">
        <v>1620</v>
      </c>
      <c r="AL561" s="130" t="s">
        <v>1621</v>
      </c>
      <c r="AM561" s="130" t="s">
        <v>147</v>
      </c>
      <c r="AN561" s="130" t="s">
        <v>259</v>
      </c>
      <c r="AO561" s="130" t="s">
        <v>1613</v>
      </c>
      <c r="AP561" s="130" t="s">
        <v>150</v>
      </c>
      <c r="AQ561" s="130" t="s">
        <v>148</v>
      </c>
      <c r="AR561" s="130" t="s">
        <v>148</v>
      </c>
      <c r="AS561" s="131">
        <v>3111</v>
      </c>
      <c r="AT561" s="127">
        <v>44743</v>
      </c>
      <c r="AW561" t="s">
        <v>1061</v>
      </c>
      <c r="AX561" s="21">
        <v>1395.31</v>
      </c>
    </row>
    <row r="562" spans="35:50" x14ac:dyDescent="0.3">
      <c r="AI562" s="130" t="s">
        <v>143</v>
      </c>
      <c r="AJ562" s="130" t="s">
        <v>194</v>
      </c>
      <c r="AK562" s="130" t="s">
        <v>1622</v>
      </c>
      <c r="AL562" s="130" t="s">
        <v>1623</v>
      </c>
      <c r="AM562" s="130" t="s">
        <v>147</v>
      </c>
      <c r="AN562" s="130" t="s">
        <v>259</v>
      </c>
      <c r="AO562" s="130" t="s">
        <v>1613</v>
      </c>
      <c r="AP562" s="130" t="s">
        <v>150</v>
      </c>
      <c r="AQ562" s="130" t="s">
        <v>148</v>
      </c>
      <c r="AR562" s="130" t="s">
        <v>148</v>
      </c>
      <c r="AS562" s="131">
        <v>5623.5</v>
      </c>
      <c r="AT562" s="127">
        <v>44743</v>
      </c>
      <c r="AW562" t="s">
        <v>1038</v>
      </c>
      <c r="AX562" s="21">
        <v>345.92</v>
      </c>
    </row>
    <row r="563" spans="35:50" x14ac:dyDescent="0.3">
      <c r="AI563" s="130" t="s">
        <v>143</v>
      </c>
      <c r="AJ563" s="130" t="s">
        <v>194</v>
      </c>
      <c r="AK563" s="130" t="s">
        <v>1624</v>
      </c>
      <c r="AL563" s="130" t="s">
        <v>1625</v>
      </c>
      <c r="AM563" s="130" t="s">
        <v>147</v>
      </c>
      <c r="AN563" s="130" t="s">
        <v>259</v>
      </c>
      <c r="AO563" s="130" t="s">
        <v>1613</v>
      </c>
      <c r="AP563" s="130" t="s">
        <v>150</v>
      </c>
      <c r="AQ563" s="130" t="s">
        <v>148</v>
      </c>
      <c r="AR563" s="130" t="s">
        <v>148</v>
      </c>
      <c r="AS563" s="131">
        <v>4589.3900000000003</v>
      </c>
      <c r="AT563" s="127">
        <v>44743</v>
      </c>
      <c r="AW563" t="s">
        <v>1619</v>
      </c>
      <c r="AX563" s="21">
        <v>380</v>
      </c>
    </row>
    <row r="564" spans="35:50" x14ac:dyDescent="0.3">
      <c r="AI564" s="130" t="s">
        <v>143</v>
      </c>
      <c r="AJ564" s="130" t="s">
        <v>144</v>
      </c>
      <c r="AK564" s="130" t="s">
        <v>1626</v>
      </c>
      <c r="AL564" s="130" t="s">
        <v>1283</v>
      </c>
      <c r="AM564" s="130" t="s">
        <v>147</v>
      </c>
      <c r="AN564" s="130" t="s">
        <v>1283</v>
      </c>
      <c r="AO564" s="130" t="s">
        <v>1627</v>
      </c>
      <c r="AP564" s="130" t="s">
        <v>150</v>
      </c>
      <c r="AQ564" s="130" t="s">
        <v>148</v>
      </c>
      <c r="AR564" s="130" t="s">
        <v>148</v>
      </c>
      <c r="AS564" s="131">
        <v>643.24</v>
      </c>
      <c r="AT564" s="127">
        <v>44747</v>
      </c>
      <c r="AW564" t="s">
        <v>1628</v>
      </c>
      <c r="AX564" s="21">
        <v>2166.17</v>
      </c>
    </row>
    <row r="565" spans="35:50" x14ac:dyDescent="0.3">
      <c r="AI565" s="130" t="s">
        <v>143</v>
      </c>
      <c r="AJ565" s="130" t="s">
        <v>398</v>
      </c>
      <c r="AK565" s="130" t="s">
        <v>1629</v>
      </c>
      <c r="AL565" s="130" t="s">
        <v>400</v>
      </c>
      <c r="AM565" s="130" t="s">
        <v>147</v>
      </c>
      <c r="AN565" s="130" t="s">
        <v>401</v>
      </c>
      <c r="AO565" s="130" t="s">
        <v>1630</v>
      </c>
      <c r="AP565" s="130" t="s">
        <v>150</v>
      </c>
      <c r="AQ565" s="130" t="s">
        <v>148</v>
      </c>
      <c r="AR565" s="130" t="s">
        <v>148</v>
      </c>
      <c r="AS565" s="131">
        <v>-255413</v>
      </c>
      <c r="AT565" s="127">
        <v>44742</v>
      </c>
      <c r="AW565" t="s">
        <v>1631</v>
      </c>
      <c r="AX565" s="21">
        <v>1847.8</v>
      </c>
    </row>
    <row r="566" spans="35:50" x14ac:dyDescent="0.3">
      <c r="AI566" s="130" t="s">
        <v>143</v>
      </c>
      <c r="AJ566" s="130" t="s">
        <v>144</v>
      </c>
      <c r="AK566" s="130" t="s">
        <v>1632</v>
      </c>
      <c r="AL566" s="130" t="s">
        <v>1633</v>
      </c>
      <c r="AM566" s="130" t="s">
        <v>147</v>
      </c>
      <c r="AN566" s="130" t="s">
        <v>369</v>
      </c>
      <c r="AO566" s="130" t="s">
        <v>1630</v>
      </c>
      <c r="AP566" s="130" t="s">
        <v>150</v>
      </c>
      <c r="AQ566" s="130" t="s">
        <v>148</v>
      </c>
      <c r="AR566" s="130" t="s">
        <v>148</v>
      </c>
      <c r="AS566" s="131">
        <v>4000</v>
      </c>
      <c r="AT566" s="127">
        <v>44747</v>
      </c>
      <c r="AW566" t="s">
        <v>1634</v>
      </c>
      <c r="AX566" s="21">
        <v>1266.69</v>
      </c>
    </row>
    <row r="567" spans="35:50" x14ac:dyDescent="0.3">
      <c r="AI567" s="130" t="s">
        <v>143</v>
      </c>
      <c r="AJ567" s="130" t="s">
        <v>144</v>
      </c>
      <c r="AK567" s="130" t="s">
        <v>1635</v>
      </c>
      <c r="AL567" s="130" t="s">
        <v>1104</v>
      </c>
      <c r="AM567" s="130" t="s">
        <v>147</v>
      </c>
      <c r="AN567" s="130" t="s">
        <v>1104</v>
      </c>
      <c r="AO567" s="130" t="s">
        <v>1630</v>
      </c>
      <c r="AP567" s="130" t="s">
        <v>150</v>
      </c>
      <c r="AQ567" s="130" t="s">
        <v>148</v>
      </c>
      <c r="AR567" s="130" t="s">
        <v>148</v>
      </c>
      <c r="AS567" s="131">
        <v>3290.98</v>
      </c>
      <c r="AT567" s="127">
        <v>44748</v>
      </c>
      <c r="AW567" t="s">
        <v>1636</v>
      </c>
      <c r="AX567" s="21">
        <v>567.6</v>
      </c>
    </row>
    <row r="568" spans="35:50" x14ac:dyDescent="0.3">
      <c r="AI568" s="130" t="s">
        <v>143</v>
      </c>
      <c r="AJ568" s="130" t="s">
        <v>144</v>
      </c>
      <c r="AK568" s="130" t="s">
        <v>1637</v>
      </c>
      <c r="AL568" s="130" t="s">
        <v>648</v>
      </c>
      <c r="AM568" s="130" t="s">
        <v>147</v>
      </c>
      <c r="AN568" s="130" t="s">
        <v>148</v>
      </c>
      <c r="AO568" s="130" t="s">
        <v>1638</v>
      </c>
      <c r="AP568" s="130" t="s">
        <v>150</v>
      </c>
      <c r="AQ568" s="130" t="s">
        <v>148</v>
      </c>
      <c r="AR568" s="130" t="s">
        <v>148</v>
      </c>
      <c r="AS568" s="131">
        <v>306.41000000000003</v>
      </c>
      <c r="AT568" s="127">
        <v>44743</v>
      </c>
      <c r="AW568" t="s">
        <v>1639</v>
      </c>
      <c r="AX568" s="21">
        <v>593574.00000000047</v>
      </c>
    </row>
    <row r="569" spans="35:50" x14ac:dyDescent="0.3">
      <c r="AI569" s="130" t="s">
        <v>143</v>
      </c>
      <c r="AJ569" s="130" t="s">
        <v>144</v>
      </c>
      <c r="AK569" s="130" t="s">
        <v>1640</v>
      </c>
      <c r="AL569" s="130" t="s">
        <v>975</v>
      </c>
      <c r="AM569" s="130" t="s">
        <v>147</v>
      </c>
      <c r="AN569" s="130" t="s">
        <v>975</v>
      </c>
      <c r="AO569" s="130" t="s">
        <v>1638</v>
      </c>
      <c r="AP569" s="130" t="s">
        <v>150</v>
      </c>
      <c r="AQ569" s="130" t="s">
        <v>148</v>
      </c>
      <c r="AR569" s="130" t="s">
        <v>148</v>
      </c>
      <c r="AS569" s="131">
        <v>1476.3</v>
      </c>
      <c r="AT569" s="127">
        <v>44747</v>
      </c>
      <c r="AX569" s="21"/>
    </row>
    <row r="570" spans="35:50" x14ac:dyDescent="0.3">
      <c r="AI570" s="130" t="s">
        <v>143</v>
      </c>
      <c r="AJ570" s="130" t="s">
        <v>144</v>
      </c>
      <c r="AK570" s="130" t="s">
        <v>1641</v>
      </c>
      <c r="AL570" s="130" t="s">
        <v>1275</v>
      </c>
      <c r="AM570" s="130" t="s">
        <v>147</v>
      </c>
      <c r="AN570" s="130" t="s">
        <v>1275</v>
      </c>
      <c r="AO570" s="130" t="s">
        <v>1638</v>
      </c>
      <c r="AP570" s="130" t="s">
        <v>150</v>
      </c>
      <c r="AQ570" s="130" t="s">
        <v>148</v>
      </c>
      <c r="AR570" s="130" t="s">
        <v>148</v>
      </c>
      <c r="AS570" s="131">
        <v>225</v>
      </c>
      <c r="AT570" s="127">
        <v>44747</v>
      </c>
      <c r="AX570" s="21"/>
    </row>
    <row r="571" spans="35:50" x14ac:dyDescent="0.3">
      <c r="AI571" s="130" t="s">
        <v>143</v>
      </c>
      <c r="AJ571" s="130" t="s">
        <v>144</v>
      </c>
      <c r="AK571" s="130" t="s">
        <v>1642</v>
      </c>
      <c r="AL571" s="130" t="s">
        <v>1196</v>
      </c>
      <c r="AM571" s="130" t="s">
        <v>147</v>
      </c>
      <c r="AN571" s="130" t="s">
        <v>1196</v>
      </c>
      <c r="AO571" s="130" t="s">
        <v>1643</v>
      </c>
      <c r="AP571" s="130" t="s">
        <v>150</v>
      </c>
      <c r="AQ571" s="130" t="s">
        <v>148</v>
      </c>
      <c r="AR571" s="130" t="s">
        <v>148</v>
      </c>
      <c r="AS571" s="131">
        <v>1270.82</v>
      </c>
      <c r="AT571" s="127">
        <v>44750</v>
      </c>
      <c r="AX571" s="21"/>
    </row>
    <row r="572" spans="35:50" x14ac:dyDescent="0.3">
      <c r="AI572" s="130" t="s">
        <v>143</v>
      </c>
      <c r="AJ572" s="130" t="s">
        <v>144</v>
      </c>
      <c r="AK572" s="130" t="s">
        <v>1644</v>
      </c>
      <c r="AL572" s="130" t="s">
        <v>1287</v>
      </c>
      <c r="AM572" s="130" t="s">
        <v>147</v>
      </c>
      <c r="AN572" s="130" t="s">
        <v>1287</v>
      </c>
      <c r="AO572" s="130" t="s">
        <v>1645</v>
      </c>
      <c r="AP572" s="130" t="s">
        <v>150</v>
      </c>
      <c r="AQ572" s="130" t="s">
        <v>148</v>
      </c>
      <c r="AR572" s="130" t="s">
        <v>148</v>
      </c>
      <c r="AS572" s="131">
        <v>2116.0300000000002</v>
      </c>
      <c r="AT572" s="127">
        <v>44749</v>
      </c>
      <c r="AX572" s="21"/>
    </row>
    <row r="573" spans="35:50" x14ac:dyDescent="0.3">
      <c r="AI573" s="130" t="s">
        <v>143</v>
      </c>
      <c r="AJ573" s="130" t="s">
        <v>144</v>
      </c>
      <c r="AK573" s="130" t="s">
        <v>1646</v>
      </c>
      <c r="AL573" s="130" t="s">
        <v>1300</v>
      </c>
      <c r="AM573" s="130" t="s">
        <v>147</v>
      </c>
      <c r="AN573" s="130" t="s">
        <v>1300</v>
      </c>
      <c r="AO573" s="130" t="s">
        <v>1647</v>
      </c>
      <c r="AP573" s="130" t="s">
        <v>150</v>
      </c>
      <c r="AQ573" s="130" t="s">
        <v>148</v>
      </c>
      <c r="AR573" s="130" t="s">
        <v>148</v>
      </c>
      <c r="AS573" s="131">
        <v>120</v>
      </c>
      <c r="AT573" s="127">
        <v>44754</v>
      </c>
      <c r="AX573" s="21"/>
    </row>
    <row r="574" spans="35:50" x14ac:dyDescent="0.3">
      <c r="AI574" s="130" t="s">
        <v>143</v>
      </c>
      <c r="AJ574" s="130" t="s">
        <v>144</v>
      </c>
      <c r="AK574" s="130" t="s">
        <v>1648</v>
      </c>
      <c r="AL574" s="130" t="s">
        <v>1240</v>
      </c>
      <c r="AM574" s="130" t="s">
        <v>147</v>
      </c>
      <c r="AN574" s="130" t="s">
        <v>1240</v>
      </c>
      <c r="AO574" s="130" t="s">
        <v>1647</v>
      </c>
      <c r="AP574" s="130" t="s">
        <v>150</v>
      </c>
      <c r="AQ574" s="130" t="s">
        <v>148</v>
      </c>
      <c r="AR574" s="130" t="s">
        <v>148</v>
      </c>
      <c r="AS574" s="131">
        <v>982.42</v>
      </c>
      <c r="AT574" s="127">
        <v>44754</v>
      </c>
      <c r="AX574" s="21"/>
    </row>
    <row r="575" spans="35:50" x14ac:dyDescent="0.3">
      <c r="AI575" s="130" t="s">
        <v>143</v>
      </c>
      <c r="AJ575" s="130" t="s">
        <v>144</v>
      </c>
      <c r="AK575" s="130" t="s">
        <v>1649</v>
      </c>
      <c r="AL575" s="130" t="s">
        <v>876</v>
      </c>
      <c r="AM575" s="130" t="s">
        <v>147</v>
      </c>
      <c r="AN575" s="130" t="s">
        <v>876</v>
      </c>
      <c r="AO575" s="130" t="s">
        <v>1647</v>
      </c>
      <c r="AP575" s="130" t="s">
        <v>150</v>
      </c>
      <c r="AQ575" s="130" t="s">
        <v>148</v>
      </c>
      <c r="AR575" s="130" t="s">
        <v>148</v>
      </c>
      <c r="AS575" s="131">
        <v>740.74</v>
      </c>
      <c r="AT575" s="127">
        <v>44761</v>
      </c>
      <c r="AX575" s="21"/>
    </row>
    <row r="576" spans="35:50" x14ac:dyDescent="0.3">
      <c r="AI576" s="130" t="s">
        <v>143</v>
      </c>
      <c r="AJ576" s="130" t="s">
        <v>144</v>
      </c>
      <c r="AK576" s="130" t="s">
        <v>1650</v>
      </c>
      <c r="AL576" s="130" t="s">
        <v>1297</v>
      </c>
      <c r="AM576" s="130" t="s">
        <v>147</v>
      </c>
      <c r="AN576" s="130" t="s">
        <v>1297</v>
      </c>
      <c r="AO576" s="130" t="s">
        <v>1647</v>
      </c>
      <c r="AP576" s="130" t="s">
        <v>150</v>
      </c>
      <c r="AQ576" s="130" t="s">
        <v>148</v>
      </c>
      <c r="AR576" s="130" t="s">
        <v>148</v>
      </c>
      <c r="AS576" s="131">
        <v>2504.02</v>
      </c>
      <c r="AT576" s="127">
        <v>44767</v>
      </c>
      <c r="AX576" s="21"/>
    </row>
    <row r="577" spans="35:50" x14ac:dyDescent="0.3">
      <c r="AI577" s="130" t="s">
        <v>143</v>
      </c>
      <c r="AJ577" s="130" t="s">
        <v>144</v>
      </c>
      <c r="AK577" s="130" t="s">
        <v>1651</v>
      </c>
      <c r="AL577" s="130" t="s">
        <v>1338</v>
      </c>
      <c r="AM577" s="130" t="s">
        <v>147</v>
      </c>
      <c r="AN577" s="130" t="s">
        <v>1338</v>
      </c>
      <c r="AO577" s="130" t="s">
        <v>1647</v>
      </c>
      <c r="AP577" s="130" t="s">
        <v>150</v>
      </c>
      <c r="AQ577" s="130" t="s">
        <v>148</v>
      </c>
      <c r="AR577" s="130" t="s">
        <v>148</v>
      </c>
      <c r="AS577" s="131">
        <v>1178</v>
      </c>
      <c r="AT577" s="127">
        <v>44777</v>
      </c>
      <c r="AX577" s="21"/>
    </row>
    <row r="578" spans="35:50" x14ac:dyDescent="0.3">
      <c r="AI578" s="130" t="s">
        <v>143</v>
      </c>
      <c r="AJ578" s="130" t="s">
        <v>144</v>
      </c>
      <c r="AK578" s="130" t="s">
        <v>1652</v>
      </c>
      <c r="AL578" s="130" t="s">
        <v>1368</v>
      </c>
      <c r="AM578" s="130" t="s">
        <v>147</v>
      </c>
      <c r="AN578" s="130" t="s">
        <v>1368</v>
      </c>
      <c r="AO578" s="130" t="s">
        <v>1647</v>
      </c>
      <c r="AP578" s="130" t="s">
        <v>150</v>
      </c>
      <c r="AQ578" s="130" t="s">
        <v>148</v>
      </c>
      <c r="AR578" s="130" t="s">
        <v>148</v>
      </c>
      <c r="AS578" s="131">
        <v>189</v>
      </c>
      <c r="AT578" s="127">
        <v>44785</v>
      </c>
      <c r="AX578" s="21"/>
    </row>
    <row r="579" spans="35:50" x14ac:dyDescent="0.3">
      <c r="AI579" s="130" t="s">
        <v>143</v>
      </c>
      <c r="AJ579" s="130" t="s">
        <v>144</v>
      </c>
      <c r="AK579" s="130" t="s">
        <v>1653</v>
      </c>
      <c r="AL579" s="130" t="s">
        <v>1388</v>
      </c>
      <c r="AM579" s="130" t="s">
        <v>147</v>
      </c>
      <c r="AN579" s="130" t="s">
        <v>1388</v>
      </c>
      <c r="AO579" s="130" t="s">
        <v>1647</v>
      </c>
      <c r="AP579" s="130" t="s">
        <v>150</v>
      </c>
      <c r="AQ579" s="130" t="s">
        <v>148</v>
      </c>
      <c r="AR579" s="130" t="s">
        <v>148</v>
      </c>
      <c r="AS579" s="131">
        <v>693.28</v>
      </c>
      <c r="AT579" s="127">
        <v>44803</v>
      </c>
      <c r="AX579" s="21"/>
    </row>
    <row r="580" spans="35:50" x14ac:dyDescent="0.3">
      <c r="AI580" s="130" t="s">
        <v>143</v>
      </c>
      <c r="AJ580" s="130" t="s">
        <v>144</v>
      </c>
      <c r="AK580" s="130" t="s">
        <v>1654</v>
      </c>
      <c r="AL580" s="130" t="s">
        <v>1385</v>
      </c>
      <c r="AM580" s="130" t="s">
        <v>147</v>
      </c>
      <c r="AN580" s="130" t="s">
        <v>1385</v>
      </c>
      <c r="AO580" s="130" t="s">
        <v>1647</v>
      </c>
      <c r="AP580" s="130" t="s">
        <v>150</v>
      </c>
      <c r="AQ580" s="130" t="s">
        <v>148</v>
      </c>
      <c r="AR580" s="130" t="s">
        <v>148</v>
      </c>
      <c r="AS580" s="131">
        <v>150</v>
      </c>
      <c r="AT580" s="127">
        <v>44803</v>
      </c>
      <c r="AX580" s="21"/>
    </row>
    <row r="581" spans="35:50" x14ac:dyDescent="0.3">
      <c r="AI581" s="130" t="s">
        <v>143</v>
      </c>
      <c r="AJ581" s="130" t="s">
        <v>144</v>
      </c>
      <c r="AK581" s="130" t="s">
        <v>1655</v>
      </c>
      <c r="AL581" s="130" t="s">
        <v>537</v>
      </c>
      <c r="AM581" s="130" t="s">
        <v>147</v>
      </c>
      <c r="AN581" s="130" t="s">
        <v>537</v>
      </c>
      <c r="AO581" s="130" t="s">
        <v>1647</v>
      </c>
      <c r="AP581" s="130" t="s">
        <v>150</v>
      </c>
      <c r="AQ581" s="130" t="s">
        <v>148</v>
      </c>
      <c r="AR581" s="130" t="s">
        <v>148</v>
      </c>
      <c r="AS581" s="131">
        <v>9784.4500000000007</v>
      </c>
      <c r="AT581" s="127">
        <v>44804</v>
      </c>
      <c r="AX581" s="21"/>
    </row>
    <row r="582" spans="35:50" x14ac:dyDescent="0.3">
      <c r="AI582" s="130" t="s">
        <v>143</v>
      </c>
      <c r="AJ582" s="130" t="s">
        <v>144</v>
      </c>
      <c r="AK582" s="130" t="s">
        <v>1656</v>
      </c>
      <c r="AL582" s="130" t="s">
        <v>1362</v>
      </c>
      <c r="AM582" s="130" t="s">
        <v>147</v>
      </c>
      <c r="AN582" s="130" t="s">
        <v>1362</v>
      </c>
      <c r="AO582" s="130" t="s">
        <v>1647</v>
      </c>
      <c r="AP582" s="130" t="s">
        <v>150</v>
      </c>
      <c r="AQ582" s="130" t="s">
        <v>148</v>
      </c>
      <c r="AR582" s="130" t="s">
        <v>148</v>
      </c>
      <c r="AS582" s="131">
        <v>852.57</v>
      </c>
      <c r="AT582" s="127">
        <v>44816</v>
      </c>
      <c r="AX582" s="21"/>
    </row>
    <row r="583" spans="35:50" x14ac:dyDescent="0.3">
      <c r="AI583" s="130" t="s">
        <v>143</v>
      </c>
      <c r="AJ583" s="130" t="s">
        <v>144</v>
      </c>
      <c r="AK583" s="130" t="s">
        <v>1657</v>
      </c>
      <c r="AL583" s="130" t="s">
        <v>1417</v>
      </c>
      <c r="AM583" s="130" t="s">
        <v>147</v>
      </c>
      <c r="AN583" s="130" t="s">
        <v>1417</v>
      </c>
      <c r="AO583" s="130" t="s">
        <v>1647</v>
      </c>
      <c r="AP583" s="130" t="s">
        <v>150</v>
      </c>
      <c r="AQ583" s="130" t="s">
        <v>148</v>
      </c>
      <c r="AR583" s="130" t="s">
        <v>148</v>
      </c>
      <c r="AS583" s="131">
        <v>1281</v>
      </c>
      <c r="AT583" s="127">
        <v>44825</v>
      </c>
      <c r="AX583" s="21"/>
    </row>
    <row r="584" spans="35:50" x14ac:dyDescent="0.3">
      <c r="AI584" s="130" t="s">
        <v>143</v>
      </c>
      <c r="AJ584" s="130" t="s">
        <v>144</v>
      </c>
      <c r="AK584" s="130" t="s">
        <v>1658</v>
      </c>
      <c r="AL584" s="130" t="s">
        <v>1659</v>
      </c>
      <c r="AM584" s="130" t="s">
        <v>147</v>
      </c>
      <c r="AN584" s="130" t="s">
        <v>148</v>
      </c>
      <c r="AO584" s="130" t="s">
        <v>1647</v>
      </c>
      <c r="AP584" s="130" t="s">
        <v>150</v>
      </c>
      <c r="AQ584" s="130" t="s">
        <v>148</v>
      </c>
      <c r="AR584" s="130" t="s">
        <v>148</v>
      </c>
      <c r="AS584" s="131">
        <v>4345.09</v>
      </c>
      <c r="AT584" s="127">
        <v>44829</v>
      </c>
      <c r="AX584" s="21"/>
    </row>
    <row r="585" spans="35:50" x14ac:dyDescent="0.3">
      <c r="AI585" s="130" t="s">
        <v>143</v>
      </c>
      <c r="AJ585" s="130" t="s">
        <v>194</v>
      </c>
      <c r="AK585" s="130" t="s">
        <v>1660</v>
      </c>
      <c r="AL585" s="130" t="s">
        <v>1661</v>
      </c>
      <c r="AM585" s="130" t="s">
        <v>147</v>
      </c>
      <c r="AN585" s="130" t="s">
        <v>259</v>
      </c>
      <c r="AO585" s="130" t="s">
        <v>1647</v>
      </c>
      <c r="AP585" s="130" t="s">
        <v>150</v>
      </c>
      <c r="AQ585" s="130" t="s">
        <v>148</v>
      </c>
      <c r="AR585" s="130" t="s">
        <v>148</v>
      </c>
      <c r="AS585" s="131">
        <v>1404</v>
      </c>
      <c r="AT585" s="127">
        <v>44753</v>
      </c>
      <c r="AX585" s="21"/>
    </row>
    <row r="586" spans="35:50" x14ac:dyDescent="0.3">
      <c r="AI586" s="130" t="s">
        <v>143</v>
      </c>
      <c r="AJ586" s="130" t="s">
        <v>144</v>
      </c>
      <c r="AK586" s="130" t="s">
        <v>1662</v>
      </c>
      <c r="AL586" s="130" t="s">
        <v>1104</v>
      </c>
      <c r="AM586" s="130" t="s">
        <v>147</v>
      </c>
      <c r="AN586" s="130" t="s">
        <v>148</v>
      </c>
      <c r="AO586" s="130" t="s">
        <v>1663</v>
      </c>
      <c r="AP586" s="130" t="s">
        <v>150</v>
      </c>
      <c r="AQ586" s="130" t="s">
        <v>148</v>
      </c>
      <c r="AR586" s="130" t="s">
        <v>148</v>
      </c>
      <c r="AS586" s="131">
        <v>1191.08</v>
      </c>
      <c r="AT586" s="127">
        <v>44754</v>
      </c>
      <c r="AX586" s="21"/>
    </row>
    <row r="587" spans="35:50" x14ac:dyDescent="0.3">
      <c r="AI587" s="130" t="s">
        <v>143</v>
      </c>
      <c r="AJ587" s="130" t="s">
        <v>144</v>
      </c>
      <c r="AK587" s="130" t="s">
        <v>1664</v>
      </c>
      <c r="AL587" s="130" t="s">
        <v>1665</v>
      </c>
      <c r="AM587" s="130" t="s">
        <v>147</v>
      </c>
      <c r="AN587" s="130" t="s">
        <v>276</v>
      </c>
      <c r="AO587" s="130" t="s">
        <v>1666</v>
      </c>
      <c r="AP587" s="130" t="s">
        <v>150</v>
      </c>
      <c r="AQ587" s="130" t="s">
        <v>148</v>
      </c>
      <c r="AR587" s="130" t="s">
        <v>148</v>
      </c>
      <c r="AS587" s="131">
        <v>6975.63</v>
      </c>
      <c r="AT587" s="127">
        <v>44754</v>
      </c>
      <c r="AX587" s="21"/>
    </row>
    <row r="588" spans="35:50" x14ac:dyDescent="0.3">
      <c r="AI588" s="130" t="s">
        <v>143</v>
      </c>
      <c r="AJ588" s="130" t="s">
        <v>144</v>
      </c>
      <c r="AK588" s="130" t="s">
        <v>1667</v>
      </c>
      <c r="AL588" s="130" t="s">
        <v>368</v>
      </c>
      <c r="AM588" s="130" t="s">
        <v>147</v>
      </c>
      <c r="AN588" s="130" t="s">
        <v>444</v>
      </c>
      <c r="AO588" s="130" t="s">
        <v>1666</v>
      </c>
      <c r="AP588" s="130" t="s">
        <v>150</v>
      </c>
      <c r="AQ588" s="130" t="s">
        <v>148</v>
      </c>
      <c r="AR588" s="130" t="s">
        <v>148</v>
      </c>
      <c r="AS588" s="131">
        <v>619.45000000000005</v>
      </c>
      <c r="AT588" s="127">
        <v>44754</v>
      </c>
      <c r="AX588" s="21"/>
    </row>
    <row r="589" spans="35:50" x14ac:dyDescent="0.3">
      <c r="AI589" s="130" t="s">
        <v>143</v>
      </c>
      <c r="AJ589" s="130" t="s">
        <v>144</v>
      </c>
      <c r="AK589" s="130" t="s">
        <v>1668</v>
      </c>
      <c r="AL589" s="130" t="s">
        <v>1305</v>
      </c>
      <c r="AM589" s="130" t="s">
        <v>147</v>
      </c>
      <c r="AN589" s="130" t="s">
        <v>1305</v>
      </c>
      <c r="AO589" s="130" t="s">
        <v>1666</v>
      </c>
      <c r="AP589" s="130" t="s">
        <v>150</v>
      </c>
      <c r="AQ589" s="130" t="s">
        <v>148</v>
      </c>
      <c r="AR589" s="130" t="s">
        <v>148</v>
      </c>
      <c r="AS589" s="131">
        <v>150</v>
      </c>
      <c r="AT589" s="127">
        <v>44755</v>
      </c>
      <c r="AX589" s="21"/>
    </row>
    <row r="590" spans="35:50" x14ac:dyDescent="0.3">
      <c r="AI590" s="130" t="s">
        <v>143</v>
      </c>
      <c r="AJ590" s="130" t="s">
        <v>194</v>
      </c>
      <c r="AK590" s="130" t="s">
        <v>1669</v>
      </c>
      <c r="AL590" s="130" t="s">
        <v>1670</v>
      </c>
      <c r="AM590" s="130" t="s">
        <v>147</v>
      </c>
      <c r="AN590" s="130" t="s">
        <v>714</v>
      </c>
      <c r="AO590" s="130" t="s">
        <v>1666</v>
      </c>
      <c r="AP590" s="130" t="s">
        <v>150</v>
      </c>
      <c r="AQ590" s="130" t="s">
        <v>148</v>
      </c>
      <c r="AR590" s="130" t="s">
        <v>148</v>
      </c>
      <c r="AS590" s="131">
        <v>2805</v>
      </c>
      <c r="AT590" s="127">
        <v>44802</v>
      </c>
      <c r="AX590" s="21"/>
    </row>
    <row r="591" spans="35:50" x14ac:dyDescent="0.3">
      <c r="AI591" s="130" t="s">
        <v>143</v>
      </c>
      <c r="AJ591" s="130" t="s">
        <v>194</v>
      </c>
      <c r="AK591" s="130" t="s">
        <v>1671</v>
      </c>
      <c r="AL591" s="130" t="s">
        <v>1672</v>
      </c>
      <c r="AM591" s="130" t="s">
        <v>147</v>
      </c>
      <c r="AN591" s="130" t="s">
        <v>714</v>
      </c>
      <c r="AO591" s="130" t="s">
        <v>1666</v>
      </c>
      <c r="AP591" s="130" t="s">
        <v>150</v>
      </c>
      <c r="AQ591" s="130" t="s">
        <v>148</v>
      </c>
      <c r="AR591" s="130" t="s">
        <v>148</v>
      </c>
      <c r="AS591" s="131">
        <v>3960</v>
      </c>
      <c r="AT591" s="127">
        <v>44868</v>
      </c>
      <c r="AX591" s="21"/>
    </row>
    <row r="592" spans="35:50" x14ac:dyDescent="0.3">
      <c r="AI592" s="130" t="s">
        <v>143</v>
      </c>
      <c r="AJ592" s="130" t="s">
        <v>194</v>
      </c>
      <c r="AK592" s="130" t="s">
        <v>1673</v>
      </c>
      <c r="AL592" s="130" t="s">
        <v>1674</v>
      </c>
      <c r="AM592" s="130" t="s">
        <v>147</v>
      </c>
      <c r="AN592" s="130" t="s">
        <v>197</v>
      </c>
      <c r="AO592" s="130" t="s">
        <v>1675</v>
      </c>
      <c r="AP592" s="130" t="s">
        <v>150</v>
      </c>
      <c r="AQ592" s="130" t="s">
        <v>148</v>
      </c>
      <c r="AR592" s="130" t="s">
        <v>148</v>
      </c>
      <c r="AS592" s="131">
        <v>3640.28</v>
      </c>
      <c r="AT592" s="127">
        <v>44757</v>
      </c>
      <c r="AX592" s="21"/>
    </row>
    <row r="593" spans="35:50" x14ac:dyDescent="0.3">
      <c r="AI593" s="130" t="s">
        <v>143</v>
      </c>
      <c r="AJ593" s="130" t="s">
        <v>194</v>
      </c>
      <c r="AK593" s="130" t="s">
        <v>1676</v>
      </c>
      <c r="AL593" s="130" t="s">
        <v>1677</v>
      </c>
      <c r="AM593" s="130" t="s">
        <v>147</v>
      </c>
      <c r="AN593" s="130" t="s">
        <v>197</v>
      </c>
      <c r="AO593" s="130" t="s">
        <v>1675</v>
      </c>
      <c r="AP593" s="130" t="s">
        <v>150</v>
      </c>
      <c r="AQ593" s="130" t="s">
        <v>148</v>
      </c>
      <c r="AR593" s="130" t="s">
        <v>148</v>
      </c>
      <c r="AS593" s="131">
        <v>42</v>
      </c>
      <c r="AT593" s="127">
        <v>44757</v>
      </c>
      <c r="AX593" s="21"/>
    </row>
    <row r="594" spans="35:50" x14ac:dyDescent="0.3">
      <c r="AI594" s="130" t="s">
        <v>143</v>
      </c>
      <c r="AJ594" s="130" t="s">
        <v>194</v>
      </c>
      <c r="AK594" s="130" t="s">
        <v>1678</v>
      </c>
      <c r="AL594" s="130" t="s">
        <v>1679</v>
      </c>
      <c r="AM594" s="130" t="s">
        <v>147</v>
      </c>
      <c r="AN594" s="130" t="s">
        <v>197</v>
      </c>
      <c r="AO594" s="130" t="s">
        <v>1675</v>
      </c>
      <c r="AP594" s="130" t="s">
        <v>150</v>
      </c>
      <c r="AQ594" s="130" t="s">
        <v>148</v>
      </c>
      <c r="AR594" s="130" t="s">
        <v>148</v>
      </c>
      <c r="AS594" s="131">
        <v>231</v>
      </c>
      <c r="AT594" s="127">
        <v>44757</v>
      </c>
      <c r="AX594" s="21"/>
    </row>
    <row r="595" spans="35:50" x14ac:dyDescent="0.3">
      <c r="AI595" s="130" t="s">
        <v>143</v>
      </c>
      <c r="AJ595" s="130" t="s">
        <v>194</v>
      </c>
      <c r="AK595" s="130" t="s">
        <v>1680</v>
      </c>
      <c r="AL595" s="130" t="s">
        <v>1681</v>
      </c>
      <c r="AM595" s="130" t="s">
        <v>147</v>
      </c>
      <c r="AN595" s="130" t="s">
        <v>197</v>
      </c>
      <c r="AO595" s="130" t="s">
        <v>1675</v>
      </c>
      <c r="AP595" s="130" t="s">
        <v>150</v>
      </c>
      <c r="AQ595" s="130" t="s">
        <v>148</v>
      </c>
      <c r="AR595" s="130" t="s">
        <v>148</v>
      </c>
      <c r="AS595" s="131">
        <v>210</v>
      </c>
      <c r="AT595" s="127">
        <v>44757</v>
      </c>
      <c r="AX595" s="21"/>
    </row>
    <row r="596" spans="35:50" x14ac:dyDescent="0.3">
      <c r="AI596" s="130" t="s">
        <v>143</v>
      </c>
      <c r="AJ596" s="130" t="s">
        <v>194</v>
      </c>
      <c r="AK596" s="130" t="s">
        <v>1682</v>
      </c>
      <c r="AL596" s="130" t="s">
        <v>1683</v>
      </c>
      <c r="AM596" s="130" t="s">
        <v>147</v>
      </c>
      <c r="AN596" s="130" t="s">
        <v>197</v>
      </c>
      <c r="AO596" s="130" t="s">
        <v>1675</v>
      </c>
      <c r="AP596" s="130" t="s">
        <v>150</v>
      </c>
      <c r="AQ596" s="130" t="s">
        <v>148</v>
      </c>
      <c r="AR596" s="130" t="s">
        <v>148</v>
      </c>
      <c r="AS596" s="131">
        <v>1399</v>
      </c>
      <c r="AT596" s="127">
        <v>44757</v>
      </c>
      <c r="AX596" s="21"/>
    </row>
    <row r="597" spans="35:50" x14ac:dyDescent="0.3">
      <c r="AI597" s="130" t="s">
        <v>143</v>
      </c>
      <c r="AJ597" s="130" t="s">
        <v>194</v>
      </c>
      <c r="AK597" s="130" t="s">
        <v>1684</v>
      </c>
      <c r="AL597" s="130" t="s">
        <v>1685</v>
      </c>
      <c r="AM597" s="130" t="s">
        <v>147</v>
      </c>
      <c r="AN597" s="130" t="s">
        <v>197</v>
      </c>
      <c r="AO597" s="130" t="s">
        <v>1675</v>
      </c>
      <c r="AP597" s="130" t="s">
        <v>150</v>
      </c>
      <c r="AQ597" s="130" t="s">
        <v>148</v>
      </c>
      <c r="AR597" s="130" t="s">
        <v>148</v>
      </c>
      <c r="AS597" s="131">
        <v>495</v>
      </c>
      <c r="AT597" s="127">
        <v>44757</v>
      </c>
      <c r="AX597" s="21"/>
    </row>
    <row r="598" spans="35:50" x14ac:dyDescent="0.3">
      <c r="AI598" s="130" t="s">
        <v>143</v>
      </c>
      <c r="AJ598" s="130" t="s">
        <v>194</v>
      </c>
      <c r="AK598" s="130" t="s">
        <v>1686</v>
      </c>
      <c r="AL598" s="130" t="s">
        <v>1687</v>
      </c>
      <c r="AM598" s="130" t="s">
        <v>147</v>
      </c>
      <c r="AN598" s="130" t="s">
        <v>197</v>
      </c>
      <c r="AO598" s="130" t="s">
        <v>1675</v>
      </c>
      <c r="AP598" s="130" t="s">
        <v>150</v>
      </c>
      <c r="AQ598" s="130" t="s">
        <v>148</v>
      </c>
      <c r="AR598" s="130" t="s">
        <v>148</v>
      </c>
      <c r="AS598" s="131">
        <v>1404.05</v>
      </c>
      <c r="AT598" s="127">
        <v>44757</v>
      </c>
      <c r="AX598" s="21"/>
    </row>
    <row r="599" spans="35:50" x14ac:dyDescent="0.3">
      <c r="AI599" s="130" t="s">
        <v>143</v>
      </c>
      <c r="AJ599" s="130" t="s">
        <v>194</v>
      </c>
      <c r="AK599" s="130" t="s">
        <v>1688</v>
      </c>
      <c r="AL599" s="130" t="s">
        <v>1689</v>
      </c>
      <c r="AM599" s="130" t="s">
        <v>147</v>
      </c>
      <c r="AN599" s="130" t="s">
        <v>197</v>
      </c>
      <c r="AO599" s="130" t="s">
        <v>1675</v>
      </c>
      <c r="AP599" s="130" t="s">
        <v>150</v>
      </c>
      <c r="AQ599" s="130" t="s">
        <v>148</v>
      </c>
      <c r="AR599" s="130" t="s">
        <v>148</v>
      </c>
      <c r="AS599" s="131">
        <v>63</v>
      </c>
      <c r="AT599" s="127">
        <v>44757</v>
      </c>
      <c r="AX599" s="21"/>
    </row>
    <row r="600" spans="35:50" x14ac:dyDescent="0.3">
      <c r="AI600" s="130" t="s">
        <v>143</v>
      </c>
      <c r="AJ600" s="130" t="s">
        <v>194</v>
      </c>
      <c r="AK600" s="130" t="s">
        <v>1690</v>
      </c>
      <c r="AL600" s="130" t="s">
        <v>1691</v>
      </c>
      <c r="AM600" s="130" t="s">
        <v>147</v>
      </c>
      <c r="AN600" s="130" t="s">
        <v>197</v>
      </c>
      <c r="AO600" s="130" t="s">
        <v>1675</v>
      </c>
      <c r="AP600" s="130" t="s">
        <v>150</v>
      </c>
      <c r="AQ600" s="130" t="s">
        <v>148</v>
      </c>
      <c r="AR600" s="130" t="s">
        <v>148</v>
      </c>
      <c r="AS600" s="131">
        <v>2906.95</v>
      </c>
      <c r="AT600" s="127">
        <v>44757</v>
      </c>
      <c r="AX600" s="21"/>
    </row>
    <row r="601" spans="35:50" x14ac:dyDescent="0.3">
      <c r="AI601" s="130" t="s">
        <v>143</v>
      </c>
      <c r="AJ601" s="130" t="s">
        <v>194</v>
      </c>
      <c r="AK601" s="130" t="s">
        <v>1692</v>
      </c>
      <c r="AL601" s="130" t="s">
        <v>1693</v>
      </c>
      <c r="AM601" s="130" t="s">
        <v>147</v>
      </c>
      <c r="AN601" s="130" t="s">
        <v>197</v>
      </c>
      <c r="AO601" s="130" t="s">
        <v>1675</v>
      </c>
      <c r="AP601" s="130" t="s">
        <v>150</v>
      </c>
      <c r="AQ601" s="130" t="s">
        <v>148</v>
      </c>
      <c r="AR601" s="130" t="s">
        <v>148</v>
      </c>
      <c r="AS601" s="131">
        <v>63</v>
      </c>
      <c r="AT601" s="127">
        <v>44757</v>
      </c>
      <c r="AX601" s="21"/>
    </row>
    <row r="602" spans="35:50" x14ac:dyDescent="0.3">
      <c r="AI602" s="130" t="s">
        <v>143</v>
      </c>
      <c r="AJ602" s="130" t="s">
        <v>194</v>
      </c>
      <c r="AK602" s="130" t="s">
        <v>1694</v>
      </c>
      <c r="AL602" s="130" t="s">
        <v>1695</v>
      </c>
      <c r="AM602" s="130" t="s">
        <v>147</v>
      </c>
      <c r="AN602" s="130" t="s">
        <v>197</v>
      </c>
      <c r="AO602" s="130" t="s">
        <v>1675</v>
      </c>
      <c r="AP602" s="130" t="s">
        <v>150</v>
      </c>
      <c r="AQ602" s="130" t="s">
        <v>148</v>
      </c>
      <c r="AR602" s="130" t="s">
        <v>148</v>
      </c>
      <c r="AS602" s="131">
        <v>233</v>
      </c>
      <c r="AT602" s="127">
        <v>44757</v>
      </c>
      <c r="AX602" s="21"/>
    </row>
    <row r="603" spans="35:50" x14ac:dyDescent="0.3">
      <c r="AI603" s="130" t="s">
        <v>143</v>
      </c>
      <c r="AJ603" s="130" t="s">
        <v>194</v>
      </c>
      <c r="AK603" s="130" t="s">
        <v>1696</v>
      </c>
      <c r="AL603" s="130" t="s">
        <v>1697</v>
      </c>
      <c r="AM603" s="130" t="s">
        <v>147</v>
      </c>
      <c r="AN603" s="130" t="s">
        <v>197</v>
      </c>
      <c r="AO603" s="130" t="s">
        <v>1675</v>
      </c>
      <c r="AP603" s="130" t="s">
        <v>150</v>
      </c>
      <c r="AQ603" s="130" t="s">
        <v>148</v>
      </c>
      <c r="AR603" s="130" t="s">
        <v>148</v>
      </c>
      <c r="AS603" s="131">
        <v>273</v>
      </c>
      <c r="AT603" s="127">
        <v>44757</v>
      </c>
      <c r="AX603" s="21"/>
    </row>
    <row r="604" spans="35:50" x14ac:dyDescent="0.3">
      <c r="AI604" s="130" t="s">
        <v>143</v>
      </c>
      <c r="AJ604" s="130" t="s">
        <v>194</v>
      </c>
      <c r="AK604" s="130" t="s">
        <v>1698</v>
      </c>
      <c r="AL604" s="130" t="s">
        <v>1699</v>
      </c>
      <c r="AM604" s="130" t="s">
        <v>147</v>
      </c>
      <c r="AN604" s="130" t="s">
        <v>197</v>
      </c>
      <c r="AO604" s="130" t="s">
        <v>1675</v>
      </c>
      <c r="AP604" s="130" t="s">
        <v>150</v>
      </c>
      <c r="AQ604" s="130" t="s">
        <v>148</v>
      </c>
      <c r="AR604" s="130" t="s">
        <v>148</v>
      </c>
      <c r="AS604" s="131">
        <v>63</v>
      </c>
      <c r="AT604" s="127">
        <v>44757</v>
      </c>
      <c r="AX604" s="21"/>
    </row>
    <row r="605" spans="35:50" x14ac:dyDescent="0.3">
      <c r="AI605" s="130" t="s">
        <v>143</v>
      </c>
      <c r="AJ605" s="130" t="s">
        <v>194</v>
      </c>
      <c r="AK605" s="130" t="s">
        <v>1700</v>
      </c>
      <c r="AL605" s="130" t="s">
        <v>1701</v>
      </c>
      <c r="AM605" s="130" t="s">
        <v>147</v>
      </c>
      <c r="AN605" s="130" t="s">
        <v>197</v>
      </c>
      <c r="AO605" s="130" t="s">
        <v>1675</v>
      </c>
      <c r="AP605" s="130" t="s">
        <v>150</v>
      </c>
      <c r="AQ605" s="130" t="s">
        <v>148</v>
      </c>
      <c r="AR605" s="130" t="s">
        <v>148</v>
      </c>
      <c r="AS605" s="131">
        <v>42</v>
      </c>
      <c r="AT605" s="127">
        <v>44757</v>
      </c>
      <c r="AX605" s="21"/>
    </row>
    <row r="606" spans="35:50" x14ac:dyDescent="0.3">
      <c r="AI606" s="130" t="s">
        <v>143</v>
      </c>
      <c r="AJ606" s="130" t="s">
        <v>194</v>
      </c>
      <c r="AK606" s="130" t="s">
        <v>1702</v>
      </c>
      <c r="AL606" s="130" t="s">
        <v>1703</v>
      </c>
      <c r="AM606" s="130" t="s">
        <v>147</v>
      </c>
      <c r="AN606" s="130" t="s">
        <v>197</v>
      </c>
      <c r="AO606" s="130" t="s">
        <v>1675</v>
      </c>
      <c r="AP606" s="130" t="s">
        <v>150</v>
      </c>
      <c r="AQ606" s="130" t="s">
        <v>148</v>
      </c>
      <c r="AR606" s="130" t="s">
        <v>148</v>
      </c>
      <c r="AS606" s="131">
        <v>63</v>
      </c>
      <c r="AT606" s="127">
        <v>44757</v>
      </c>
      <c r="AX606" s="21"/>
    </row>
    <row r="607" spans="35:50" x14ac:dyDescent="0.3">
      <c r="AI607" s="130" t="s">
        <v>143</v>
      </c>
      <c r="AJ607" s="130" t="s">
        <v>194</v>
      </c>
      <c r="AK607" s="130" t="s">
        <v>1704</v>
      </c>
      <c r="AL607" s="130" t="s">
        <v>1705</v>
      </c>
      <c r="AM607" s="130" t="s">
        <v>147</v>
      </c>
      <c r="AN607" s="130" t="s">
        <v>197</v>
      </c>
      <c r="AO607" s="130" t="s">
        <v>1675</v>
      </c>
      <c r="AP607" s="130" t="s">
        <v>150</v>
      </c>
      <c r="AQ607" s="130" t="s">
        <v>148</v>
      </c>
      <c r="AR607" s="130" t="s">
        <v>148</v>
      </c>
      <c r="AS607" s="131">
        <v>1532</v>
      </c>
      <c r="AT607" s="127">
        <v>44757</v>
      </c>
      <c r="AX607" s="21"/>
    </row>
    <row r="608" spans="35:50" x14ac:dyDescent="0.3">
      <c r="AI608" s="130" t="s">
        <v>143</v>
      </c>
      <c r="AJ608" s="130" t="s">
        <v>194</v>
      </c>
      <c r="AK608" s="130" t="s">
        <v>1706</v>
      </c>
      <c r="AL608" s="130" t="s">
        <v>1707</v>
      </c>
      <c r="AM608" s="130" t="s">
        <v>147</v>
      </c>
      <c r="AN608" s="130" t="s">
        <v>197</v>
      </c>
      <c r="AO608" s="130" t="s">
        <v>1675</v>
      </c>
      <c r="AP608" s="130" t="s">
        <v>150</v>
      </c>
      <c r="AQ608" s="130" t="s">
        <v>148</v>
      </c>
      <c r="AR608" s="130" t="s">
        <v>148</v>
      </c>
      <c r="AS608" s="131">
        <v>42</v>
      </c>
      <c r="AT608" s="127">
        <v>44757</v>
      </c>
      <c r="AX608" s="21"/>
    </row>
    <row r="609" spans="35:50" x14ac:dyDescent="0.3">
      <c r="AI609" s="130" t="s">
        <v>143</v>
      </c>
      <c r="AJ609" s="130" t="s">
        <v>194</v>
      </c>
      <c r="AK609" s="130" t="s">
        <v>1708</v>
      </c>
      <c r="AL609" s="130" t="s">
        <v>1709</v>
      </c>
      <c r="AM609" s="130" t="s">
        <v>147</v>
      </c>
      <c r="AN609" s="130" t="s">
        <v>197</v>
      </c>
      <c r="AO609" s="130" t="s">
        <v>1675</v>
      </c>
      <c r="AP609" s="130" t="s">
        <v>150</v>
      </c>
      <c r="AQ609" s="130" t="s">
        <v>148</v>
      </c>
      <c r="AR609" s="130" t="s">
        <v>148</v>
      </c>
      <c r="AS609" s="131">
        <v>168</v>
      </c>
      <c r="AT609" s="127">
        <v>44757</v>
      </c>
      <c r="AX609" s="21"/>
    </row>
    <row r="610" spans="35:50" x14ac:dyDescent="0.3">
      <c r="AI610" s="130" t="s">
        <v>143</v>
      </c>
      <c r="AJ610" s="130" t="s">
        <v>194</v>
      </c>
      <c r="AK610" s="130" t="s">
        <v>1710</v>
      </c>
      <c r="AL610" s="130" t="s">
        <v>1711</v>
      </c>
      <c r="AM610" s="130" t="s">
        <v>147</v>
      </c>
      <c r="AN610" s="130" t="s">
        <v>197</v>
      </c>
      <c r="AO610" s="130" t="s">
        <v>1675</v>
      </c>
      <c r="AP610" s="130" t="s">
        <v>150</v>
      </c>
      <c r="AQ610" s="130" t="s">
        <v>148</v>
      </c>
      <c r="AR610" s="130" t="s">
        <v>148</v>
      </c>
      <c r="AS610" s="131">
        <v>84</v>
      </c>
      <c r="AT610" s="127">
        <v>44757</v>
      </c>
      <c r="AX610" s="21"/>
    </row>
    <row r="611" spans="35:50" x14ac:dyDescent="0.3">
      <c r="AI611" s="130" t="s">
        <v>143</v>
      </c>
      <c r="AJ611" s="130" t="s">
        <v>194</v>
      </c>
      <c r="AK611" s="130" t="s">
        <v>1712</v>
      </c>
      <c r="AL611" s="130" t="s">
        <v>1713</v>
      </c>
      <c r="AM611" s="130" t="s">
        <v>147</v>
      </c>
      <c r="AN611" s="130" t="s">
        <v>197</v>
      </c>
      <c r="AO611" s="130" t="s">
        <v>1675</v>
      </c>
      <c r="AP611" s="130" t="s">
        <v>150</v>
      </c>
      <c r="AQ611" s="130" t="s">
        <v>148</v>
      </c>
      <c r="AR611" s="130" t="s">
        <v>148</v>
      </c>
      <c r="AS611" s="131">
        <v>63</v>
      </c>
      <c r="AT611" s="127">
        <v>44757</v>
      </c>
      <c r="AX611" s="21"/>
    </row>
    <row r="612" spans="35:50" x14ac:dyDescent="0.3">
      <c r="AI612" s="130" t="s">
        <v>143</v>
      </c>
      <c r="AJ612" s="130" t="s">
        <v>194</v>
      </c>
      <c r="AK612" s="130" t="s">
        <v>1714</v>
      </c>
      <c r="AL612" s="130" t="s">
        <v>1715</v>
      </c>
      <c r="AM612" s="130" t="s">
        <v>147</v>
      </c>
      <c r="AN612" s="130" t="s">
        <v>197</v>
      </c>
      <c r="AO612" s="130" t="s">
        <v>1675</v>
      </c>
      <c r="AP612" s="130" t="s">
        <v>150</v>
      </c>
      <c r="AQ612" s="130" t="s">
        <v>148</v>
      </c>
      <c r="AR612" s="130" t="s">
        <v>148</v>
      </c>
      <c r="AS612" s="131">
        <v>63</v>
      </c>
      <c r="AT612" s="127">
        <v>44757</v>
      </c>
      <c r="AX612" s="21"/>
    </row>
    <row r="613" spans="35:50" x14ac:dyDescent="0.3">
      <c r="AI613" s="130" t="s">
        <v>143</v>
      </c>
      <c r="AJ613" s="130" t="s">
        <v>194</v>
      </c>
      <c r="AK613" s="130" t="s">
        <v>1716</v>
      </c>
      <c r="AL613" s="130" t="s">
        <v>1717</v>
      </c>
      <c r="AM613" s="130" t="s">
        <v>147</v>
      </c>
      <c r="AN613" s="130" t="s">
        <v>197</v>
      </c>
      <c r="AO613" s="130" t="s">
        <v>1675</v>
      </c>
      <c r="AP613" s="130" t="s">
        <v>150</v>
      </c>
      <c r="AQ613" s="130" t="s">
        <v>148</v>
      </c>
      <c r="AR613" s="130" t="s">
        <v>148</v>
      </c>
      <c r="AS613" s="131">
        <v>42</v>
      </c>
      <c r="AT613" s="127">
        <v>44757</v>
      </c>
      <c r="AX613" s="21"/>
    </row>
    <row r="614" spans="35:50" x14ac:dyDescent="0.3">
      <c r="AI614" s="130" t="s">
        <v>143</v>
      </c>
      <c r="AJ614" s="130" t="s">
        <v>194</v>
      </c>
      <c r="AK614" s="130" t="s">
        <v>1718</v>
      </c>
      <c r="AL614" s="130" t="s">
        <v>1719</v>
      </c>
      <c r="AM614" s="130" t="s">
        <v>147</v>
      </c>
      <c r="AN614" s="130" t="s">
        <v>197</v>
      </c>
      <c r="AO614" s="130" t="s">
        <v>1675</v>
      </c>
      <c r="AP614" s="130" t="s">
        <v>150</v>
      </c>
      <c r="AQ614" s="130" t="s">
        <v>148</v>
      </c>
      <c r="AR614" s="130" t="s">
        <v>148</v>
      </c>
      <c r="AS614" s="131">
        <v>1413</v>
      </c>
      <c r="AT614" s="127">
        <v>44757</v>
      </c>
      <c r="AX614" s="21"/>
    </row>
    <row r="615" spans="35:50" x14ac:dyDescent="0.3">
      <c r="AI615" s="130" t="s">
        <v>143</v>
      </c>
      <c r="AJ615" s="130" t="s">
        <v>194</v>
      </c>
      <c r="AK615" s="130" t="s">
        <v>1720</v>
      </c>
      <c r="AL615" s="130" t="s">
        <v>1721</v>
      </c>
      <c r="AM615" s="130" t="s">
        <v>147</v>
      </c>
      <c r="AN615" s="130" t="s">
        <v>197</v>
      </c>
      <c r="AO615" s="130" t="s">
        <v>1675</v>
      </c>
      <c r="AP615" s="130" t="s">
        <v>150</v>
      </c>
      <c r="AQ615" s="130" t="s">
        <v>148</v>
      </c>
      <c r="AR615" s="130" t="s">
        <v>148</v>
      </c>
      <c r="AS615" s="131">
        <v>693</v>
      </c>
      <c r="AT615" s="127">
        <v>44757</v>
      </c>
      <c r="AX615" s="21"/>
    </row>
    <row r="616" spans="35:50" x14ac:dyDescent="0.3">
      <c r="AI616" s="130" t="s">
        <v>143</v>
      </c>
      <c r="AJ616" s="130" t="s">
        <v>194</v>
      </c>
      <c r="AK616" s="130" t="s">
        <v>1722</v>
      </c>
      <c r="AL616" s="130" t="s">
        <v>1723</v>
      </c>
      <c r="AM616" s="130" t="s">
        <v>147</v>
      </c>
      <c r="AN616" s="130" t="s">
        <v>197</v>
      </c>
      <c r="AO616" s="130" t="s">
        <v>1675</v>
      </c>
      <c r="AP616" s="130" t="s">
        <v>150</v>
      </c>
      <c r="AQ616" s="130" t="s">
        <v>148</v>
      </c>
      <c r="AR616" s="130" t="s">
        <v>148</v>
      </c>
      <c r="AS616" s="131">
        <v>2206.92</v>
      </c>
      <c r="AT616" s="127">
        <v>44757</v>
      </c>
      <c r="AX616" s="21"/>
    </row>
    <row r="617" spans="35:50" x14ac:dyDescent="0.3">
      <c r="AI617" s="130" t="s">
        <v>143</v>
      </c>
      <c r="AJ617" s="130" t="s">
        <v>144</v>
      </c>
      <c r="AK617" s="130" t="s">
        <v>1724</v>
      </c>
      <c r="AL617" s="130" t="s">
        <v>1725</v>
      </c>
      <c r="AM617" s="130" t="s">
        <v>147</v>
      </c>
      <c r="AN617" s="130" t="s">
        <v>459</v>
      </c>
      <c r="AO617" s="130" t="s">
        <v>1726</v>
      </c>
      <c r="AP617" s="130" t="s">
        <v>150</v>
      </c>
      <c r="AQ617" s="130" t="s">
        <v>148</v>
      </c>
      <c r="AR617" s="130" t="s">
        <v>148</v>
      </c>
      <c r="AS617" s="131">
        <v>60000</v>
      </c>
      <c r="AT617" s="127">
        <v>44759</v>
      </c>
      <c r="AX617" s="21"/>
    </row>
    <row r="618" spans="35:50" x14ac:dyDescent="0.3">
      <c r="AI618" s="130" t="s">
        <v>143</v>
      </c>
      <c r="AJ618" s="130" t="s">
        <v>144</v>
      </c>
      <c r="AK618" s="130" t="s">
        <v>1727</v>
      </c>
      <c r="AL618" s="130" t="s">
        <v>1202</v>
      </c>
      <c r="AM618" s="130" t="s">
        <v>147</v>
      </c>
      <c r="AN618" s="130" t="s">
        <v>1202</v>
      </c>
      <c r="AO618" s="130" t="s">
        <v>1726</v>
      </c>
      <c r="AP618" s="130" t="s">
        <v>150</v>
      </c>
      <c r="AQ618" s="130" t="s">
        <v>148</v>
      </c>
      <c r="AR618" s="130" t="s">
        <v>148</v>
      </c>
      <c r="AS618" s="131">
        <v>150</v>
      </c>
      <c r="AT618" s="127">
        <v>44759</v>
      </c>
      <c r="AX618" s="21"/>
    </row>
    <row r="619" spans="35:50" x14ac:dyDescent="0.3">
      <c r="AI619" s="130" t="s">
        <v>143</v>
      </c>
      <c r="AJ619" s="130" t="s">
        <v>144</v>
      </c>
      <c r="AK619" s="130" t="s">
        <v>1728</v>
      </c>
      <c r="AL619" s="130" t="s">
        <v>1387</v>
      </c>
      <c r="AM619" s="130" t="s">
        <v>147</v>
      </c>
      <c r="AN619" s="130" t="s">
        <v>394</v>
      </c>
      <c r="AO619" s="130" t="s">
        <v>1726</v>
      </c>
      <c r="AP619" s="130" t="s">
        <v>150</v>
      </c>
      <c r="AQ619" s="130" t="s">
        <v>148</v>
      </c>
      <c r="AR619" s="130" t="s">
        <v>148</v>
      </c>
      <c r="AS619" s="131">
        <v>1400</v>
      </c>
      <c r="AT619" s="127">
        <v>44759</v>
      </c>
      <c r="AX619" s="21"/>
    </row>
    <row r="620" spans="35:50" x14ac:dyDescent="0.3">
      <c r="AI620" s="130" t="s">
        <v>143</v>
      </c>
      <c r="AJ620" s="130" t="s">
        <v>144</v>
      </c>
      <c r="AK620" s="130" t="s">
        <v>1729</v>
      </c>
      <c r="AL620" s="130" t="s">
        <v>1281</v>
      </c>
      <c r="AM620" s="130" t="s">
        <v>147</v>
      </c>
      <c r="AN620" s="130" t="s">
        <v>1281</v>
      </c>
      <c r="AO620" s="130" t="s">
        <v>1726</v>
      </c>
      <c r="AP620" s="130" t="s">
        <v>150</v>
      </c>
      <c r="AQ620" s="130" t="s">
        <v>148</v>
      </c>
      <c r="AR620" s="130" t="s">
        <v>148</v>
      </c>
      <c r="AS620" s="131">
        <v>620.30999999999995</v>
      </c>
      <c r="AT620" s="127">
        <v>44759</v>
      </c>
      <c r="AX620" s="21"/>
    </row>
    <row r="621" spans="35:50" x14ac:dyDescent="0.3">
      <c r="AI621" s="130" t="s">
        <v>143</v>
      </c>
      <c r="AJ621" s="130" t="s">
        <v>144</v>
      </c>
      <c r="AK621" s="130" t="s">
        <v>1730</v>
      </c>
      <c r="AL621" s="130" t="s">
        <v>1164</v>
      </c>
      <c r="AM621" s="130" t="s">
        <v>147</v>
      </c>
      <c r="AN621" s="130" t="s">
        <v>1164</v>
      </c>
      <c r="AO621" s="130" t="s">
        <v>1726</v>
      </c>
      <c r="AP621" s="130" t="s">
        <v>150</v>
      </c>
      <c r="AQ621" s="130" t="s">
        <v>148</v>
      </c>
      <c r="AR621" s="130" t="s">
        <v>148</v>
      </c>
      <c r="AS621" s="131">
        <v>1345.68</v>
      </c>
      <c r="AT621" s="127">
        <v>44759</v>
      </c>
      <c r="AX621" s="21"/>
    </row>
    <row r="622" spans="35:50" x14ac:dyDescent="0.3">
      <c r="AI622" s="130" t="s">
        <v>143</v>
      </c>
      <c r="AJ622" s="130" t="s">
        <v>144</v>
      </c>
      <c r="AK622" s="130" t="s">
        <v>1731</v>
      </c>
      <c r="AL622" s="130" t="s">
        <v>1732</v>
      </c>
      <c r="AM622" s="130" t="s">
        <v>147</v>
      </c>
      <c r="AN622" s="130" t="s">
        <v>489</v>
      </c>
      <c r="AO622" s="130" t="s">
        <v>1726</v>
      </c>
      <c r="AP622" s="130" t="s">
        <v>150</v>
      </c>
      <c r="AQ622" s="130" t="s">
        <v>148</v>
      </c>
      <c r="AR622" s="130" t="s">
        <v>148</v>
      </c>
      <c r="AS622" s="131">
        <v>189</v>
      </c>
      <c r="AT622" s="127">
        <v>44759</v>
      </c>
      <c r="AX622" s="21"/>
    </row>
    <row r="623" spans="35:50" x14ac:dyDescent="0.3">
      <c r="AI623" s="130" t="s">
        <v>143</v>
      </c>
      <c r="AJ623" s="130" t="s">
        <v>144</v>
      </c>
      <c r="AK623" s="130" t="s">
        <v>1733</v>
      </c>
      <c r="AL623" s="130" t="s">
        <v>1176</v>
      </c>
      <c r="AM623" s="130" t="s">
        <v>147</v>
      </c>
      <c r="AN623" s="130" t="s">
        <v>1176</v>
      </c>
      <c r="AO623" s="130" t="s">
        <v>1726</v>
      </c>
      <c r="AP623" s="130" t="s">
        <v>150</v>
      </c>
      <c r="AQ623" s="130" t="s">
        <v>148</v>
      </c>
      <c r="AR623" s="130" t="s">
        <v>148</v>
      </c>
      <c r="AS623" s="131">
        <v>1155.05</v>
      </c>
      <c r="AT623" s="127">
        <v>44759</v>
      </c>
      <c r="AX623" s="21"/>
    </row>
    <row r="624" spans="35:50" x14ac:dyDescent="0.3">
      <c r="AI624" s="130" t="s">
        <v>143</v>
      </c>
      <c r="AJ624" s="130" t="s">
        <v>144</v>
      </c>
      <c r="AK624" s="130" t="s">
        <v>1734</v>
      </c>
      <c r="AL624" s="130" t="s">
        <v>1229</v>
      </c>
      <c r="AM624" s="130" t="s">
        <v>147</v>
      </c>
      <c r="AN624" s="130" t="s">
        <v>1229</v>
      </c>
      <c r="AO624" s="130" t="s">
        <v>1735</v>
      </c>
      <c r="AP624" s="130" t="s">
        <v>150</v>
      </c>
      <c r="AQ624" s="130" t="s">
        <v>148</v>
      </c>
      <c r="AR624" s="130" t="s">
        <v>148</v>
      </c>
      <c r="AS624" s="131">
        <v>770</v>
      </c>
      <c r="AT624" s="127">
        <v>44759</v>
      </c>
      <c r="AX624" s="21"/>
    </row>
    <row r="625" spans="35:50" x14ac:dyDescent="0.3">
      <c r="AI625" s="130" t="s">
        <v>143</v>
      </c>
      <c r="AJ625" s="130" t="s">
        <v>144</v>
      </c>
      <c r="AK625" s="130" t="s">
        <v>1736</v>
      </c>
      <c r="AL625" s="130" t="s">
        <v>1737</v>
      </c>
      <c r="AM625" s="130" t="s">
        <v>147</v>
      </c>
      <c r="AN625" s="130" t="s">
        <v>492</v>
      </c>
      <c r="AO625" s="130" t="s">
        <v>1735</v>
      </c>
      <c r="AP625" s="130" t="s">
        <v>150</v>
      </c>
      <c r="AQ625" s="130" t="s">
        <v>148</v>
      </c>
      <c r="AR625" s="130" t="s">
        <v>148</v>
      </c>
      <c r="AS625" s="131">
        <v>60</v>
      </c>
      <c r="AT625" s="127">
        <v>44759</v>
      </c>
      <c r="AX625" s="21"/>
    </row>
    <row r="626" spans="35:50" x14ac:dyDescent="0.3">
      <c r="AI626" s="130" t="s">
        <v>143</v>
      </c>
      <c r="AJ626" s="130" t="s">
        <v>144</v>
      </c>
      <c r="AK626" s="130" t="s">
        <v>1738</v>
      </c>
      <c r="AL626" s="130" t="s">
        <v>1044</v>
      </c>
      <c r="AM626" s="130" t="s">
        <v>147</v>
      </c>
      <c r="AN626" s="130" t="s">
        <v>387</v>
      </c>
      <c r="AO626" s="130" t="s">
        <v>1739</v>
      </c>
      <c r="AP626" s="130" t="s">
        <v>150</v>
      </c>
      <c r="AQ626" s="130" t="s">
        <v>148</v>
      </c>
      <c r="AR626" s="130" t="s">
        <v>148</v>
      </c>
      <c r="AS626" s="131">
        <v>42500</v>
      </c>
      <c r="AT626" s="127">
        <v>44761</v>
      </c>
      <c r="AX626" s="21"/>
    </row>
    <row r="627" spans="35:50" x14ac:dyDescent="0.3">
      <c r="AI627" s="130" t="s">
        <v>143</v>
      </c>
      <c r="AJ627" s="130" t="s">
        <v>144</v>
      </c>
      <c r="AK627" s="130" t="s">
        <v>1740</v>
      </c>
      <c r="AL627" s="130" t="s">
        <v>1044</v>
      </c>
      <c r="AM627" s="130" t="s">
        <v>147</v>
      </c>
      <c r="AN627" s="130" t="s">
        <v>387</v>
      </c>
      <c r="AO627" s="130" t="s">
        <v>1739</v>
      </c>
      <c r="AP627" s="130" t="s">
        <v>150</v>
      </c>
      <c r="AQ627" s="130" t="s">
        <v>148</v>
      </c>
      <c r="AR627" s="130" t="s">
        <v>148</v>
      </c>
      <c r="AS627" s="131">
        <v>7500</v>
      </c>
      <c r="AT627" s="127">
        <v>44761</v>
      </c>
      <c r="AX627" s="21"/>
    </row>
    <row r="628" spans="35:50" x14ac:dyDescent="0.3">
      <c r="AI628" s="130" t="s">
        <v>143</v>
      </c>
      <c r="AJ628" s="130" t="s">
        <v>144</v>
      </c>
      <c r="AK628" s="130" t="s">
        <v>1741</v>
      </c>
      <c r="AL628" s="130" t="s">
        <v>1742</v>
      </c>
      <c r="AM628" s="130" t="s">
        <v>147</v>
      </c>
      <c r="AN628" s="130" t="s">
        <v>382</v>
      </c>
      <c r="AO628" s="130" t="s">
        <v>1739</v>
      </c>
      <c r="AP628" s="130" t="s">
        <v>150</v>
      </c>
      <c r="AQ628" s="130" t="s">
        <v>148</v>
      </c>
      <c r="AR628" s="130" t="s">
        <v>148</v>
      </c>
      <c r="AS628" s="131">
        <v>12250</v>
      </c>
      <c r="AT628" s="127">
        <v>44761</v>
      </c>
      <c r="AX628" s="21"/>
    </row>
    <row r="629" spans="35:50" x14ac:dyDescent="0.3">
      <c r="AI629" s="130" t="s">
        <v>143</v>
      </c>
      <c r="AJ629" s="130" t="s">
        <v>144</v>
      </c>
      <c r="AK629" s="130" t="s">
        <v>1743</v>
      </c>
      <c r="AL629" s="130" t="s">
        <v>1086</v>
      </c>
      <c r="AM629" s="130" t="s">
        <v>147</v>
      </c>
      <c r="AN629" s="130" t="s">
        <v>1086</v>
      </c>
      <c r="AO629" s="130" t="s">
        <v>1744</v>
      </c>
      <c r="AP629" s="130" t="s">
        <v>150</v>
      </c>
      <c r="AQ629" s="130" t="s">
        <v>148</v>
      </c>
      <c r="AR629" s="130" t="s">
        <v>148</v>
      </c>
      <c r="AS629" s="131">
        <v>24121</v>
      </c>
      <c r="AT629" s="127">
        <v>44761</v>
      </c>
      <c r="AX629" s="21"/>
    </row>
    <row r="630" spans="35:50" x14ac:dyDescent="0.3">
      <c r="AI630" s="130" t="s">
        <v>143</v>
      </c>
      <c r="AJ630" s="130" t="s">
        <v>144</v>
      </c>
      <c r="AK630" s="130" t="s">
        <v>1745</v>
      </c>
      <c r="AL630" s="130" t="s">
        <v>534</v>
      </c>
      <c r="AM630" s="130" t="s">
        <v>147</v>
      </c>
      <c r="AN630" s="130" t="s">
        <v>354</v>
      </c>
      <c r="AO630" s="130" t="s">
        <v>1746</v>
      </c>
      <c r="AP630" s="130" t="s">
        <v>150</v>
      </c>
      <c r="AQ630" s="130" t="s">
        <v>148</v>
      </c>
      <c r="AR630" s="130" t="s">
        <v>148</v>
      </c>
      <c r="AS630" s="131">
        <v>1243.75</v>
      </c>
      <c r="AT630" s="127">
        <v>44762</v>
      </c>
      <c r="AX630" s="21"/>
    </row>
    <row r="631" spans="35:50" x14ac:dyDescent="0.3">
      <c r="AI631" s="130" t="s">
        <v>143</v>
      </c>
      <c r="AJ631" s="130" t="s">
        <v>194</v>
      </c>
      <c r="AK631" s="130" t="s">
        <v>1747</v>
      </c>
      <c r="AL631" s="130" t="s">
        <v>1748</v>
      </c>
      <c r="AM631" s="130" t="s">
        <v>147</v>
      </c>
      <c r="AN631" s="130" t="s">
        <v>259</v>
      </c>
      <c r="AO631" s="130" t="s">
        <v>1746</v>
      </c>
      <c r="AP631" s="130" t="s">
        <v>150</v>
      </c>
      <c r="AQ631" s="130" t="s">
        <v>148</v>
      </c>
      <c r="AR631" s="130" t="s">
        <v>148</v>
      </c>
      <c r="AS631" s="131">
        <v>39.450000000000003</v>
      </c>
      <c r="AT631" s="127">
        <v>44764</v>
      </c>
      <c r="AX631" s="21"/>
    </row>
    <row r="632" spans="35:50" x14ac:dyDescent="0.3">
      <c r="AI632" s="130" t="s">
        <v>143</v>
      </c>
      <c r="AJ632" s="130" t="s">
        <v>194</v>
      </c>
      <c r="AK632" s="130" t="s">
        <v>1749</v>
      </c>
      <c r="AL632" s="130" t="s">
        <v>1750</v>
      </c>
      <c r="AM632" s="130" t="s">
        <v>147</v>
      </c>
      <c r="AN632" s="130" t="s">
        <v>259</v>
      </c>
      <c r="AO632" s="130" t="s">
        <v>1746</v>
      </c>
      <c r="AP632" s="130" t="s">
        <v>150</v>
      </c>
      <c r="AQ632" s="130" t="s">
        <v>148</v>
      </c>
      <c r="AR632" s="130" t="s">
        <v>148</v>
      </c>
      <c r="AS632" s="131">
        <v>97.5</v>
      </c>
      <c r="AT632" s="127">
        <v>44764</v>
      </c>
      <c r="AX632" s="21"/>
    </row>
    <row r="633" spans="35:50" x14ac:dyDescent="0.3">
      <c r="AI633" s="130" t="s">
        <v>143</v>
      </c>
      <c r="AJ633" s="130" t="s">
        <v>194</v>
      </c>
      <c r="AK633" s="130" t="s">
        <v>1751</v>
      </c>
      <c r="AL633" s="130" t="s">
        <v>1752</v>
      </c>
      <c r="AM633" s="130" t="s">
        <v>147</v>
      </c>
      <c r="AN633" s="130" t="s">
        <v>259</v>
      </c>
      <c r="AO633" s="130" t="s">
        <v>1746</v>
      </c>
      <c r="AP633" s="130" t="s">
        <v>150</v>
      </c>
      <c r="AQ633" s="130" t="s">
        <v>148</v>
      </c>
      <c r="AR633" s="130" t="s">
        <v>148</v>
      </c>
      <c r="AS633" s="131">
        <v>488</v>
      </c>
      <c r="AT633" s="127">
        <v>44764</v>
      </c>
      <c r="AX633" s="21"/>
    </row>
    <row r="634" spans="35:50" x14ac:dyDescent="0.3">
      <c r="AI634" s="130" t="s">
        <v>143</v>
      </c>
      <c r="AJ634" s="130" t="s">
        <v>194</v>
      </c>
      <c r="AK634" s="130" t="s">
        <v>1753</v>
      </c>
      <c r="AL634" s="130" t="s">
        <v>1754</v>
      </c>
      <c r="AM634" s="130" t="s">
        <v>147</v>
      </c>
      <c r="AN634" s="130" t="s">
        <v>259</v>
      </c>
      <c r="AO634" s="130" t="s">
        <v>1746</v>
      </c>
      <c r="AP634" s="130" t="s">
        <v>150</v>
      </c>
      <c r="AQ634" s="130" t="s">
        <v>148</v>
      </c>
      <c r="AR634" s="130" t="s">
        <v>148</v>
      </c>
      <c r="AS634" s="131">
        <v>56.25</v>
      </c>
      <c r="AT634" s="127">
        <v>44764</v>
      </c>
      <c r="AX634" s="21"/>
    </row>
    <row r="635" spans="35:50" x14ac:dyDescent="0.3">
      <c r="AI635" s="130" t="s">
        <v>143</v>
      </c>
      <c r="AJ635" s="130" t="s">
        <v>194</v>
      </c>
      <c r="AK635" s="130" t="s">
        <v>1755</v>
      </c>
      <c r="AL635" s="130" t="s">
        <v>1756</v>
      </c>
      <c r="AM635" s="130" t="s">
        <v>147</v>
      </c>
      <c r="AN635" s="130" t="s">
        <v>259</v>
      </c>
      <c r="AO635" s="130" t="s">
        <v>1746</v>
      </c>
      <c r="AP635" s="130" t="s">
        <v>150</v>
      </c>
      <c r="AQ635" s="130" t="s">
        <v>148</v>
      </c>
      <c r="AR635" s="130" t="s">
        <v>148</v>
      </c>
      <c r="AS635" s="131">
        <v>996</v>
      </c>
      <c r="AT635" s="127">
        <v>44764</v>
      </c>
      <c r="AX635" s="21"/>
    </row>
    <row r="636" spans="35:50" x14ac:dyDescent="0.3">
      <c r="AI636" s="130" t="s">
        <v>143</v>
      </c>
      <c r="AJ636" s="130" t="s">
        <v>194</v>
      </c>
      <c r="AK636" s="130" t="s">
        <v>1757</v>
      </c>
      <c r="AL636" s="130" t="s">
        <v>1758</v>
      </c>
      <c r="AM636" s="130" t="s">
        <v>147</v>
      </c>
      <c r="AN636" s="130" t="s">
        <v>259</v>
      </c>
      <c r="AO636" s="130" t="s">
        <v>1746</v>
      </c>
      <c r="AP636" s="130" t="s">
        <v>150</v>
      </c>
      <c r="AQ636" s="130" t="s">
        <v>148</v>
      </c>
      <c r="AR636" s="130" t="s">
        <v>148</v>
      </c>
      <c r="AS636" s="131">
        <v>486.75</v>
      </c>
      <c r="AT636" s="127">
        <v>44764</v>
      </c>
      <c r="AX636" s="21"/>
    </row>
    <row r="637" spans="35:50" x14ac:dyDescent="0.3">
      <c r="AI637" s="130" t="s">
        <v>143</v>
      </c>
      <c r="AJ637" s="130" t="s">
        <v>194</v>
      </c>
      <c r="AK637" s="130" t="s">
        <v>1759</v>
      </c>
      <c r="AL637" s="130" t="s">
        <v>1760</v>
      </c>
      <c r="AM637" s="130" t="s">
        <v>147</v>
      </c>
      <c r="AN637" s="130" t="s">
        <v>259</v>
      </c>
      <c r="AO637" s="130" t="s">
        <v>1746</v>
      </c>
      <c r="AP637" s="130" t="s">
        <v>150</v>
      </c>
      <c r="AQ637" s="130" t="s">
        <v>148</v>
      </c>
      <c r="AR637" s="130" t="s">
        <v>148</v>
      </c>
      <c r="AS637" s="131">
        <v>1356</v>
      </c>
      <c r="AT637" s="127">
        <v>44764</v>
      </c>
      <c r="AX637" s="21"/>
    </row>
    <row r="638" spans="35:50" x14ac:dyDescent="0.3">
      <c r="AI638" s="130" t="s">
        <v>143</v>
      </c>
      <c r="AJ638" s="130" t="s">
        <v>194</v>
      </c>
      <c r="AK638" s="130" t="s">
        <v>1761</v>
      </c>
      <c r="AL638" s="130" t="s">
        <v>1762</v>
      </c>
      <c r="AM638" s="130" t="s">
        <v>147</v>
      </c>
      <c r="AN638" s="130" t="s">
        <v>259</v>
      </c>
      <c r="AO638" s="130" t="s">
        <v>1746</v>
      </c>
      <c r="AP638" s="130" t="s">
        <v>150</v>
      </c>
      <c r="AQ638" s="130" t="s">
        <v>148</v>
      </c>
      <c r="AR638" s="130" t="s">
        <v>148</v>
      </c>
      <c r="AS638" s="131">
        <v>907.5</v>
      </c>
      <c r="AT638" s="127">
        <v>44767</v>
      </c>
      <c r="AX638" s="21"/>
    </row>
    <row r="639" spans="35:50" x14ac:dyDescent="0.3">
      <c r="AI639" s="130" t="s">
        <v>143</v>
      </c>
      <c r="AJ639" s="130" t="s">
        <v>194</v>
      </c>
      <c r="AK639" s="130" t="s">
        <v>1763</v>
      </c>
      <c r="AL639" s="130" t="s">
        <v>1764</v>
      </c>
      <c r="AM639" s="130" t="s">
        <v>147</v>
      </c>
      <c r="AN639" s="130" t="s">
        <v>259</v>
      </c>
      <c r="AO639" s="130" t="s">
        <v>1746</v>
      </c>
      <c r="AP639" s="130" t="s">
        <v>150</v>
      </c>
      <c r="AQ639" s="130" t="s">
        <v>148</v>
      </c>
      <c r="AR639" s="130" t="s">
        <v>148</v>
      </c>
      <c r="AS639" s="131">
        <v>62</v>
      </c>
      <c r="AT639" s="127">
        <v>44767</v>
      </c>
      <c r="AX639" s="21"/>
    </row>
    <row r="640" spans="35:50" x14ac:dyDescent="0.3">
      <c r="AI640" s="130" t="s">
        <v>143</v>
      </c>
      <c r="AJ640" s="130" t="s">
        <v>194</v>
      </c>
      <c r="AK640" s="130" t="s">
        <v>1765</v>
      </c>
      <c r="AL640" s="130" t="s">
        <v>1766</v>
      </c>
      <c r="AM640" s="130" t="s">
        <v>147</v>
      </c>
      <c r="AN640" s="130" t="s">
        <v>259</v>
      </c>
      <c r="AO640" s="130" t="s">
        <v>1746</v>
      </c>
      <c r="AP640" s="130" t="s">
        <v>150</v>
      </c>
      <c r="AQ640" s="130" t="s">
        <v>148</v>
      </c>
      <c r="AR640" s="130" t="s">
        <v>148</v>
      </c>
      <c r="AS640" s="131">
        <v>97.5</v>
      </c>
      <c r="AT640" s="127">
        <v>44767</v>
      </c>
      <c r="AX640" s="21"/>
    </row>
    <row r="641" spans="35:50" x14ac:dyDescent="0.3">
      <c r="AI641" s="130" t="s">
        <v>143</v>
      </c>
      <c r="AJ641" s="130" t="s">
        <v>194</v>
      </c>
      <c r="AK641" s="130" t="s">
        <v>1767</v>
      </c>
      <c r="AL641" s="130" t="s">
        <v>1768</v>
      </c>
      <c r="AM641" s="130" t="s">
        <v>147</v>
      </c>
      <c r="AN641" s="130" t="s">
        <v>259</v>
      </c>
      <c r="AO641" s="130" t="s">
        <v>1746</v>
      </c>
      <c r="AP641" s="130" t="s">
        <v>150</v>
      </c>
      <c r="AQ641" s="130" t="s">
        <v>148</v>
      </c>
      <c r="AR641" s="130" t="s">
        <v>148</v>
      </c>
      <c r="AS641" s="131">
        <v>306</v>
      </c>
      <c r="AT641" s="127">
        <v>44767</v>
      </c>
      <c r="AX641" s="21"/>
    </row>
    <row r="642" spans="35:50" x14ac:dyDescent="0.3">
      <c r="AI642" s="130" t="s">
        <v>143</v>
      </c>
      <c r="AJ642" s="130" t="s">
        <v>194</v>
      </c>
      <c r="AK642" s="130" t="s">
        <v>1769</v>
      </c>
      <c r="AL642" s="130" t="s">
        <v>1770</v>
      </c>
      <c r="AM642" s="130" t="s">
        <v>147</v>
      </c>
      <c r="AN642" s="130" t="s">
        <v>259</v>
      </c>
      <c r="AO642" s="130" t="s">
        <v>1746</v>
      </c>
      <c r="AP642" s="130" t="s">
        <v>150</v>
      </c>
      <c r="AQ642" s="130" t="s">
        <v>148</v>
      </c>
      <c r="AR642" s="130" t="s">
        <v>148</v>
      </c>
      <c r="AS642" s="131">
        <v>93</v>
      </c>
      <c r="AT642" s="127">
        <v>44767</v>
      </c>
      <c r="AX642" s="21"/>
    </row>
    <row r="643" spans="35:50" x14ac:dyDescent="0.3">
      <c r="AI643" s="130" t="s">
        <v>143</v>
      </c>
      <c r="AJ643" s="130" t="s">
        <v>194</v>
      </c>
      <c r="AK643" s="130" t="s">
        <v>1771</v>
      </c>
      <c r="AL643" s="130" t="s">
        <v>1772</v>
      </c>
      <c r="AM643" s="130" t="s">
        <v>147</v>
      </c>
      <c r="AN643" s="130" t="s">
        <v>259</v>
      </c>
      <c r="AO643" s="130" t="s">
        <v>1746</v>
      </c>
      <c r="AP643" s="130" t="s">
        <v>150</v>
      </c>
      <c r="AQ643" s="130" t="s">
        <v>148</v>
      </c>
      <c r="AR643" s="130" t="s">
        <v>148</v>
      </c>
      <c r="AS643" s="131">
        <v>372</v>
      </c>
      <c r="AT643" s="127">
        <v>44767</v>
      </c>
      <c r="AX643" s="21"/>
    </row>
    <row r="644" spans="35:50" x14ac:dyDescent="0.3">
      <c r="AI644" s="130" t="s">
        <v>143</v>
      </c>
      <c r="AJ644" s="130" t="s">
        <v>194</v>
      </c>
      <c r="AK644" s="130" t="s">
        <v>1773</v>
      </c>
      <c r="AL644" s="130" t="s">
        <v>1774</v>
      </c>
      <c r="AM644" s="130" t="s">
        <v>147</v>
      </c>
      <c r="AN644" s="130" t="s">
        <v>259</v>
      </c>
      <c r="AO644" s="130" t="s">
        <v>1746</v>
      </c>
      <c r="AP644" s="130" t="s">
        <v>150</v>
      </c>
      <c r="AQ644" s="130" t="s">
        <v>148</v>
      </c>
      <c r="AR644" s="130" t="s">
        <v>148</v>
      </c>
      <c r="AS644" s="131">
        <v>964</v>
      </c>
      <c r="AT644" s="127">
        <v>44767</v>
      </c>
      <c r="AX644" s="21"/>
    </row>
    <row r="645" spans="35:50" x14ac:dyDescent="0.3">
      <c r="AI645" s="130" t="s">
        <v>143</v>
      </c>
      <c r="AJ645" s="130" t="s">
        <v>194</v>
      </c>
      <c r="AK645" s="130" t="s">
        <v>1775</v>
      </c>
      <c r="AL645" s="130" t="s">
        <v>1776</v>
      </c>
      <c r="AM645" s="130" t="s">
        <v>147</v>
      </c>
      <c r="AN645" s="130" t="s">
        <v>259</v>
      </c>
      <c r="AO645" s="130" t="s">
        <v>1746</v>
      </c>
      <c r="AP645" s="130" t="s">
        <v>150</v>
      </c>
      <c r="AQ645" s="130" t="s">
        <v>148</v>
      </c>
      <c r="AR645" s="130" t="s">
        <v>148</v>
      </c>
      <c r="AS645" s="131">
        <v>310</v>
      </c>
      <c r="AT645" s="127">
        <v>44767</v>
      </c>
      <c r="AX645" s="21"/>
    </row>
    <row r="646" spans="35:50" x14ac:dyDescent="0.3">
      <c r="AI646" s="130" t="s">
        <v>143</v>
      </c>
      <c r="AJ646" s="130" t="s">
        <v>194</v>
      </c>
      <c r="AK646" s="130" t="s">
        <v>1777</v>
      </c>
      <c r="AL646" s="130" t="s">
        <v>1778</v>
      </c>
      <c r="AM646" s="130" t="s">
        <v>147</v>
      </c>
      <c r="AN646" s="130" t="s">
        <v>259</v>
      </c>
      <c r="AO646" s="130" t="s">
        <v>1746</v>
      </c>
      <c r="AP646" s="130" t="s">
        <v>150</v>
      </c>
      <c r="AQ646" s="130" t="s">
        <v>148</v>
      </c>
      <c r="AR646" s="130" t="s">
        <v>148</v>
      </c>
      <c r="AS646" s="131">
        <v>93</v>
      </c>
      <c r="AT646" s="127">
        <v>44767</v>
      </c>
      <c r="AX646" s="21"/>
    </row>
    <row r="647" spans="35:50" x14ac:dyDescent="0.3">
      <c r="AI647" s="130" t="s">
        <v>143</v>
      </c>
      <c r="AJ647" s="130" t="s">
        <v>194</v>
      </c>
      <c r="AK647" s="130" t="s">
        <v>1779</v>
      </c>
      <c r="AL647" s="130" t="s">
        <v>1780</v>
      </c>
      <c r="AM647" s="130" t="s">
        <v>147</v>
      </c>
      <c r="AN647" s="130" t="s">
        <v>259</v>
      </c>
      <c r="AO647" s="130" t="s">
        <v>1746</v>
      </c>
      <c r="AP647" s="130" t="s">
        <v>150</v>
      </c>
      <c r="AQ647" s="130" t="s">
        <v>148</v>
      </c>
      <c r="AR647" s="130" t="s">
        <v>148</v>
      </c>
      <c r="AS647" s="131">
        <v>10950.5</v>
      </c>
      <c r="AT647" s="127">
        <v>44767</v>
      </c>
      <c r="AX647" s="21"/>
    </row>
    <row r="648" spans="35:50" x14ac:dyDescent="0.3">
      <c r="AI648" s="130" t="s">
        <v>143</v>
      </c>
      <c r="AJ648" s="130" t="s">
        <v>194</v>
      </c>
      <c r="AK648" s="130" t="s">
        <v>1781</v>
      </c>
      <c r="AL648" s="130" t="s">
        <v>1782</v>
      </c>
      <c r="AM648" s="130" t="s">
        <v>147</v>
      </c>
      <c r="AN648" s="130" t="s">
        <v>259</v>
      </c>
      <c r="AO648" s="130" t="s">
        <v>1746</v>
      </c>
      <c r="AP648" s="130" t="s">
        <v>150</v>
      </c>
      <c r="AQ648" s="130" t="s">
        <v>148</v>
      </c>
      <c r="AR648" s="130" t="s">
        <v>148</v>
      </c>
      <c r="AS648" s="131">
        <v>124</v>
      </c>
      <c r="AT648" s="127">
        <v>44767</v>
      </c>
      <c r="AX648" s="21"/>
    </row>
    <row r="649" spans="35:50" x14ac:dyDescent="0.3">
      <c r="AI649" s="130" t="s">
        <v>143</v>
      </c>
      <c r="AJ649" s="130" t="s">
        <v>194</v>
      </c>
      <c r="AK649" s="130" t="s">
        <v>1783</v>
      </c>
      <c r="AL649" s="130" t="s">
        <v>1784</v>
      </c>
      <c r="AM649" s="130" t="s">
        <v>147</v>
      </c>
      <c r="AN649" s="130" t="s">
        <v>259</v>
      </c>
      <c r="AO649" s="130" t="s">
        <v>1746</v>
      </c>
      <c r="AP649" s="130" t="s">
        <v>150</v>
      </c>
      <c r="AQ649" s="130" t="s">
        <v>148</v>
      </c>
      <c r="AR649" s="130" t="s">
        <v>148</v>
      </c>
      <c r="AS649" s="131">
        <v>62</v>
      </c>
      <c r="AT649" s="127">
        <v>44767</v>
      </c>
      <c r="AX649" s="21"/>
    </row>
    <row r="650" spans="35:50" x14ac:dyDescent="0.3">
      <c r="AI650" s="130" t="s">
        <v>143</v>
      </c>
      <c r="AJ650" s="130" t="s">
        <v>194</v>
      </c>
      <c r="AK650" s="130" t="s">
        <v>1785</v>
      </c>
      <c r="AL650" s="130" t="s">
        <v>1786</v>
      </c>
      <c r="AM650" s="130" t="s">
        <v>147</v>
      </c>
      <c r="AN650" s="130" t="s">
        <v>259</v>
      </c>
      <c r="AO650" s="130" t="s">
        <v>1746</v>
      </c>
      <c r="AP650" s="130" t="s">
        <v>150</v>
      </c>
      <c r="AQ650" s="130" t="s">
        <v>148</v>
      </c>
      <c r="AR650" s="130" t="s">
        <v>148</v>
      </c>
      <c r="AS650" s="131">
        <v>10921.5</v>
      </c>
      <c r="AT650" s="127">
        <v>44767</v>
      </c>
      <c r="AX650" s="21"/>
    </row>
    <row r="651" spans="35:50" x14ac:dyDescent="0.3">
      <c r="AI651" s="130" t="s">
        <v>143</v>
      </c>
      <c r="AJ651" s="130" t="s">
        <v>194</v>
      </c>
      <c r="AK651" s="130" t="s">
        <v>1787</v>
      </c>
      <c r="AL651" s="130" t="s">
        <v>1788</v>
      </c>
      <c r="AM651" s="130" t="s">
        <v>147</v>
      </c>
      <c r="AN651" s="130" t="s">
        <v>259</v>
      </c>
      <c r="AO651" s="130" t="s">
        <v>1746</v>
      </c>
      <c r="AP651" s="130" t="s">
        <v>150</v>
      </c>
      <c r="AQ651" s="130" t="s">
        <v>148</v>
      </c>
      <c r="AR651" s="130" t="s">
        <v>148</v>
      </c>
      <c r="AS651" s="131">
        <v>11219.5</v>
      </c>
      <c r="AT651" s="127">
        <v>44767</v>
      </c>
      <c r="AX651" s="21"/>
    </row>
    <row r="652" spans="35:50" x14ac:dyDescent="0.3">
      <c r="AI652" s="130" t="s">
        <v>143</v>
      </c>
      <c r="AJ652" s="130" t="s">
        <v>194</v>
      </c>
      <c r="AK652" s="130" t="s">
        <v>1789</v>
      </c>
      <c r="AL652" s="130" t="s">
        <v>1790</v>
      </c>
      <c r="AM652" s="130" t="s">
        <v>147</v>
      </c>
      <c r="AN652" s="130" t="s">
        <v>259</v>
      </c>
      <c r="AO652" s="130" t="s">
        <v>1746</v>
      </c>
      <c r="AP652" s="130" t="s">
        <v>150</v>
      </c>
      <c r="AQ652" s="130" t="s">
        <v>148</v>
      </c>
      <c r="AR652" s="130" t="s">
        <v>148</v>
      </c>
      <c r="AS652" s="131">
        <v>707</v>
      </c>
      <c r="AT652" s="127">
        <v>44767</v>
      </c>
      <c r="AX652" s="21"/>
    </row>
    <row r="653" spans="35:50" x14ac:dyDescent="0.3">
      <c r="AI653" s="130" t="s">
        <v>143</v>
      </c>
      <c r="AJ653" s="130" t="s">
        <v>194</v>
      </c>
      <c r="AK653" s="130" t="s">
        <v>1791</v>
      </c>
      <c r="AL653" s="130" t="s">
        <v>1792</v>
      </c>
      <c r="AM653" s="130" t="s">
        <v>147</v>
      </c>
      <c r="AN653" s="130" t="s">
        <v>259</v>
      </c>
      <c r="AO653" s="130" t="s">
        <v>1746</v>
      </c>
      <c r="AP653" s="130" t="s">
        <v>150</v>
      </c>
      <c r="AQ653" s="130" t="s">
        <v>148</v>
      </c>
      <c r="AR653" s="130" t="s">
        <v>148</v>
      </c>
      <c r="AS653" s="131">
        <v>3983.75</v>
      </c>
      <c r="AT653" s="127">
        <v>44767</v>
      </c>
      <c r="AX653" s="21"/>
    </row>
    <row r="654" spans="35:50" x14ac:dyDescent="0.3">
      <c r="AI654" s="130" t="s">
        <v>143</v>
      </c>
      <c r="AJ654" s="130" t="s">
        <v>194</v>
      </c>
      <c r="AK654" s="130" t="s">
        <v>1793</v>
      </c>
      <c r="AL654" s="130" t="s">
        <v>1794</v>
      </c>
      <c r="AM654" s="130" t="s">
        <v>147</v>
      </c>
      <c r="AN654" s="130" t="s">
        <v>259</v>
      </c>
      <c r="AO654" s="130" t="s">
        <v>1746</v>
      </c>
      <c r="AP654" s="130" t="s">
        <v>150</v>
      </c>
      <c r="AQ654" s="130" t="s">
        <v>148</v>
      </c>
      <c r="AR654" s="130" t="s">
        <v>148</v>
      </c>
      <c r="AS654" s="131">
        <v>124</v>
      </c>
      <c r="AT654" s="127">
        <v>44767</v>
      </c>
      <c r="AX654" s="21"/>
    </row>
    <row r="655" spans="35:50" x14ac:dyDescent="0.3">
      <c r="AI655" s="130" t="s">
        <v>143</v>
      </c>
      <c r="AJ655" s="130" t="s">
        <v>144</v>
      </c>
      <c r="AK655" s="130" t="s">
        <v>1795</v>
      </c>
      <c r="AL655" s="130" t="s">
        <v>1294</v>
      </c>
      <c r="AM655" s="130" t="s">
        <v>147</v>
      </c>
      <c r="AN655" s="130" t="s">
        <v>1294</v>
      </c>
      <c r="AO655" s="130" t="s">
        <v>1796</v>
      </c>
      <c r="AP655" s="130" t="s">
        <v>150</v>
      </c>
      <c r="AQ655" s="130" t="s">
        <v>148</v>
      </c>
      <c r="AR655" s="130" t="s">
        <v>148</v>
      </c>
      <c r="AS655" s="131">
        <v>148.36000000000001</v>
      </c>
      <c r="AT655" s="127">
        <v>44767</v>
      </c>
      <c r="AX655" s="21"/>
    </row>
    <row r="656" spans="35:50" x14ac:dyDescent="0.3">
      <c r="AI656" s="130" t="s">
        <v>143</v>
      </c>
      <c r="AJ656" s="130" t="s">
        <v>144</v>
      </c>
      <c r="AK656" s="130" t="s">
        <v>1797</v>
      </c>
      <c r="AL656" s="130" t="s">
        <v>1320</v>
      </c>
      <c r="AM656" s="130" t="s">
        <v>147</v>
      </c>
      <c r="AN656" s="130" t="s">
        <v>1320</v>
      </c>
      <c r="AO656" s="130" t="s">
        <v>1796</v>
      </c>
      <c r="AP656" s="130" t="s">
        <v>150</v>
      </c>
      <c r="AQ656" s="130" t="s">
        <v>148</v>
      </c>
      <c r="AR656" s="130" t="s">
        <v>148</v>
      </c>
      <c r="AS656" s="131">
        <v>192.91</v>
      </c>
      <c r="AT656" s="127">
        <v>44767</v>
      </c>
      <c r="AX656" s="21"/>
    </row>
    <row r="657" spans="35:50" x14ac:dyDescent="0.3">
      <c r="AI657" s="130" t="s">
        <v>143</v>
      </c>
      <c r="AJ657" s="130" t="s">
        <v>144</v>
      </c>
      <c r="AK657" s="130" t="s">
        <v>1798</v>
      </c>
      <c r="AL657" s="130" t="s">
        <v>1314</v>
      </c>
      <c r="AM657" s="130" t="s">
        <v>147</v>
      </c>
      <c r="AN657" s="130" t="s">
        <v>1314</v>
      </c>
      <c r="AO657" s="130" t="s">
        <v>1796</v>
      </c>
      <c r="AP657" s="130" t="s">
        <v>150</v>
      </c>
      <c r="AQ657" s="130" t="s">
        <v>148</v>
      </c>
      <c r="AR657" s="130" t="s">
        <v>148</v>
      </c>
      <c r="AS657" s="131">
        <v>150</v>
      </c>
      <c r="AT657" s="127">
        <v>44767</v>
      </c>
      <c r="AX657" s="21"/>
    </row>
    <row r="658" spans="35:50" x14ac:dyDescent="0.3">
      <c r="AI658" s="130" t="s">
        <v>143</v>
      </c>
      <c r="AJ658" s="130" t="s">
        <v>194</v>
      </c>
      <c r="AK658" s="130" t="s">
        <v>1799</v>
      </c>
      <c r="AL658" s="130" t="s">
        <v>1800</v>
      </c>
      <c r="AM658" s="130" t="s">
        <v>147</v>
      </c>
      <c r="AN658" s="130" t="s">
        <v>525</v>
      </c>
      <c r="AO658" s="130" t="s">
        <v>1801</v>
      </c>
      <c r="AP658" s="130" t="s">
        <v>150</v>
      </c>
      <c r="AQ658" s="130" t="s">
        <v>148</v>
      </c>
      <c r="AR658" s="130" t="s">
        <v>148</v>
      </c>
      <c r="AS658" s="131">
        <v>1122</v>
      </c>
      <c r="AT658" s="127">
        <v>44767</v>
      </c>
      <c r="AX658" s="21"/>
    </row>
    <row r="659" spans="35:50" x14ac:dyDescent="0.3">
      <c r="AI659" s="130" t="s">
        <v>143</v>
      </c>
      <c r="AJ659" s="130" t="s">
        <v>194</v>
      </c>
      <c r="AK659" s="130" t="s">
        <v>1802</v>
      </c>
      <c r="AL659" s="130" t="s">
        <v>1803</v>
      </c>
      <c r="AM659" s="130" t="s">
        <v>147</v>
      </c>
      <c r="AN659" s="130" t="s">
        <v>525</v>
      </c>
      <c r="AO659" s="130" t="s">
        <v>1801</v>
      </c>
      <c r="AP659" s="130" t="s">
        <v>150</v>
      </c>
      <c r="AQ659" s="130" t="s">
        <v>148</v>
      </c>
      <c r="AR659" s="130" t="s">
        <v>148</v>
      </c>
      <c r="AS659" s="131">
        <v>2786.1</v>
      </c>
      <c r="AT659" s="127">
        <v>44767</v>
      </c>
      <c r="AX659" s="21"/>
    </row>
    <row r="660" spans="35:50" x14ac:dyDescent="0.3">
      <c r="AI660" s="130" t="s">
        <v>143</v>
      </c>
      <c r="AJ660" s="130" t="s">
        <v>194</v>
      </c>
      <c r="AK660" s="130" t="s">
        <v>1804</v>
      </c>
      <c r="AL660" s="130" t="s">
        <v>1805</v>
      </c>
      <c r="AM660" s="130" t="s">
        <v>147</v>
      </c>
      <c r="AN660" s="130" t="s">
        <v>525</v>
      </c>
      <c r="AO660" s="130" t="s">
        <v>1801</v>
      </c>
      <c r="AP660" s="130" t="s">
        <v>150</v>
      </c>
      <c r="AQ660" s="130" t="s">
        <v>148</v>
      </c>
      <c r="AR660" s="130" t="s">
        <v>148</v>
      </c>
      <c r="AS660" s="131">
        <v>147.5</v>
      </c>
      <c r="AT660" s="127">
        <v>44767</v>
      </c>
      <c r="AX660" s="21"/>
    </row>
    <row r="661" spans="35:50" x14ac:dyDescent="0.3">
      <c r="AI661" s="130" t="s">
        <v>143</v>
      </c>
      <c r="AJ661" s="130" t="s">
        <v>194</v>
      </c>
      <c r="AK661" s="130" t="s">
        <v>1806</v>
      </c>
      <c r="AL661" s="130" t="s">
        <v>1807</v>
      </c>
      <c r="AM661" s="130" t="s">
        <v>147</v>
      </c>
      <c r="AN661" s="130" t="s">
        <v>525</v>
      </c>
      <c r="AO661" s="130" t="s">
        <v>1801</v>
      </c>
      <c r="AP661" s="130" t="s">
        <v>150</v>
      </c>
      <c r="AQ661" s="130" t="s">
        <v>148</v>
      </c>
      <c r="AR661" s="130" t="s">
        <v>148</v>
      </c>
      <c r="AS661" s="131">
        <v>7525.08</v>
      </c>
      <c r="AT661" s="127">
        <v>44767</v>
      </c>
      <c r="AX661" s="21"/>
    </row>
    <row r="662" spans="35:50" x14ac:dyDescent="0.3">
      <c r="AI662" s="130" t="s">
        <v>143</v>
      </c>
      <c r="AJ662" s="130" t="s">
        <v>194</v>
      </c>
      <c r="AK662" s="130" t="s">
        <v>1808</v>
      </c>
      <c r="AL662" s="130" t="s">
        <v>1809</v>
      </c>
      <c r="AM662" s="130" t="s">
        <v>147</v>
      </c>
      <c r="AN662" s="130" t="s">
        <v>525</v>
      </c>
      <c r="AO662" s="130" t="s">
        <v>1801</v>
      </c>
      <c r="AP662" s="130" t="s">
        <v>150</v>
      </c>
      <c r="AQ662" s="130" t="s">
        <v>148</v>
      </c>
      <c r="AR662" s="130" t="s">
        <v>148</v>
      </c>
      <c r="AS662" s="131">
        <v>224</v>
      </c>
      <c r="AT662" s="127">
        <v>44767</v>
      </c>
      <c r="AX662" s="21"/>
    </row>
    <row r="663" spans="35:50" x14ac:dyDescent="0.3">
      <c r="AI663" s="130" t="s">
        <v>143</v>
      </c>
      <c r="AJ663" s="130" t="s">
        <v>194</v>
      </c>
      <c r="AK663" s="130" t="s">
        <v>1810</v>
      </c>
      <c r="AL663" s="130" t="s">
        <v>1811</v>
      </c>
      <c r="AM663" s="130" t="s">
        <v>147</v>
      </c>
      <c r="AN663" s="130" t="s">
        <v>525</v>
      </c>
      <c r="AO663" s="130" t="s">
        <v>1801</v>
      </c>
      <c r="AP663" s="130" t="s">
        <v>150</v>
      </c>
      <c r="AQ663" s="130" t="s">
        <v>148</v>
      </c>
      <c r="AR663" s="130" t="s">
        <v>148</v>
      </c>
      <c r="AS663" s="131">
        <v>147.5</v>
      </c>
      <c r="AT663" s="127">
        <v>44767</v>
      </c>
      <c r="AX663" s="21"/>
    </row>
    <row r="664" spans="35:50" x14ac:dyDescent="0.3">
      <c r="AI664" s="130" t="s">
        <v>143</v>
      </c>
      <c r="AJ664" s="130" t="s">
        <v>194</v>
      </c>
      <c r="AK664" s="130" t="s">
        <v>1812</v>
      </c>
      <c r="AL664" s="130" t="s">
        <v>1813</v>
      </c>
      <c r="AM664" s="130" t="s">
        <v>147</v>
      </c>
      <c r="AN664" s="130" t="s">
        <v>525</v>
      </c>
      <c r="AO664" s="130" t="s">
        <v>1801</v>
      </c>
      <c r="AP664" s="130" t="s">
        <v>150</v>
      </c>
      <c r="AQ664" s="130" t="s">
        <v>148</v>
      </c>
      <c r="AR664" s="130" t="s">
        <v>148</v>
      </c>
      <c r="AS664" s="131">
        <v>4217.25</v>
      </c>
      <c r="AT664" s="127">
        <v>44784</v>
      </c>
      <c r="AX664" s="21"/>
    </row>
    <row r="665" spans="35:50" x14ac:dyDescent="0.3">
      <c r="AI665" s="130" t="s">
        <v>143</v>
      </c>
      <c r="AJ665" s="130" t="s">
        <v>144</v>
      </c>
      <c r="AK665" s="130" t="s">
        <v>1814</v>
      </c>
      <c r="AL665" s="130" t="s">
        <v>1325</v>
      </c>
      <c r="AM665" s="130" t="s">
        <v>147</v>
      </c>
      <c r="AN665" s="130" t="s">
        <v>1325</v>
      </c>
      <c r="AO665" s="130" t="s">
        <v>1815</v>
      </c>
      <c r="AP665" s="130" t="s">
        <v>150</v>
      </c>
      <c r="AQ665" s="130" t="s">
        <v>148</v>
      </c>
      <c r="AR665" s="130" t="s">
        <v>148</v>
      </c>
      <c r="AS665" s="131">
        <v>2462.29</v>
      </c>
      <c r="AT665" s="127">
        <v>44769</v>
      </c>
      <c r="AX665" s="21"/>
    </row>
    <row r="666" spans="35:50" x14ac:dyDescent="0.3">
      <c r="AI666" s="130" t="s">
        <v>143</v>
      </c>
      <c r="AJ666" s="130" t="s">
        <v>1483</v>
      </c>
      <c r="AK666" s="130" t="s">
        <v>1816</v>
      </c>
      <c r="AL666" s="130" t="s">
        <v>1387</v>
      </c>
      <c r="AM666" s="130" t="s">
        <v>147</v>
      </c>
      <c r="AN666" s="130" t="s">
        <v>394</v>
      </c>
      <c r="AO666" s="130" t="s">
        <v>1817</v>
      </c>
      <c r="AP666" s="130" t="s">
        <v>150</v>
      </c>
      <c r="AQ666" s="130" t="s">
        <v>148</v>
      </c>
      <c r="AR666" s="130" t="s">
        <v>148</v>
      </c>
      <c r="AS666" s="131">
        <v>-2000</v>
      </c>
      <c r="AT666" s="127">
        <v>44788</v>
      </c>
      <c r="AX666" s="21"/>
    </row>
    <row r="667" spans="35:50" x14ac:dyDescent="0.3">
      <c r="AI667" s="130" t="s">
        <v>143</v>
      </c>
      <c r="AJ667" s="130" t="s">
        <v>144</v>
      </c>
      <c r="AK667" s="130" t="s">
        <v>1818</v>
      </c>
      <c r="AL667" s="130" t="s">
        <v>1308</v>
      </c>
      <c r="AM667" s="130" t="s">
        <v>147</v>
      </c>
      <c r="AN667" s="130" t="s">
        <v>1308</v>
      </c>
      <c r="AO667" s="130" t="s">
        <v>1817</v>
      </c>
      <c r="AP667" s="130" t="s">
        <v>150</v>
      </c>
      <c r="AQ667" s="130" t="s">
        <v>148</v>
      </c>
      <c r="AR667" s="130" t="s">
        <v>148</v>
      </c>
      <c r="AS667" s="131">
        <v>695</v>
      </c>
      <c r="AT667" s="127">
        <v>44770</v>
      </c>
      <c r="AX667" s="21"/>
    </row>
    <row r="668" spans="35:50" x14ac:dyDescent="0.3">
      <c r="AI668" s="130" t="s">
        <v>143</v>
      </c>
      <c r="AJ668" s="130" t="s">
        <v>144</v>
      </c>
      <c r="AK668" s="130" t="s">
        <v>1819</v>
      </c>
      <c r="AL668" s="130" t="s">
        <v>1327</v>
      </c>
      <c r="AM668" s="130" t="s">
        <v>147</v>
      </c>
      <c r="AN668" s="130" t="s">
        <v>1327</v>
      </c>
      <c r="AO668" s="130" t="s">
        <v>1817</v>
      </c>
      <c r="AP668" s="130" t="s">
        <v>150</v>
      </c>
      <c r="AQ668" s="130" t="s">
        <v>148</v>
      </c>
      <c r="AR668" s="130" t="s">
        <v>148</v>
      </c>
      <c r="AS668" s="131">
        <v>90</v>
      </c>
      <c r="AT668" s="127">
        <v>44770</v>
      </c>
      <c r="AX668" s="21"/>
    </row>
    <row r="669" spans="35:50" x14ac:dyDescent="0.3">
      <c r="AI669" s="130" t="s">
        <v>143</v>
      </c>
      <c r="AJ669" s="130" t="s">
        <v>144</v>
      </c>
      <c r="AK669" s="130" t="s">
        <v>1820</v>
      </c>
      <c r="AL669" s="130" t="s">
        <v>1317</v>
      </c>
      <c r="AM669" s="130" t="s">
        <v>147</v>
      </c>
      <c r="AN669" s="130" t="s">
        <v>1317</v>
      </c>
      <c r="AO669" s="130" t="s">
        <v>1817</v>
      </c>
      <c r="AP669" s="130" t="s">
        <v>150</v>
      </c>
      <c r="AQ669" s="130" t="s">
        <v>148</v>
      </c>
      <c r="AR669" s="130" t="s">
        <v>148</v>
      </c>
      <c r="AS669" s="131">
        <v>150</v>
      </c>
      <c r="AT669" s="127">
        <v>44770</v>
      </c>
      <c r="AX669" s="21"/>
    </row>
    <row r="670" spans="35:50" x14ac:dyDescent="0.3">
      <c r="AI670" s="130" t="s">
        <v>143</v>
      </c>
      <c r="AJ670" s="130" t="s">
        <v>144</v>
      </c>
      <c r="AK670" s="130" t="s">
        <v>1821</v>
      </c>
      <c r="AL670" s="130" t="s">
        <v>806</v>
      </c>
      <c r="AM670" s="130" t="s">
        <v>147</v>
      </c>
      <c r="AN670" s="130" t="s">
        <v>358</v>
      </c>
      <c r="AO670" s="130" t="s">
        <v>1817</v>
      </c>
      <c r="AP670" s="130" t="s">
        <v>150</v>
      </c>
      <c r="AQ670" s="130" t="s">
        <v>148</v>
      </c>
      <c r="AR670" s="130" t="s">
        <v>148</v>
      </c>
      <c r="AS670" s="131">
        <v>3144.38</v>
      </c>
      <c r="AT670" s="127">
        <v>44770</v>
      </c>
      <c r="AX670" s="21"/>
    </row>
    <row r="671" spans="35:50" x14ac:dyDescent="0.3">
      <c r="AI671" s="130" t="s">
        <v>143</v>
      </c>
      <c r="AJ671" s="130" t="s">
        <v>144</v>
      </c>
      <c r="AK671" s="130" t="s">
        <v>1822</v>
      </c>
      <c r="AL671" s="130" t="s">
        <v>1387</v>
      </c>
      <c r="AM671" s="130" t="s">
        <v>147</v>
      </c>
      <c r="AN671" s="130" t="s">
        <v>394</v>
      </c>
      <c r="AO671" s="130" t="s">
        <v>1817</v>
      </c>
      <c r="AP671" s="130" t="s">
        <v>150</v>
      </c>
      <c r="AQ671" s="130" t="s">
        <v>148</v>
      </c>
      <c r="AR671" s="130" t="s">
        <v>148</v>
      </c>
      <c r="AS671" s="131">
        <v>2000</v>
      </c>
      <c r="AT671" s="127">
        <v>44770</v>
      </c>
      <c r="AX671" s="21"/>
    </row>
    <row r="672" spans="35:50" x14ac:dyDescent="0.3">
      <c r="AI672" s="130" t="s">
        <v>143</v>
      </c>
      <c r="AJ672" s="130" t="s">
        <v>144</v>
      </c>
      <c r="AK672" s="130" t="s">
        <v>1823</v>
      </c>
      <c r="AL672" s="130" t="s">
        <v>1329</v>
      </c>
      <c r="AM672" s="130" t="s">
        <v>147</v>
      </c>
      <c r="AN672" s="130" t="s">
        <v>1329</v>
      </c>
      <c r="AO672" s="130" t="s">
        <v>1824</v>
      </c>
      <c r="AP672" s="130" t="s">
        <v>150</v>
      </c>
      <c r="AQ672" s="130" t="s">
        <v>148</v>
      </c>
      <c r="AR672" s="130" t="s">
        <v>148</v>
      </c>
      <c r="AS672" s="131">
        <v>225.11</v>
      </c>
      <c r="AT672" s="127">
        <v>44770</v>
      </c>
      <c r="AX672" s="21"/>
    </row>
    <row r="673" spans="35:50" x14ac:dyDescent="0.3">
      <c r="AI673" s="130" t="s">
        <v>143</v>
      </c>
      <c r="AJ673" s="130" t="s">
        <v>144</v>
      </c>
      <c r="AK673" s="130" t="s">
        <v>1825</v>
      </c>
      <c r="AL673" s="130" t="s">
        <v>1334</v>
      </c>
      <c r="AM673" s="130" t="s">
        <v>147</v>
      </c>
      <c r="AN673" s="130" t="s">
        <v>1334</v>
      </c>
      <c r="AO673" s="130" t="s">
        <v>1824</v>
      </c>
      <c r="AP673" s="130" t="s">
        <v>150</v>
      </c>
      <c r="AQ673" s="130" t="s">
        <v>148</v>
      </c>
      <c r="AR673" s="130" t="s">
        <v>148</v>
      </c>
      <c r="AS673" s="131">
        <v>703.77</v>
      </c>
      <c r="AT673" s="127">
        <v>44774</v>
      </c>
      <c r="AX673" s="21"/>
    </row>
    <row r="674" spans="35:50" x14ac:dyDescent="0.3">
      <c r="AI674" s="130" t="s">
        <v>143</v>
      </c>
      <c r="AJ674" s="130" t="s">
        <v>144</v>
      </c>
      <c r="AK674" s="130" t="s">
        <v>1826</v>
      </c>
      <c r="AL674" s="130" t="s">
        <v>1311</v>
      </c>
      <c r="AM674" s="130" t="s">
        <v>147</v>
      </c>
      <c r="AN674" s="130" t="s">
        <v>1311</v>
      </c>
      <c r="AO674" s="130" t="s">
        <v>1827</v>
      </c>
      <c r="AP674" s="130" t="s">
        <v>150</v>
      </c>
      <c r="AQ674" s="130" t="s">
        <v>148</v>
      </c>
      <c r="AR674" s="130" t="s">
        <v>148</v>
      </c>
      <c r="AS674" s="131">
        <v>370</v>
      </c>
      <c r="AT674" s="127">
        <v>44777</v>
      </c>
      <c r="AX674" s="21"/>
    </row>
    <row r="675" spans="35:50" x14ac:dyDescent="0.3">
      <c r="AI675" s="130" t="s">
        <v>143</v>
      </c>
      <c r="AJ675" s="130" t="s">
        <v>398</v>
      </c>
      <c r="AK675" s="130" t="s">
        <v>1828</v>
      </c>
      <c r="AL675" s="130" t="s">
        <v>400</v>
      </c>
      <c r="AM675" s="130" t="s">
        <v>147</v>
      </c>
      <c r="AN675" s="130" t="s">
        <v>401</v>
      </c>
      <c r="AO675" s="130" t="s">
        <v>1829</v>
      </c>
      <c r="AP675" s="130" t="s">
        <v>150</v>
      </c>
      <c r="AQ675" s="130" t="s">
        <v>148</v>
      </c>
      <c r="AR675" s="130" t="s">
        <v>148</v>
      </c>
      <c r="AS675" s="131">
        <v>-255413</v>
      </c>
      <c r="AT675" s="127">
        <v>44773</v>
      </c>
      <c r="AX675" s="21"/>
    </row>
    <row r="676" spans="35:50" x14ac:dyDescent="0.3">
      <c r="AI676" s="130" t="s">
        <v>143</v>
      </c>
      <c r="AJ676" s="130" t="s">
        <v>144</v>
      </c>
      <c r="AK676" s="130" t="s">
        <v>1830</v>
      </c>
      <c r="AL676" s="130" t="s">
        <v>806</v>
      </c>
      <c r="AM676" s="130" t="s">
        <v>147</v>
      </c>
      <c r="AN676" s="130" t="s">
        <v>252</v>
      </c>
      <c r="AO676" s="130" t="s">
        <v>1829</v>
      </c>
      <c r="AP676" s="130" t="s">
        <v>150</v>
      </c>
      <c r="AQ676" s="130" t="s">
        <v>148</v>
      </c>
      <c r="AR676" s="130" t="s">
        <v>148</v>
      </c>
      <c r="AS676" s="131">
        <v>585</v>
      </c>
      <c r="AT676" s="127">
        <v>44774</v>
      </c>
      <c r="AX676" s="21"/>
    </row>
    <row r="677" spans="35:50" x14ac:dyDescent="0.3">
      <c r="AI677" s="130" t="s">
        <v>143</v>
      </c>
      <c r="AJ677" s="130" t="s">
        <v>144</v>
      </c>
      <c r="AK677" s="130" t="s">
        <v>1831</v>
      </c>
      <c r="AL677" s="130" t="s">
        <v>1322</v>
      </c>
      <c r="AM677" s="130" t="s">
        <v>147</v>
      </c>
      <c r="AN677" s="130" t="s">
        <v>1322</v>
      </c>
      <c r="AO677" s="130" t="s">
        <v>1832</v>
      </c>
      <c r="AP677" s="130" t="s">
        <v>150</v>
      </c>
      <c r="AQ677" s="130" t="s">
        <v>148</v>
      </c>
      <c r="AR677" s="130" t="s">
        <v>148</v>
      </c>
      <c r="AS677" s="131">
        <v>1575</v>
      </c>
      <c r="AT677" s="127">
        <v>44775</v>
      </c>
      <c r="AX677" s="21"/>
    </row>
    <row r="678" spans="35:50" x14ac:dyDescent="0.3">
      <c r="AI678" s="130" t="s">
        <v>143</v>
      </c>
      <c r="AJ678" s="130" t="s">
        <v>144</v>
      </c>
      <c r="AK678" s="130" t="s">
        <v>1833</v>
      </c>
      <c r="AL678" s="130" t="s">
        <v>1344</v>
      </c>
      <c r="AM678" s="130" t="s">
        <v>147</v>
      </c>
      <c r="AN678" s="130" t="s">
        <v>1344</v>
      </c>
      <c r="AO678" s="130" t="s">
        <v>1834</v>
      </c>
      <c r="AP678" s="130" t="s">
        <v>150</v>
      </c>
      <c r="AQ678" s="130" t="s">
        <v>148</v>
      </c>
      <c r="AR678" s="130" t="s">
        <v>148</v>
      </c>
      <c r="AS678" s="131">
        <v>617.45000000000005</v>
      </c>
      <c r="AT678" s="127">
        <v>44777</v>
      </c>
      <c r="AX678" s="21"/>
    </row>
    <row r="679" spans="35:50" x14ac:dyDescent="0.3">
      <c r="AI679" s="130" t="s">
        <v>143</v>
      </c>
      <c r="AJ679" s="130" t="s">
        <v>144</v>
      </c>
      <c r="AK679" s="130" t="s">
        <v>1835</v>
      </c>
      <c r="AL679" s="130" t="s">
        <v>1317</v>
      </c>
      <c r="AM679" s="130" t="s">
        <v>147</v>
      </c>
      <c r="AN679" s="130" t="s">
        <v>1317</v>
      </c>
      <c r="AO679" s="130" t="s">
        <v>1834</v>
      </c>
      <c r="AP679" s="130" t="s">
        <v>150</v>
      </c>
      <c r="AQ679" s="130" t="s">
        <v>148</v>
      </c>
      <c r="AR679" s="130" t="s">
        <v>148</v>
      </c>
      <c r="AS679" s="131">
        <v>575.39</v>
      </c>
      <c r="AT679" s="127">
        <v>44781</v>
      </c>
      <c r="AX679" s="21"/>
    </row>
    <row r="680" spans="35:50" x14ac:dyDescent="0.3">
      <c r="AI680" s="130" t="s">
        <v>143</v>
      </c>
      <c r="AJ680" s="130" t="s">
        <v>144</v>
      </c>
      <c r="AK680" s="130" t="s">
        <v>1836</v>
      </c>
      <c r="AL680" s="130" t="s">
        <v>648</v>
      </c>
      <c r="AM680" s="130" t="s">
        <v>147</v>
      </c>
      <c r="AN680" s="130" t="s">
        <v>148</v>
      </c>
      <c r="AO680" s="130" t="s">
        <v>1837</v>
      </c>
      <c r="AP680" s="130" t="s">
        <v>150</v>
      </c>
      <c r="AQ680" s="130" t="s">
        <v>148</v>
      </c>
      <c r="AR680" s="130" t="s">
        <v>148</v>
      </c>
      <c r="AS680" s="131">
        <v>317.14</v>
      </c>
      <c r="AT680" s="127">
        <v>44777</v>
      </c>
      <c r="AX680" s="21"/>
    </row>
    <row r="681" spans="35:50" x14ac:dyDescent="0.3">
      <c r="AI681" s="130" t="s">
        <v>143</v>
      </c>
      <c r="AJ681" s="130" t="s">
        <v>144</v>
      </c>
      <c r="AK681" s="130" t="s">
        <v>1838</v>
      </c>
      <c r="AL681" s="130" t="s">
        <v>1387</v>
      </c>
      <c r="AM681" s="130" t="s">
        <v>147</v>
      </c>
      <c r="AN681" s="130" t="s">
        <v>329</v>
      </c>
      <c r="AO681" s="130" t="s">
        <v>1837</v>
      </c>
      <c r="AP681" s="130" t="s">
        <v>150</v>
      </c>
      <c r="AQ681" s="130" t="s">
        <v>148</v>
      </c>
      <c r="AR681" s="130" t="s">
        <v>148</v>
      </c>
      <c r="AS681" s="131">
        <v>862.75</v>
      </c>
      <c r="AT681" s="127">
        <v>44777</v>
      </c>
      <c r="AX681" s="21"/>
    </row>
    <row r="682" spans="35:50" x14ac:dyDescent="0.3">
      <c r="AI682" s="130" t="s">
        <v>143</v>
      </c>
      <c r="AJ682" s="130" t="s">
        <v>194</v>
      </c>
      <c r="AK682" s="130" t="s">
        <v>1839</v>
      </c>
      <c r="AL682" s="130" t="s">
        <v>1840</v>
      </c>
      <c r="AM682" s="130" t="s">
        <v>147</v>
      </c>
      <c r="AN682" s="130" t="s">
        <v>714</v>
      </c>
      <c r="AO682" s="130" t="s">
        <v>1837</v>
      </c>
      <c r="AP682" s="130" t="s">
        <v>150</v>
      </c>
      <c r="AQ682" s="130" t="s">
        <v>148</v>
      </c>
      <c r="AR682" s="130" t="s">
        <v>148</v>
      </c>
      <c r="AS682" s="131">
        <v>344.75</v>
      </c>
      <c r="AT682" s="127">
        <v>44802</v>
      </c>
      <c r="AX682" s="21"/>
    </row>
    <row r="683" spans="35:50" x14ac:dyDescent="0.3">
      <c r="AI683" s="130" t="s">
        <v>143</v>
      </c>
      <c r="AJ683" s="130" t="s">
        <v>194</v>
      </c>
      <c r="AK683" s="130" t="s">
        <v>1841</v>
      </c>
      <c r="AL683" s="130" t="s">
        <v>1842</v>
      </c>
      <c r="AM683" s="130" t="s">
        <v>147</v>
      </c>
      <c r="AN683" s="130" t="s">
        <v>714</v>
      </c>
      <c r="AO683" s="130" t="s">
        <v>1837</v>
      </c>
      <c r="AP683" s="130" t="s">
        <v>150</v>
      </c>
      <c r="AQ683" s="130" t="s">
        <v>148</v>
      </c>
      <c r="AR683" s="130" t="s">
        <v>148</v>
      </c>
      <c r="AS683" s="131">
        <v>990</v>
      </c>
      <c r="AT683" s="127">
        <v>44868</v>
      </c>
      <c r="AX683" s="21"/>
    </row>
    <row r="684" spans="35:50" x14ac:dyDescent="0.3">
      <c r="AI684" s="130" t="s">
        <v>143</v>
      </c>
      <c r="AJ684" s="130" t="s">
        <v>144</v>
      </c>
      <c r="AK684" s="130" t="s">
        <v>1843</v>
      </c>
      <c r="AL684" s="130" t="s">
        <v>1601</v>
      </c>
      <c r="AM684" s="130" t="s">
        <v>147</v>
      </c>
      <c r="AN684" s="130" t="s">
        <v>1601</v>
      </c>
      <c r="AO684" s="130" t="s">
        <v>1844</v>
      </c>
      <c r="AP684" s="130" t="s">
        <v>150</v>
      </c>
      <c r="AQ684" s="130" t="s">
        <v>148</v>
      </c>
      <c r="AR684" s="130" t="s">
        <v>148</v>
      </c>
      <c r="AS684" s="131">
        <v>100</v>
      </c>
      <c r="AT684" s="127">
        <v>44781</v>
      </c>
      <c r="AX684" s="21"/>
    </row>
    <row r="685" spans="35:50" x14ac:dyDescent="0.3">
      <c r="AI685" s="130" t="s">
        <v>143</v>
      </c>
      <c r="AJ685" s="130" t="s">
        <v>144</v>
      </c>
      <c r="AK685" s="130" t="s">
        <v>1845</v>
      </c>
      <c r="AL685" s="130" t="s">
        <v>1253</v>
      </c>
      <c r="AM685" s="130" t="s">
        <v>147</v>
      </c>
      <c r="AN685" s="130" t="s">
        <v>1253</v>
      </c>
      <c r="AO685" s="130" t="s">
        <v>1844</v>
      </c>
      <c r="AP685" s="130" t="s">
        <v>150</v>
      </c>
      <c r="AQ685" s="130" t="s">
        <v>148</v>
      </c>
      <c r="AR685" s="130" t="s">
        <v>148</v>
      </c>
      <c r="AS685" s="131">
        <v>1526.85</v>
      </c>
      <c r="AT685" s="127">
        <v>44781</v>
      </c>
      <c r="AX685" s="21"/>
    </row>
    <row r="686" spans="35:50" x14ac:dyDescent="0.3">
      <c r="AI686" s="130" t="s">
        <v>143</v>
      </c>
      <c r="AJ686" s="130" t="s">
        <v>144</v>
      </c>
      <c r="AK686" s="130" t="s">
        <v>1846</v>
      </c>
      <c r="AL686" s="130" t="s">
        <v>1847</v>
      </c>
      <c r="AM686" s="130" t="s">
        <v>147</v>
      </c>
      <c r="AN686" s="130" t="s">
        <v>282</v>
      </c>
      <c r="AO686" s="130" t="s">
        <v>1844</v>
      </c>
      <c r="AP686" s="130" t="s">
        <v>150</v>
      </c>
      <c r="AQ686" s="130" t="s">
        <v>148</v>
      </c>
      <c r="AR686" s="130" t="s">
        <v>148</v>
      </c>
      <c r="AS686" s="131">
        <v>8583.98</v>
      </c>
      <c r="AT686" s="127">
        <v>44781</v>
      </c>
      <c r="AX686" s="21"/>
    </row>
    <row r="687" spans="35:50" x14ac:dyDescent="0.3">
      <c r="AI687" s="130" t="s">
        <v>143</v>
      </c>
      <c r="AJ687" s="130" t="s">
        <v>144</v>
      </c>
      <c r="AK687" s="130" t="s">
        <v>1848</v>
      </c>
      <c r="AL687" s="130" t="s">
        <v>1849</v>
      </c>
      <c r="AM687" s="130" t="s">
        <v>147</v>
      </c>
      <c r="AN687" s="130" t="s">
        <v>285</v>
      </c>
      <c r="AO687" s="130" t="s">
        <v>1844</v>
      </c>
      <c r="AP687" s="130" t="s">
        <v>150</v>
      </c>
      <c r="AQ687" s="130" t="s">
        <v>148</v>
      </c>
      <c r="AR687" s="130" t="s">
        <v>148</v>
      </c>
      <c r="AS687" s="131">
        <v>6469.1</v>
      </c>
      <c r="AT687" s="127">
        <v>44791</v>
      </c>
      <c r="AX687" s="21"/>
    </row>
    <row r="688" spans="35:50" x14ac:dyDescent="0.3">
      <c r="AI688" s="130" t="s">
        <v>143</v>
      </c>
      <c r="AJ688" s="130" t="s">
        <v>144</v>
      </c>
      <c r="AK688" s="130" t="s">
        <v>1850</v>
      </c>
      <c r="AL688" s="130" t="s">
        <v>1281</v>
      </c>
      <c r="AM688" s="130" t="s">
        <v>147</v>
      </c>
      <c r="AN688" s="130" t="s">
        <v>1281</v>
      </c>
      <c r="AO688" s="130" t="s">
        <v>1851</v>
      </c>
      <c r="AP688" s="130" t="s">
        <v>150</v>
      </c>
      <c r="AQ688" s="130" t="s">
        <v>148</v>
      </c>
      <c r="AR688" s="130" t="s">
        <v>148</v>
      </c>
      <c r="AS688" s="131">
        <v>384.85</v>
      </c>
      <c r="AT688" s="127">
        <v>44781</v>
      </c>
      <c r="AX688" s="21"/>
    </row>
    <row r="689" spans="35:50" x14ac:dyDescent="0.3">
      <c r="AI689" s="130" t="s">
        <v>143</v>
      </c>
      <c r="AJ689" s="130" t="s">
        <v>144</v>
      </c>
      <c r="AK689" s="130" t="s">
        <v>1852</v>
      </c>
      <c r="AL689" s="130" t="s">
        <v>1853</v>
      </c>
      <c r="AM689" s="130" t="s">
        <v>147</v>
      </c>
      <c r="AN689" s="130" t="s">
        <v>215</v>
      </c>
      <c r="AO689" s="130" t="s">
        <v>1851</v>
      </c>
      <c r="AP689" s="130" t="s">
        <v>150</v>
      </c>
      <c r="AQ689" s="130" t="s">
        <v>148</v>
      </c>
      <c r="AR689" s="130" t="s">
        <v>148</v>
      </c>
      <c r="AS689" s="131">
        <v>320</v>
      </c>
      <c r="AT689" s="127">
        <v>44781</v>
      </c>
      <c r="AX689" s="21"/>
    </row>
    <row r="690" spans="35:50" x14ac:dyDescent="0.3">
      <c r="AI690" s="130" t="s">
        <v>143</v>
      </c>
      <c r="AJ690" s="130" t="s">
        <v>144</v>
      </c>
      <c r="AK690" s="130" t="s">
        <v>1854</v>
      </c>
      <c r="AL690" s="130" t="s">
        <v>1855</v>
      </c>
      <c r="AM690" s="130" t="s">
        <v>147</v>
      </c>
      <c r="AN690" s="130" t="s">
        <v>264</v>
      </c>
      <c r="AO690" s="130" t="s">
        <v>1851</v>
      </c>
      <c r="AP690" s="130" t="s">
        <v>150</v>
      </c>
      <c r="AQ690" s="130" t="s">
        <v>148</v>
      </c>
      <c r="AR690" s="130" t="s">
        <v>148</v>
      </c>
      <c r="AS690" s="131">
        <v>8625</v>
      </c>
      <c r="AT690" s="127">
        <v>44783</v>
      </c>
      <c r="AX690" s="21"/>
    </row>
    <row r="691" spans="35:50" x14ac:dyDescent="0.3">
      <c r="AI691" s="130" t="s">
        <v>143</v>
      </c>
      <c r="AJ691" s="130" t="s">
        <v>144</v>
      </c>
      <c r="AK691" s="130" t="s">
        <v>1856</v>
      </c>
      <c r="AL691" s="130" t="s">
        <v>1356</v>
      </c>
      <c r="AM691" s="130" t="s">
        <v>147</v>
      </c>
      <c r="AN691" s="130" t="s">
        <v>1356</v>
      </c>
      <c r="AO691" s="130" t="s">
        <v>1851</v>
      </c>
      <c r="AP691" s="130" t="s">
        <v>150</v>
      </c>
      <c r="AQ691" s="130" t="s">
        <v>148</v>
      </c>
      <c r="AR691" s="130" t="s">
        <v>148</v>
      </c>
      <c r="AS691" s="131">
        <v>542.05999999999995</v>
      </c>
      <c r="AT691" s="127">
        <v>44783</v>
      </c>
      <c r="AX691" s="21"/>
    </row>
    <row r="692" spans="35:50" x14ac:dyDescent="0.3">
      <c r="AI692" s="130" t="s">
        <v>143</v>
      </c>
      <c r="AJ692" s="130" t="s">
        <v>144</v>
      </c>
      <c r="AK692" s="130" t="s">
        <v>1857</v>
      </c>
      <c r="AL692" s="130" t="s">
        <v>806</v>
      </c>
      <c r="AM692" s="130" t="s">
        <v>147</v>
      </c>
      <c r="AN692" s="130" t="s">
        <v>480</v>
      </c>
      <c r="AO692" s="130" t="s">
        <v>1851</v>
      </c>
      <c r="AP692" s="130" t="s">
        <v>150</v>
      </c>
      <c r="AQ692" s="130" t="s">
        <v>148</v>
      </c>
      <c r="AR692" s="130" t="s">
        <v>148</v>
      </c>
      <c r="AS692" s="131">
        <v>284981</v>
      </c>
      <c r="AT692" s="127">
        <v>44790</v>
      </c>
      <c r="AX692" s="21"/>
    </row>
    <row r="693" spans="35:50" x14ac:dyDescent="0.3">
      <c r="AI693" s="130" t="s">
        <v>143</v>
      </c>
      <c r="AJ693" s="130" t="s">
        <v>144</v>
      </c>
      <c r="AK693" s="130" t="s">
        <v>1858</v>
      </c>
      <c r="AL693" s="130" t="s">
        <v>1353</v>
      </c>
      <c r="AM693" s="130" t="s">
        <v>147</v>
      </c>
      <c r="AN693" s="130" t="s">
        <v>1353</v>
      </c>
      <c r="AO693" s="130" t="s">
        <v>1859</v>
      </c>
      <c r="AP693" s="130" t="s">
        <v>150</v>
      </c>
      <c r="AQ693" s="130" t="s">
        <v>148</v>
      </c>
      <c r="AR693" s="130" t="s">
        <v>148</v>
      </c>
      <c r="AS693" s="131">
        <v>1375.99</v>
      </c>
      <c r="AT693" s="127">
        <v>44783</v>
      </c>
      <c r="AX693" s="21"/>
    </row>
    <row r="694" spans="35:50" x14ac:dyDescent="0.3">
      <c r="AI694" s="130" t="s">
        <v>143</v>
      </c>
      <c r="AJ694" s="130" t="s">
        <v>144</v>
      </c>
      <c r="AK694" s="130" t="s">
        <v>1860</v>
      </c>
      <c r="AL694" s="130" t="s">
        <v>1341</v>
      </c>
      <c r="AM694" s="130" t="s">
        <v>147</v>
      </c>
      <c r="AN694" s="130" t="s">
        <v>1341</v>
      </c>
      <c r="AO694" s="130" t="s">
        <v>1859</v>
      </c>
      <c r="AP694" s="130" t="s">
        <v>150</v>
      </c>
      <c r="AQ694" s="130" t="s">
        <v>148</v>
      </c>
      <c r="AR694" s="130" t="s">
        <v>148</v>
      </c>
      <c r="AS694" s="131">
        <v>219.39</v>
      </c>
      <c r="AT694" s="127">
        <v>44783</v>
      </c>
      <c r="AX694" s="21"/>
    </row>
    <row r="695" spans="35:50" x14ac:dyDescent="0.3">
      <c r="AI695" s="130" t="s">
        <v>143</v>
      </c>
      <c r="AJ695" s="130" t="s">
        <v>144</v>
      </c>
      <c r="AK695" s="130" t="s">
        <v>1861</v>
      </c>
      <c r="AL695" s="130" t="s">
        <v>1615</v>
      </c>
      <c r="AM695" s="130" t="s">
        <v>147</v>
      </c>
      <c r="AN695" s="130" t="s">
        <v>1615</v>
      </c>
      <c r="AO695" s="130" t="s">
        <v>1862</v>
      </c>
      <c r="AP695" s="130" t="s">
        <v>150</v>
      </c>
      <c r="AQ695" s="130" t="s">
        <v>148</v>
      </c>
      <c r="AR695" s="130" t="s">
        <v>148</v>
      </c>
      <c r="AS695" s="131">
        <v>4424.08</v>
      </c>
      <c r="AT695" s="127">
        <v>44790</v>
      </c>
      <c r="AX695" s="21"/>
    </row>
    <row r="696" spans="35:50" x14ac:dyDescent="0.3">
      <c r="AI696" s="130" t="s">
        <v>143</v>
      </c>
      <c r="AJ696" s="130" t="s">
        <v>144</v>
      </c>
      <c r="AK696" s="130" t="s">
        <v>1863</v>
      </c>
      <c r="AL696" s="130" t="s">
        <v>1290</v>
      </c>
      <c r="AM696" s="130" t="s">
        <v>147</v>
      </c>
      <c r="AN696" s="130" t="s">
        <v>1290</v>
      </c>
      <c r="AO696" s="130" t="s">
        <v>1864</v>
      </c>
      <c r="AP696" s="130" t="s">
        <v>150</v>
      </c>
      <c r="AQ696" s="130" t="s">
        <v>148</v>
      </c>
      <c r="AR696" s="130" t="s">
        <v>148</v>
      </c>
      <c r="AS696" s="131">
        <v>708</v>
      </c>
      <c r="AT696" s="127">
        <v>44785</v>
      </c>
      <c r="AX696" s="21"/>
    </row>
    <row r="697" spans="35:50" x14ac:dyDescent="0.3">
      <c r="AI697" s="130" t="s">
        <v>143</v>
      </c>
      <c r="AJ697" s="130" t="s">
        <v>194</v>
      </c>
      <c r="AK697" s="130" t="s">
        <v>1865</v>
      </c>
      <c r="AL697" s="130" t="s">
        <v>1866</v>
      </c>
      <c r="AM697" s="130" t="s">
        <v>147</v>
      </c>
      <c r="AN697" s="130" t="s">
        <v>525</v>
      </c>
      <c r="AO697" s="130" t="s">
        <v>1864</v>
      </c>
      <c r="AP697" s="130" t="s">
        <v>150</v>
      </c>
      <c r="AQ697" s="130" t="s">
        <v>148</v>
      </c>
      <c r="AR697" s="130" t="s">
        <v>148</v>
      </c>
      <c r="AS697" s="131">
        <v>1473.1</v>
      </c>
      <c r="AT697" s="127">
        <v>44790</v>
      </c>
      <c r="AX697" s="21"/>
    </row>
    <row r="698" spans="35:50" x14ac:dyDescent="0.3">
      <c r="AI698" s="130" t="s">
        <v>143</v>
      </c>
      <c r="AJ698" s="130" t="s">
        <v>194</v>
      </c>
      <c r="AK698" s="130" t="s">
        <v>1867</v>
      </c>
      <c r="AL698" s="130" t="s">
        <v>1868</v>
      </c>
      <c r="AM698" s="130" t="s">
        <v>147</v>
      </c>
      <c r="AN698" s="130" t="s">
        <v>525</v>
      </c>
      <c r="AO698" s="130" t="s">
        <v>1864</v>
      </c>
      <c r="AP698" s="130" t="s">
        <v>150</v>
      </c>
      <c r="AQ698" s="130" t="s">
        <v>148</v>
      </c>
      <c r="AR698" s="130" t="s">
        <v>148</v>
      </c>
      <c r="AS698" s="131">
        <v>1283.4000000000001</v>
      </c>
      <c r="AT698" s="127">
        <v>44790</v>
      </c>
      <c r="AX698" s="21"/>
    </row>
    <row r="699" spans="35:50" x14ac:dyDescent="0.3">
      <c r="AI699" s="130" t="s">
        <v>143</v>
      </c>
      <c r="AJ699" s="130" t="s">
        <v>194</v>
      </c>
      <c r="AK699" s="130" t="s">
        <v>1869</v>
      </c>
      <c r="AL699" s="130" t="s">
        <v>1870</v>
      </c>
      <c r="AM699" s="130" t="s">
        <v>147</v>
      </c>
      <c r="AN699" s="130" t="s">
        <v>525</v>
      </c>
      <c r="AO699" s="130" t="s">
        <v>1864</v>
      </c>
      <c r="AP699" s="130" t="s">
        <v>150</v>
      </c>
      <c r="AQ699" s="130" t="s">
        <v>148</v>
      </c>
      <c r="AR699" s="130" t="s">
        <v>148</v>
      </c>
      <c r="AS699" s="131">
        <v>18198.11</v>
      </c>
      <c r="AT699" s="127">
        <v>44795</v>
      </c>
      <c r="AX699" s="21"/>
    </row>
    <row r="700" spans="35:50" x14ac:dyDescent="0.3">
      <c r="AI700" s="130" t="s">
        <v>143</v>
      </c>
      <c r="AJ700" s="130" t="s">
        <v>194</v>
      </c>
      <c r="AK700" s="130" t="s">
        <v>1871</v>
      </c>
      <c r="AL700" s="130" t="s">
        <v>1872</v>
      </c>
      <c r="AM700" s="130" t="s">
        <v>147</v>
      </c>
      <c r="AN700" s="130" t="s">
        <v>525</v>
      </c>
      <c r="AO700" s="130" t="s">
        <v>1864</v>
      </c>
      <c r="AP700" s="130" t="s">
        <v>150</v>
      </c>
      <c r="AQ700" s="130" t="s">
        <v>148</v>
      </c>
      <c r="AR700" s="130" t="s">
        <v>148</v>
      </c>
      <c r="AS700" s="131">
        <v>10537.37</v>
      </c>
      <c r="AT700" s="127">
        <v>44795</v>
      </c>
      <c r="AX700" s="21"/>
    </row>
    <row r="701" spans="35:50" x14ac:dyDescent="0.3">
      <c r="AI701" s="130" t="s">
        <v>143</v>
      </c>
      <c r="AJ701" s="130" t="s">
        <v>144</v>
      </c>
      <c r="AK701" s="130" t="s">
        <v>1873</v>
      </c>
      <c r="AL701" s="130" t="s">
        <v>1365</v>
      </c>
      <c r="AM701" s="130" t="s">
        <v>147</v>
      </c>
      <c r="AN701" s="130" t="s">
        <v>1365</v>
      </c>
      <c r="AO701" s="130" t="s">
        <v>1874</v>
      </c>
      <c r="AP701" s="130" t="s">
        <v>150</v>
      </c>
      <c r="AQ701" s="130" t="s">
        <v>148</v>
      </c>
      <c r="AR701" s="130" t="s">
        <v>148</v>
      </c>
      <c r="AS701" s="131">
        <v>4194.3999999999996</v>
      </c>
      <c r="AT701" s="127">
        <v>44785</v>
      </c>
      <c r="AX701" s="21"/>
    </row>
    <row r="702" spans="35:50" x14ac:dyDescent="0.3">
      <c r="AI702" s="130" t="s">
        <v>143</v>
      </c>
      <c r="AJ702" s="130" t="s">
        <v>144</v>
      </c>
      <c r="AK702" s="130" t="s">
        <v>1875</v>
      </c>
      <c r="AL702" s="130" t="s">
        <v>1202</v>
      </c>
      <c r="AM702" s="130" t="s">
        <v>147</v>
      </c>
      <c r="AN702" s="130" t="s">
        <v>1202</v>
      </c>
      <c r="AO702" s="130" t="s">
        <v>1876</v>
      </c>
      <c r="AP702" s="130" t="s">
        <v>150</v>
      </c>
      <c r="AQ702" s="130" t="s">
        <v>148</v>
      </c>
      <c r="AR702" s="130" t="s">
        <v>148</v>
      </c>
      <c r="AS702" s="131">
        <v>150</v>
      </c>
      <c r="AT702" s="127">
        <v>44790</v>
      </c>
      <c r="AX702" s="21"/>
    </row>
    <row r="703" spans="35:50" x14ac:dyDescent="0.3">
      <c r="AI703" s="130" t="s">
        <v>143</v>
      </c>
      <c r="AJ703" s="130" t="s">
        <v>144</v>
      </c>
      <c r="AK703" s="130" t="s">
        <v>1877</v>
      </c>
      <c r="AL703" s="130" t="s">
        <v>1387</v>
      </c>
      <c r="AM703" s="130" t="s">
        <v>147</v>
      </c>
      <c r="AN703" s="130" t="s">
        <v>333</v>
      </c>
      <c r="AO703" s="130" t="s">
        <v>1876</v>
      </c>
      <c r="AP703" s="130" t="s">
        <v>150</v>
      </c>
      <c r="AQ703" s="130" t="s">
        <v>148</v>
      </c>
      <c r="AR703" s="130" t="s">
        <v>148</v>
      </c>
      <c r="AS703" s="131">
        <v>650.25</v>
      </c>
      <c r="AT703" s="127">
        <v>44790</v>
      </c>
      <c r="AX703" s="21"/>
    </row>
    <row r="704" spans="35:50" x14ac:dyDescent="0.3">
      <c r="AI704" s="130" t="s">
        <v>143</v>
      </c>
      <c r="AJ704" s="130" t="s">
        <v>144</v>
      </c>
      <c r="AK704" s="130" t="s">
        <v>1878</v>
      </c>
      <c r="AL704" s="130" t="s">
        <v>1879</v>
      </c>
      <c r="AM704" s="130" t="s">
        <v>147</v>
      </c>
      <c r="AN704" s="130" t="s">
        <v>148</v>
      </c>
      <c r="AO704" s="130" t="s">
        <v>1880</v>
      </c>
      <c r="AP704" s="130" t="s">
        <v>150</v>
      </c>
      <c r="AQ704" s="130" t="s">
        <v>148</v>
      </c>
      <c r="AR704" s="130" t="s">
        <v>148</v>
      </c>
      <c r="AS704" s="131">
        <v>3966.65</v>
      </c>
      <c r="AT704" s="127">
        <v>44790</v>
      </c>
      <c r="AX704" s="21"/>
    </row>
    <row r="705" spans="35:50" x14ac:dyDescent="0.3">
      <c r="AI705" s="130" t="s">
        <v>143</v>
      </c>
      <c r="AJ705" s="130" t="s">
        <v>194</v>
      </c>
      <c r="AK705" s="130" t="s">
        <v>1881</v>
      </c>
      <c r="AL705" s="130" t="s">
        <v>1882</v>
      </c>
      <c r="AM705" s="130" t="s">
        <v>147</v>
      </c>
      <c r="AN705" s="130" t="s">
        <v>525</v>
      </c>
      <c r="AO705" s="130" t="s">
        <v>1880</v>
      </c>
      <c r="AP705" s="130" t="s">
        <v>150</v>
      </c>
      <c r="AQ705" s="130" t="s">
        <v>148</v>
      </c>
      <c r="AR705" s="130" t="s">
        <v>148</v>
      </c>
      <c r="AS705" s="131">
        <v>10133.200000000001</v>
      </c>
      <c r="AT705" s="127">
        <v>44792</v>
      </c>
      <c r="AX705" s="21"/>
    </row>
    <row r="706" spans="35:50" x14ac:dyDescent="0.3">
      <c r="AI706" s="130" t="s">
        <v>143</v>
      </c>
      <c r="AJ706" s="130" t="s">
        <v>194</v>
      </c>
      <c r="AK706" s="130" t="s">
        <v>1883</v>
      </c>
      <c r="AL706" s="130" t="s">
        <v>1884</v>
      </c>
      <c r="AM706" s="130" t="s">
        <v>147</v>
      </c>
      <c r="AN706" s="130" t="s">
        <v>197</v>
      </c>
      <c r="AO706" s="130" t="s">
        <v>1880</v>
      </c>
      <c r="AP706" s="130" t="s">
        <v>150</v>
      </c>
      <c r="AQ706" s="130" t="s">
        <v>148</v>
      </c>
      <c r="AR706" s="130" t="s">
        <v>148</v>
      </c>
      <c r="AS706" s="131">
        <v>5744.58</v>
      </c>
      <c r="AT706" s="127">
        <v>44792</v>
      </c>
      <c r="AX706" s="21"/>
    </row>
    <row r="707" spans="35:50" x14ac:dyDescent="0.3">
      <c r="AI707" s="130" t="s">
        <v>143</v>
      </c>
      <c r="AJ707" s="130" t="s">
        <v>194</v>
      </c>
      <c r="AK707" s="130" t="s">
        <v>1885</v>
      </c>
      <c r="AL707" s="130" t="s">
        <v>1886</v>
      </c>
      <c r="AM707" s="130" t="s">
        <v>147</v>
      </c>
      <c r="AN707" s="130" t="s">
        <v>197</v>
      </c>
      <c r="AO707" s="130" t="s">
        <v>1880</v>
      </c>
      <c r="AP707" s="130" t="s">
        <v>150</v>
      </c>
      <c r="AQ707" s="130" t="s">
        <v>148</v>
      </c>
      <c r="AR707" s="130" t="s">
        <v>148</v>
      </c>
      <c r="AS707" s="131">
        <v>210</v>
      </c>
      <c r="AT707" s="127">
        <v>44792</v>
      </c>
      <c r="AX707" s="21"/>
    </row>
    <row r="708" spans="35:50" x14ac:dyDescent="0.3">
      <c r="AI708" s="130" t="s">
        <v>143</v>
      </c>
      <c r="AJ708" s="130" t="s">
        <v>194</v>
      </c>
      <c r="AK708" s="130" t="s">
        <v>1887</v>
      </c>
      <c r="AL708" s="130" t="s">
        <v>1888</v>
      </c>
      <c r="AM708" s="130" t="s">
        <v>147</v>
      </c>
      <c r="AN708" s="130" t="s">
        <v>197</v>
      </c>
      <c r="AO708" s="130" t="s">
        <v>1880</v>
      </c>
      <c r="AP708" s="130" t="s">
        <v>150</v>
      </c>
      <c r="AQ708" s="130" t="s">
        <v>148</v>
      </c>
      <c r="AR708" s="130" t="s">
        <v>148</v>
      </c>
      <c r="AS708" s="131">
        <v>126</v>
      </c>
      <c r="AT708" s="127">
        <v>44792</v>
      </c>
      <c r="AX708" s="21"/>
    </row>
    <row r="709" spans="35:50" x14ac:dyDescent="0.3">
      <c r="AI709" s="130" t="s">
        <v>143</v>
      </c>
      <c r="AJ709" s="130" t="s">
        <v>194</v>
      </c>
      <c r="AK709" s="130" t="s">
        <v>1889</v>
      </c>
      <c r="AL709" s="130" t="s">
        <v>1890</v>
      </c>
      <c r="AM709" s="130" t="s">
        <v>147</v>
      </c>
      <c r="AN709" s="130" t="s">
        <v>197</v>
      </c>
      <c r="AO709" s="130" t="s">
        <v>1880</v>
      </c>
      <c r="AP709" s="130" t="s">
        <v>150</v>
      </c>
      <c r="AQ709" s="130" t="s">
        <v>148</v>
      </c>
      <c r="AR709" s="130" t="s">
        <v>148</v>
      </c>
      <c r="AS709" s="131">
        <v>5736</v>
      </c>
      <c r="AT709" s="127">
        <v>44792</v>
      </c>
      <c r="AX709" s="21"/>
    </row>
    <row r="710" spans="35:50" x14ac:dyDescent="0.3">
      <c r="AI710" s="130" t="s">
        <v>143</v>
      </c>
      <c r="AJ710" s="130" t="s">
        <v>194</v>
      </c>
      <c r="AK710" s="130" t="s">
        <v>1891</v>
      </c>
      <c r="AL710" s="130" t="s">
        <v>1892</v>
      </c>
      <c r="AM710" s="130" t="s">
        <v>147</v>
      </c>
      <c r="AN710" s="130" t="s">
        <v>197</v>
      </c>
      <c r="AO710" s="130" t="s">
        <v>1880</v>
      </c>
      <c r="AP710" s="130" t="s">
        <v>150</v>
      </c>
      <c r="AQ710" s="130" t="s">
        <v>148</v>
      </c>
      <c r="AR710" s="130" t="s">
        <v>148</v>
      </c>
      <c r="AS710" s="131">
        <v>1211.5</v>
      </c>
      <c r="AT710" s="127">
        <v>44792</v>
      </c>
      <c r="AX710" s="21"/>
    </row>
    <row r="711" spans="35:50" x14ac:dyDescent="0.3">
      <c r="AI711" s="130" t="s">
        <v>143</v>
      </c>
      <c r="AJ711" s="130" t="s">
        <v>194</v>
      </c>
      <c r="AK711" s="130" t="s">
        <v>1893</v>
      </c>
      <c r="AL711" s="130" t="s">
        <v>1894</v>
      </c>
      <c r="AM711" s="130" t="s">
        <v>147</v>
      </c>
      <c r="AN711" s="130" t="s">
        <v>197</v>
      </c>
      <c r="AO711" s="130" t="s">
        <v>1880</v>
      </c>
      <c r="AP711" s="130" t="s">
        <v>150</v>
      </c>
      <c r="AQ711" s="130" t="s">
        <v>148</v>
      </c>
      <c r="AR711" s="130" t="s">
        <v>148</v>
      </c>
      <c r="AS711" s="131">
        <v>2667.33</v>
      </c>
      <c r="AT711" s="127">
        <v>44792</v>
      </c>
      <c r="AX711" s="21"/>
    </row>
    <row r="712" spans="35:50" x14ac:dyDescent="0.3">
      <c r="AI712" s="130" t="s">
        <v>143</v>
      </c>
      <c r="AJ712" s="130" t="s">
        <v>194</v>
      </c>
      <c r="AK712" s="130" t="s">
        <v>1895</v>
      </c>
      <c r="AL712" s="130" t="s">
        <v>1896</v>
      </c>
      <c r="AM712" s="130" t="s">
        <v>147</v>
      </c>
      <c r="AN712" s="130" t="s">
        <v>197</v>
      </c>
      <c r="AO712" s="130" t="s">
        <v>1880</v>
      </c>
      <c r="AP712" s="130" t="s">
        <v>150</v>
      </c>
      <c r="AQ712" s="130" t="s">
        <v>148</v>
      </c>
      <c r="AR712" s="130" t="s">
        <v>148</v>
      </c>
      <c r="AS712" s="131">
        <v>1342</v>
      </c>
      <c r="AT712" s="127">
        <v>44792</v>
      </c>
      <c r="AX712" s="21"/>
    </row>
    <row r="713" spans="35:50" x14ac:dyDescent="0.3">
      <c r="AI713" s="130" t="s">
        <v>143</v>
      </c>
      <c r="AJ713" s="130" t="s">
        <v>194</v>
      </c>
      <c r="AK713" s="130" t="s">
        <v>1897</v>
      </c>
      <c r="AL713" s="130" t="s">
        <v>1898</v>
      </c>
      <c r="AM713" s="130" t="s">
        <v>147</v>
      </c>
      <c r="AN713" s="130" t="s">
        <v>197</v>
      </c>
      <c r="AO713" s="130" t="s">
        <v>1880</v>
      </c>
      <c r="AP713" s="130" t="s">
        <v>150</v>
      </c>
      <c r="AQ713" s="130" t="s">
        <v>148</v>
      </c>
      <c r="AR713" s="130" t="s">
        <v>148</v>
      </c>
      <c r="AS713" s="131">
        <v>1367.48</v>
      </c>
      <c r="AT713" s="127">
        <v>44792</v>
      </c>
      <c r="AX713" s="21"/>
    </row>
    <row r="714" spans="35:50" x14ac:dyDescent="0.3">
      <c r="AI714" s="130" t="s">
        <v>143</v>
      </c>
      <c r="AJ714" s="130" t="s">
        <v>194</v>
      </c>
      <c r="AK714" s="130" t="s">
        <v>1899</v>
      </c>
      <c r="AL714" s="130" t="s">
        <v>1900</v>
      </c>
      <c r="AM714" s="130" t="s">
        <v>147</v>
      </c>
      <c r="AN714" s="130" t="s">
        <v>197</v>
      </c>
      <c r="AO714" s="130" t="s">
        <v>1880</v>
      </c>
      <c r="AP714" s="130" t="s">
        <v>150</v>
      </c>
      <c r="AQ714" s="130" t="s">
        <v>148</v>
      </c>
      <c r="AR714" s="130" t="s">
        <v>148</v>
      </c>
      <c r="AS714" s="131">
        <v>42</v>
      </c>
      <c r="AT714" s="127">
        <v>44792</v>
      </c>
      <c r="AX714" s="21"/>
    </row>
    <row r="715" spans="35:50" x14ac:dyDescent="0.3">
      <c r="AI715" s="130" t="s">
        <v>143</v>
      </c>
      <c r="AJ715" s="130" t="s">
        <v>194</v>
      </c>
      <c r="AK715" s="130" t="s">
        <v>1901</v>
      </c>
      <c r="AL715" s="130" t="s">
        <v>1902</v>
      </c>
      <c r="AM715" s="130" t="s">
        <v>147</v>
      </c>
      <c r="AN715" s="130" t="s">
        <v>197</v>
      </c>
      <c r="AO715" s="130" t="s">
        <v>1880</v>
      </c>
      <c r="AP715" s="130" t="s">
        <v>150</v>
      </c>
      <c r="AQ715" s="130" t="s">
        <v>148</v>
      </c>
      <c r="AR715" s="130" t="s">
        <v>148</v>
      </c>
      <c r="AS715" s="131">
        <v>1710</v>
      </c>
      <c r="AT715" s="127">
        <v>44792</v>
      </c>
      <c r="AX715" s="21"/>
    </row>
    <row r="716" spans="35:50" x14ac:dyDescent="0.3">
      <c r="AI716" s="130" t="s">
        <v>143</v>
      </c>
      <c r="AJ716" s="130" t="s">
        <v>194</v>
      </c>
      <c r="AK716" s="130" t="s">
        <v>1903</v>
      </c>
      <c r="AL716" s="130" t="s">
        <v>1904</v>
      </c>
      <c r="AM716" s="130" t="s">
        <v>147</v>
      </c>
      <c r="AN716" s="130" t="s">
        <v>197</v>
      </c>
      <c r="AO716" s="130" t="s">
        <v>1880</v>
      </c>
      <c r="AP716" s="130" t="s">
        <v>150</v>
      </c>
      <c r="AQ716" s="130" t="s">
        <v>148</v>
      </c>
      <c r="AR716" s="130" t="s">
        <v>148</v>
      </c>
      <c r="AS716" s="131">
        <v>126</v>
      </c>
      <c r="AT716" s="127">
        <v>44792</v>
      </c>
      <c r="AX716" s="21"/>
    </row>
    <row r="717" spans="35:50" x14ac:dyDescent="0.3">
      <c r="AI717" s="130" t="s">
        <v>143</v>
      </c>
      <c r="AJ717" s="130" t="s">
        <v>194</v>
      </c>
      <c r="AK717" s="130" t="s">
        <v>1905</v>
      </c>
      <c r="AL717" s="130" t="s">
        <v>1906</v>
      </c>
      <c r="AM717" s="130" t="s">
        <v>147</v>
      </c>
      <c r="AN717" s="130" t="s">
        <v>197</v>
      </c>
      <c r="AO717" s="130" t="s">
        <v>1880</v>
      </c>
      <c r="AP717" s="130" t="s">
        <v>150</v>
      </c>
      <c r="AQ717" s="130" t="s">
        <v>148</v>
      </c>
      <c r="AR717" s="130" t="s">
        <v>148</v>
      </c>
      <c r="AS717" s="131">
        <v>1619</v>
      </c>
      <c r="AT717" s="127">
        <v>44792</v>
      </c>
      <c r="AX717" s="21"/>
    </row>
    <row r="718" spans="35:50" x14ac:dyDescent="0.3">
      <c r="AI718" s="130" t="s">
        <v>143</v>
      </c>
      <c r="AJ718" s="130" t="s">
        <v>194</v>
      </c>
      <c r="AK718" s="130" t="s">
        <v>1907</v>
      </c>
      <c r="AL718" s="130" t="s">
        <v>1908</v>
      </c>
      <c r="AM718" s="130" t="s">
        <v>147</v>
      </c>
      <c r="AN718" s="130" t="s">
        <v>197</v>
      </c>
      <c r="AO718" s="130" t="s">
        <v>1880</v>
      </c>
      <c r="AP718" s="130" t="s">
        <v>150</v>
      </c>
      <c r="AQ718" s="130" t="s">
        <v>148</v>
      </c>
      <c r="AR718" s="130" t="s">
        <v>148</v>
      </c>
      <c r="AS718" s="131">
        <v>470</v>
      </c>
      <c r="AT718" s="127">
        <v>44792</v>
      </c>
      <c r="AX718" s="21"/>
    </row>
    <row r="719" spans="35:50" x14ac:dyDescent="0.3">
      <c r="AI719" s="130" t="s">
        <v>143</v>
      </c>
      <c r="AJ719" s="130" t="s">
        <v>194</v>
      </c>
      <c r="AK719" s="130" t="s">
        <v>1909</v>
      </c>
      <c r="AL719" s="130" t="s">
        <v>1910</v>
      </c>
      <c r="AM719" s="130" t="s">
        <v>147</v>
      </c>
      <c r="AN719" s="130" t="s">
        <v>197</v>
      </c>
      <c r="AO719" s="130" t="s">
        <v>1880</v>
      </c>
      <c r="AP719" s="130" t="s">
        <v>150</v>
      </c>
      <c r="AQ719" s="130" t="s">
        <v>148</v>
      </c>
      <c r="AR719" s="130" t="s">
        <v>148</v>
      </c>
      <c r="AS719" s="131">
        <v>63</v>
      </c>
      <c r="AT719" s="127">
        <v>44792</v>
      </c>
      <c r="AX719" s="21"/>
    </row>
    <row r="720" spans="35:50" x14ac:dyDescent="0.3">
      <c r="AI720" s="130" t="s">
        <v>143</v>
      </c>
      <c r="AJ720" s="130" t="s">
        <v>194</v>
      </c>
      <c r="AK720" s="130" t="s">
        <v>1911</v>
      </c>
      <c r="AL720" s="130" t="s">
        <v>1912</v>
      </c>
      <c r="AM720" s="130" t="s">
        <v>147</v>
      </c>
      <c r="AN720" s="130" t="s">
        <v>197</v>
      </c>
      <c r="AO720" s="130" t="s">
        <v>1880</v>
      </c>
      <c r="AP720" s="130" t="s">
        <v>150</v>
      </c>
      <c r="AQ720" s="130" t="s">
        <v>148</v>
      </c>
      <c r="AR720" s="130" t="s">
        <v>148</v>
      </c>
      <c r="AS720" s="131">
        <v>147</v>
      </c>
      <c r="AT720" s="127">
        <v>44792</v>
      </c>
      <c r="AX720" s="21"/>
    </row>
    <row r="721" spans="35:50" x14ac:dyDescent="0.3">
      <c r="AI721" s="130" t="s">
        <v>143</v>
      </c>
      <c r="AJ721" s="130" t="s">
        <v>194</v>
      </c>
      <c r="AK721" s="130" t="s">
        <v>1913</v>
      </c>
      <c r="AL721" s="130" t="s">
        <v>1914</v>
      </c>
      <c r="AM721" s="130" t="s">
        <v>147</v>
      </c>
      <c r="AN721" s="130" t="s">
        <v>197</v>
      </c>
      <c r="AO721" s="130" t="s">
        <v>1880</v>
      </c>
      <c r="AP721" s="130" t="s">
        <v>150</v>
      </c>
      <c r="AQ721" s="130" t="s">
        <v>148</v>
      </c>
      <c r="AR721" s="130" t="s">
        <v>148</v>
      </c>
      <c r="AS721" s="131">
        <v>613</v>
      </c>
      <c r="AT721" s="127">
        <v>44792</v>
      </c>
      <c r="AX721" s="21"/>
    </row>
    <row r="722" spans="35:50" x14ac:dyDescent="0.3">
      <c r="AI722" s="130" t="s">
        <v>143</v>
      </c>
      <c r="AJ722" s="130" t="s">
        <v>194</v>
      </c>
      <c r="AK722" s="130" t="s">
        <v>1915</v>
      </c>
      <c r="AL722" s="130" t="s">
        <v>1916</v>
      </c>
      <c r="AM722" s="130" t="s">
        <v>147</v>
      </c>
      <c r="AN722" s="130" t="s">
        <v>197</v>
      </c>
      <c r="AO722" s="130" t="s">
        <v>1880</v>
      </c>
      <c r="AP722" s="130" t="s">
        <v>150</v>
      </c>
      <c r="AQ722" s="130" t="s">
        <v>148</v>
      </c>
      <c r="AR722" s="130" t="s">
        <v>148</v>
      </c>
      <c r="AS722" s="131">
        <v>246.5</v>
      </c>
      <c r="AT722" s="127">
        <v>44792</v>
      </c>
      <c r="AX722" s="21"/>
    </row>
    <row r="723" spans="35:50" x14ac:dyDescent="0.3">
      <c r="AI723" s="130" t="s">
        <v>143</v>
      </c>
      <c r="AJ723" s="130" t="s">
        <v>144</v>
      </c>
      <c r="AK723" s="130" t="s">
        <v>1917</v>
      </c>
      <c r="AL723" s="130" t="s">
        <v>1359</v>
      </c>
      <c r="AM723" s="130" t="s">
        <v>147</v>
      </c>
      <c r="AN723" s="130" t="s">
        <v>1359</v>
      </c>
      <c r="AO723" s="130" t="s">
        <v>1918</v>
      </c>
      <c r="AP723" s="130" t="s">
        <v>150</v>
      </c>
      <c r="AQ723" s="130" t="s">
        <v>148</v>
      </c>
      <c r="AR723" s="130" t="s">
        <v>148</v>
      </c>
      <c r="AS723" s="131">
        <v>145.12</v>
      </c>
      <c r="AT723" s="127">
        <v>44795</v>
      </c>
      <c r="AX723" s="21"/>
    </row>
    <row r="724" spans="35:50" x14ac:dyDescent="0.3">
      <c r="AI724" s="130" t="s">
        <v>143</v>
      </c>
      <c r="AJ724" s="130" t="s">
        <v>383</v>
      </c>
      <c r="AK724" s="130" t="s">
        <v>1919</v>
      </c>
      <c r="AL724" s="130" t="s">
        <v>446</v>
      </c>
      <c r="AM724" s="130" t="s">
        <v>147</v>
      </c>
      <c r="AN724" s="130" t="s">
        <v>148</v>
      </c>
      <c r="AO724" s="130" t="s">
        <v>1920</v>
      </c>
      <c r="AP724" s="130" t="s">
        <v>150</v>
      </c>
      <c r="AQ724" s="130" t="s">
        <v>148</v>
      </c>
      <c r="AR724" s="130" t="s">
        <v>148</v>
      </c>
      <c r="AS724" s="131">
        <v>-3000</v>
      </c>
      <c r="AT724" s="127">
        <v>44791</v>
      </c>
      <c r="AX724" s="21"/>
    </row>
    <row r="725" spans="35:50" x14ac:dyDescent="0.3">
      <c r="AI725" s="130" t="s">
        <v>143</v>
      </c>
      <c r="AJ725" s="130" t="s">
        <v>144</v>
      </c>
      <c r="AK725" s="130" t="s">
        <v>1921</v>
      </c>
      <c r="AL725" s="130" t="s">
        <v>1347</v>
      </c>
      <c r="AM725" s="130" t="s">
        <v>147</v>
      </c>
      <c r="AN725" s="130" t="s">
        <v>1347</v>
      </c>
      <c r="AO725" s="130" t="s">
        <v>1920</v>
      </c>
      <c r="AP725" s="130" t="s">
        <v>150</v>
      </c>
      <c r="AQ725" s="130" t="s">
        <v>148</v>
      </c>
      <c r="AR725" s="130" t="s">
        <v>148</v>
      </c>
      <c r="AS725" s="131">
        <v>8496.0300000000007</v>
      </c>
      <c r="AT725" s="127">
        <v>44795</v>
      </c>
      <c r="AX725" s="21"/>
    </row>
    <row r="726" spans="35:50" x14ac:dyDescent="0.3">
      <c r="AI726" s="130" t="s">
        <v>143</v>
      </c>
      <c r="AJ726" s="130" t="s">
        <v>144</v>
      </c>
      <c r="AK726" s="130" t="s">
        <v>1922</v>
      </c>
      <c r="AL726" s="130" t="s">
        <v>1132</v>
      </c>
      <c r="AM726" s="130" t="s">
        <v>147</v>
      </c>
      <c r="AN726" s="130" t="s">
        <v>1132</v>
      </c>
      <c r="AO726" s="130" t="s">
        <v>1923</v>
      </c>
      <c r="AP726" s="130" t="s">
        <v>150</v>
      </c>
      <c r="AQ726" s="130" t="s">
        <v>148</v>
      </c>
      <c r="AR726" s="130" t="s">
        <v>148</v>
      </c>
      <c r="AS726" s="131">
        <v>7500</v>
      </c>
      <c r="AT726" s="127">
        <v>44795</v>
      </c>
      <c r="AX726" s="21"/>
    </row>
    <row r="727" spans="35:50" x14ac:dyDescent="0.3">
      <c r="AI727" s="130" t="s">
        <v>143</v>
      </c>
      <c r="AJ727" s="130" t="s">
        <v>144</v>
      </c>
      <c r="AK727" s="130" t="s">
        <v>1924</v>
      </c>
      <c r="AL727" s="130" t="s">
        <v>1350</v>
      </c>
      <c r="AM727" s="130" t="s">
        <v>147</v>
      </c>
      <c r="AN727" s="130" t="s">
        <v>1350</v>
      </c>
      <c r="AO727" s="130" t="s">
        <v>1923</v>
      </c>
      <c r="AP727" s="130" t="s">
        <v>150</v>
      </c>
      <c r="AQ727" s="130" t="s">
        <v>148</v>
      </c>
      <c r="AR727" s="130" t="s">
        <v>148</v>
      </c>
      <c r="AS727" s="131">
        <v>150</v>
      </c>
      <c r="AT727" s="127">
        <v>44797</v>
      </c>
      <c r="AX727" s="21"/>
    </row>
    <row r="728" spans="35:50" x14ac:dyDescent="0.3">
      <c r="AI728" s="130" t="s">
        <v>143</v>
      </c>
      <c r="AJ728" s="130" t="s">
        <v>144</v>
      </c>
      <c r="AK728" s="130" t="s">
        <v>1925</v>
      </c>
      <c r="AL728" s="130" t="s">
        <v>1350</v>
      </c>
      <c r="AM728" s="130" t="s">
        <v>147</v>
      </c>
      <c r="AN728" s="130" t="s">
        <v>1350</v>
      </c>
      <c r="AO728" s="130" t="s">
        <v>1926</v>
      </c>
      <c r="AP728" s="130" t="s">
        <v>150</v>
      </c>
      <c r="AQ728" s="130" t="s">
        <v>148</v>
      </c>
      <c r="AR728" s="130" t="s">
        <v>148</v>
      </c>
      <c r="AS728" s="131">
        <v>231.93</v>
      </c>
      <c r="AT728" s="127">
        <v>44795</v>
      </c>
      <c r="AX728" s="21"/>
    </row>
    <row r="729" spans="35:50" x14ac:dyDescent="0.3">
      <c r="AI729" s="130" t="s">
        <v>143</v>
      </c>
      <c r="AJ729" s="130" t="s">
        <v>144</v>
      </c>
      <c r="AK729" s="130" t="s">
        <v>1927</v>
      </c>
      <c r="AL729" s="130" t="s">
        <v>1928</v>
      </c>
      <c r="AM729" s="130" t="s">
        <v>147</v>
      </c>
      <c r="AN729" s="130" t="s">
        <v>1376</v>
      </c>
      <c r="AO729" s="130" t="s">
        <v>1929</v>
      </c>
      <c r="AP729" s="130" t="s">
        <v>150</v>
      </c>
      <c r="AQ729" s="130" t="s">
        <v>148</v>
      </c>
      <c r="AR729" s="130" t="s">
        <v>148</v>
      </c>
      <c r="AS729" s="131">
        <v>100</v>
      </c>
      <c r="AT729" s="127">
        <v>44796</v>
      </c>
      <c r="AX729" s="21"/>
    </row>
    <row r="730" spans="35:50" x14ac:dyDescent="0.3">
      <c r="AI730" s="130" t="s">
        <v>143</v>
      </c>
      <c r="AJ730" s="130" t="s">
        <v>194</v>
      </c>
      <c r="AK730" s="130" t="s">
        <v>1930</v>
      </c>
      <c r="AL730" s="130" t="s">
        <v>1931</v>
      </c>
      <c r="AM730" s="130" t="s">
        <v>147</v>
      </c>
      <c r="AN730" s="130" t="s">
        <v>259</v>
      </c>
      <c r="AO730" s="130" t="s">
        <v>1929</v>
      </c>
      <c r="AP730" s="130" t="s">
        <v>150</v>
      </c>
      <c r="AQ730" s="130" t="s">
        <v>148</v>
      </c>
      <c r="AR730" s="130" t="s">
        <v>148</v>
      </c>
      <c r="AS730" s="131">
        <v>31</v>
      </c>
      <c r="AT730" s="127">
        <v>44798</v>
      </c>
      <c r="AX730" s="21"/>
    </row>
    <row r="731" spans="35:50" x14ac:dyDescent="0.3">
      <c r="AI731" s="130" t="s">
        <v>143</v>
      </c>
      <c r="AJ731" s="130" t="s">
        <v>194</v>
      </c>
      <c r="AK731" s="130" t="s">
        <v>1932</v>
      </c>
      <c r="AL731" s="130" t="s">
        <v>1933</v>
      </c>
      <c r="AM731" s="130" t="s">
        <v>147</v>
      </c>
      <c r="AN731" s="130" t="s">
        <v>259</v>
      </c>
      <c r="AO731" s="130" t="s">
        <v>1929</v>
      </c>
      <c r="AP731" s="130" t="s">
        <v>150</v>
      </c>
      <c r="AQ731" s="130" t="s">
        <v>148</v>
      </c>
      <c r="AR731" s="130" t="s">
        <v>148</v>
      </c>
      <c r="AS731" s="131">
        <v>31</v>
      </c>
      <c r="AT731" s="127">
        <v>44798</v>
      </c>
      <c r="AX731" s="21"/>
    </row>
    <row r="732" spans="35:50" x14ac:dyDescent="0.3">
      <c r="AI732" s="130" t="s">
        <v>143</v>
      </c>
      <c r="AJ732" s="130" t="s">
        <v>194</v>
      </c>
      <c r="AK732" s="130" t="s">
        <v>1934</v>
      </c>
      <c r="AL732" s="130" t="s">
        <v>1935</v>
      </c>
      <c r="AM732" s="130" t="s">
        <v>147</v>
      </c>
      <c r="AN732" s="130" t="s">
        <v>259</v>
      </c>
      <c r="AO732" s="130" t="s">
        <v>1929</v>
      </c>
      <c r="AP732" s="130" t="s">
        <v>150</v>
      </c>
      <c r="AQ732" s="130" t="s">
        <v>148</v>
      </c>
      <c r="AR732" s="130" t="s">
        <v>148</v>
      </c>
      <c r="AS732" s="131">
        <v>279</v>
      </c>
      <c r="AT732" s="127">
        <v>44798</v>
      </c>
      <c r="AX732" s="21"/>
    </row>
    <row r="733" spans="35:50" x14ac:dyDescent="0.3">
      <c r="AI733" s="130" t="s">
        <v>143</v>
      </c>
      <c r="AJ733" s="130" t="s">
        <v>194</v>
      </c>
      <c r="AK733" s="130" t="s">
        <v>1936</v>
      </c>
      <c r="AL733" s="130" t="s">
        <v>1937</v>
      </c>
      <c r="AM733" s="130" t="s">
        <v>147</v>
      </c>
      <c r="AN733" s="130" t="s">
        <v>259</v>
      </c>
      <c r="AO733" s="130" t="s">
        <v>1929</v>
      </c>
      <c r="AP733" s="130" t="s">
        <v>150</v>
      </c>
      <c r="AQ733" s="130" t="s">
        <v>148</v>
      </c>
      <c r="AR733" s="130" t="s">
        <v>148</v>
      </c>
      <c r="AS733" s="131">
        <v>248</v>
      </c>
      <c r="AT733" s="127">
        <v>44798</v>
      </c>
      <c r="AX733" s="21"/>
    </row>
    <row r="734" spans="35:50" x14ac:dyDescent="0.3">
      <c r="AI734" s="130" t="s">
        <v>143</v>
      </c>
      <c r="AJ734" s="130" t="s">
        <v>194</v>
      </c>
      <c r="AK734" s="130" t="s">
        <v>1938</v>
      </c>
      <c r="AL734" s="130" t="s">
        <v>1939</v>
      </c>
      <c r="AM734" s="130" t="s">
        <v>147</v>
      </c>
      <c r="AN734" s="130" t="s">
        <v>259</v>
      </c>
      <c r="AO734" s="130" t="s">
        <v>1929</v>
      </c>
      <c r="AP734" s="130" t="s">
        <v>150</v>
      </c>
      <c r="AQ734" s="130" t="s">
        <v>148</v>
      </c>
      <c r="AR734" s="130" t="s">
        <v>148</v>
      </c>
      <c r="AS734" s="131">
        <v>270.75</v>
      </c>
      <c r="AT734" s="127">
        <v>44798</v>
      </c>
      <c r="AX734" s="21"/>
    </row>
    <row r="735" spans="35:50" x14ac:dyDescent="0.3">
      <c r="AI735" s="130" t="s">
        <v>143</v>
      </c>
      <c r="AJ735" s="130" t="s">
        <v>194</v>
      </c>
      <c r="AK735" s="130" t="s">
        <v>1940</v>
      </c>
      <c r="AL735" s="130" t="s">
        <v>1941</v>
      </c>
      <c r="AM735" s="130" t="s">
        <v>147</v>
      </c>
      <c r="AN735" s="130" t="s">
        <v>259</v>
      </c>
      <c r="AO735" s="130" t="s">
        <v>1929</v>
      </c>
      <c r="AP735" s="130" t="s">
        <v>150</v>
      </c>
      <c r="AQ735" s="130" t="s">
        <v>148</v>
      </c>
      <c r="AR735" s="130" t="s">
        <v>148</v>
      </c>
      <c r="AS735" s="131">
        <v>248</v>
      </c>
      <c r="AT735" s="127">
        <v>44798</v>
      </c>
      <c r="AX735" s="21"/>
    </row>
    <row r="736" spans="35:50" x14ac:dyDescent="0.3">
      <c r="AI736" s="130" t="s">
        <v>143</v>
      </c>
      <c r="AJ736" s="130" t="s">
        <v>194</v>
      </c>
      <c r="AK736" s="130" t="s">
        <v>1942</v>
      </c>
      <c r="AL736" s="130" t="s">
        <v>1943</v>
      </c>
      <c r="AM736" s="130" t="s">
        <v>147</v>
      </c>
      <c r="AN736" s="130" t="s">
        <v>259</v>
      </c>
      <c r="AO736" s="130" t="s">
        <v>1929</v>
      </c>
      <c r="AP736" s="130" t="s">
        <v>150</v>
      </c>
      <c r="AQ736" s="130" t="s">
        <v>148</v>
      </c>
      <c r="AR736" s="130" t="s">
        <v>148</v>
      </c>
      <c r="AS736" s="131">
        <v>32.5</v>
      </c>
      <c r="AT736" s="127">
        <v>44798</v>
      </c>
      <c r="AX736" s="21"/>
    </row>
    <row r="737" spans="35:50" x14ac:dyDescent="0.3">
      <c r="AI737" s="130" t="s">
        <v>143</v>
      </c>
      <c r="AJ737" s="130" t="s">
        <v>194</v>
      </c>
      <c r="AK737" s="130" t="s">
        <v>1944</v>
      </c>
      <c r="AL737" s="130" t="s">
        <v>1945</v>
      </c>
      <c r="AM737" s="130" t="s">
        <v>147</v>
      </c>
      <c r="AN737" s="130" t="s">
        <v>259</v>
      </c>
      <c r="AO737" s="130" t="s">
        <v>1929</v>
      </c>
      <c r="AP737" s="130" t="s">
        <v>150</v>
      </c>
      <c r="AQ737" s="130" t="s">
        <v>148</v>
      </c>
      <c r="AR737" s="130" t="s">
        <v>148</v>
      </c>
      <c r="AS737" s="131">
        <v>32.5</v>
      </c>
      <c r="AT737" s="127">
        <v>44798</v>
      </c>
      <c r="AX737" s="21"/>
    </row>
    <row r="738" spans="35:50" x14ac:dyDescent="0.3">
      <c r="AI738" s="130" t="s">
        <v>143</v>
      </c>
      <c r="AJ738" s="130" t="s">
        <v>194</v>
      </c>
      <c r="AK738" s="130" t="s">
        <v>1946</v>
      </c>
      <c r="AL738" s="130" t="s">
        <v>1947</v>
      </c>
      <c r="AM738" s="130" t="s">
        <v>147</v>
      </c>
      <c r="AN738" s="130" t="s">
        <v>259</v>
      </c>
      <c r="AO738" s="130" t="s">
        <v>1929</v>
      </c>
      <c r="AP738" s="130" t="s">
        <v>150</v>
      </c>
      <c r="AQ738" s="130" t="s">
        <v>148</v>
      </c>
      <c r="AR738" s="130" t="s">
        <v>148</v>
      </c>
      <c r="AS738" s="131">
        <v>31</v>
      </c>
      <c r="AT738" s="127">
        <v>44798</v>
      </c>
      <c r="AX738" s="21"/>
    </row>
    <row r="739" spans="35:50" x14ac:dyDescent="0.3">
      <c r="AI739" s="130" t="s">
        <v>143</v>
      </c>
      <c r="AJ739" s="130" t="s">
        <v>194</v>
      </c>
      <c r="AK739" s="130" t="s">
        <v>1948</v>
      </c>
      <c r="AL739" s="130" t="s">
        <v>1949</v>
      </c>
      <c r="AM739" s="130" t="s">
        <v>147</v>
      </c>
      <c r="AN739" s="130" t="s">
        <v>259</v>
      </c>
      <c r="AO739" s="130" t="s">
        <v>1929</v>
      </c>
      <c r="AP739" s="130" t="s">
        <v>150</v>
      </c>
      <c r="AQ739" s="130" t="s">
        <v>148</v>
      </c>
      <c r="AR739" s="130" t="s">
        <v>148</v>
      </c>
      <c r="AS739" s="131">
        <v>825.5</v>
      </c>
      <c r="AT739" s="127">
        <v>44798</v>
      </c>
      <c r="AX739" s="21"/>
    </row>
    <row r="740" spans="35:50" x14ac:dyDescent="0.3">
      <c r="AI740" s="130" t="s">
        <v>143</v>
      </c>
      <c r="AJ740" s="130" t="s">
        <v>194</v>
      </c>
      <c r="AK740" s="130" t="s">
        <v>1950</v>
      </c>
      <c r="AL740" s="130" t="s">
        <v>1951</v>
      </c>
      <c r="AM740" s="130" t="s">
        <v>147</v>
      </c>
      <c r="AN740" s="130" t="s">
        <v>259</v>
      </c>
      <c r="AO740" s="130" t="s">
        <v>1929</v>
      </c>
      <c r="AP740" s="130" t="s">
        <v>150</v>
      </c>
      <c r="AQ740" s="130" t="s">
        <v>148</v>
      </c>
      <c r="AR740" s="130" t="s">
        <v>148</v>
      </c>
      <c r="AS740" s="131">
        <v>62</v>
      </c>
      <c r="AT740" s="127">
        <v>44798</v>
      </c>
      <c r="AX740" s="21"/>
    </row>
    <row r="741" spans="35:50" x14ac:dyDescent="0.3">
      <c r="AI741" s="130" t="s">
        <v>143</v>
      </c>
      <c r="AJ741" s="130" t="s">
        <v>194</v>
      </c>
      <c r="AK741" s="130" t="s">
        <v>1952</v>
      </c>
      <c r="AL741" s="130" t="s">
        <v>1953</v>
      </c>
      <c r="AM741" s="130" t="s">
        <v>147</v>
      </c>
      <c r="AN741" s="130" t="s">
        <v>259</v>
      </c>
      <c r="AO741" s="130" t="s">
        <v>1929</v>
      </c>
      <c r="AP741" s="130" t="s">
        <v>150</v>
      </c>
      <c r="AQ741" s="130" t="s">
        <v>148</v>
      </c>
      <c r="AR741" s="130" t="s">
        <v>148</v>
      </c>
      <c r="AS741" s="131">
        <v>62</v>
      </c>
      <c r="AT741" s="127">
        <v>44798</v>
      </c>
      <c r="AX741" s="21"/>
    </row>
    <row r="742" spans="35:50" x14ac:dyDescent="0.3">
      <c r="AI742" s="130" t="s">
        <v>143</v>
      </c>
      <c r="AJ742" s="130" t="s">
        <v>194</v>
      </c>
      <c r="AK742" s="130" t="s">
        <v>1954</v>
      </c>
      <c r="AL742" s="130" t="s">
        <v>1955</v>
      </c>
      <c r="AM742" s="130" t="s">
        <v>147</v>
      </c>
      <c r="AN742" s="130" t="s">
        <v>259</v>
      </c>
      <c r="AO742" s="130" t="s">
        <v>1929</v>
      </c>
      <c r="AP742" s="130" t="s">
        <v>150</v>
      </c>
      <c r="AQ742" s="130" t="s">
        <v>148</v>
      </c>
      <c r="AR742" s="130" t="s">
        <v>148</v>
      </c>
      <c r="AS742" s="131">
        <v>155</v>
      </c>
      <c r="AT742" s="127">
        <v>44798</v>
      </c>
      <c r="AX742" s="21"/>
    </row>
    <row r="743" spans="35:50" x14ac:dyDescent="0.3">
      <c r="AI743" s="130" t="s">
        <v>143</v>
      </c>
      <c r="AJ743" s="130" t="s">
        <v>194</v>
      </c>
      <c r="AK743" s="130" t="s">
        <v>1956</v>
      </c>
      <c r="AL743" s="130" t="s">
        <v>1957</v>
      </c>
      <c r="AM743" s="130" t="s">
        <v>147</v>
      </c>
      <c r="AN743" s="130" t="s">
        <v>259</v>
      </c>
      <c r="AO743" s="130" t="s">
        <v>1929</v>
      </c>
      <c r="AP743" s="130" t="s">
        <v>150</v>
      </c>
      <c r="AQ743" s="130" t="s">
        <v>148</v>
      </c>
      <c r="AR743" s="130" t="s">
        <v>148</v>
      </c>
      <c r="AS743" s="131">
        <v>62</v>
      </c>
      <c r="AT743" s="127">
        <v>44798</v>
      </c>
      <c r="AX743" s="21"/>
    </row>
    <row r="744" spans="35:50" x14ac:dyDescent="0.3">
      <c r="AI744" s="130" t="s">
        <v>143</v>
      </c>
      <c r="AJ744" s="130" t="s">
        <v>194</v>
      </c>
      <c r="AK744" s="130" t="s">
        <v>1958</v>
      </c>
      <c r="AL744" s="130" t="s">
        <v>1959</v>
      </c>
      <c r="AM744" s="130" t="s">
        <v>147</v>
      </c>
      <c r="AN744" s="130" t="s">
        <v>259</v>
      </c>
      <c r="AO744" s="130" t="s">
        <v>1929</v>
      </c>
      <c r="AP744" s="130" t="s">
        <v>150</v>
      </c>
      <c r="AQ744" s="130" t="s">
        <v>148</v>
      </c>
      <c r="AR744" s="130" t="s">
        <v>148</v>
      </c>
      <c r="AS744" s="131">
        <v>4345.1400000000003</v>
      </c>
      <c r="AT744" s="127">
        <v>44798</v>
      </c>
      <c r="AX744" s="21"/>
    </row>
    <row r="745" spans="35:50" x14ac:dyDescent="0.3">
      <c r="AI745" s="130" t="s">
        <v>143</v>
      </c>
      <c r="AJ745" s="130" t="s">
        <v>194</v>
      </c>
      <c r="AK745" s="130" t="s">
        <v>1960</v>
      </c>
      <c r="AL745" s="130" t="s">
        <v>1961</v>
      </c>
      <c r="AM745" s="130" t="s">
        <v>147</v>
      </c>
      <c r="AN745" s="130" t="s">
        <v>259</v>
      </c>
      <c r="AO745" s="130" t="s">
        <v>1929</v>
      </c>
      <c r="AP745" s="130" t="s">
        <v>150</v>
      </c>
      <c r="AQ745" s="130" t="s">
        <v>148</v>
      </c>
      <c r="AR745" s="130" t="s">
        <v>148</v>
      </c>
      <c r="AS745" s="131">
        <v>1103.5</v>
      </c>
      <c r="AT745" s="127">
        <v>44798</v>
      </c>
      <c r="AX745" s="21"/>
    </row>
    <row r="746" spans="35:50" x14ac:dyDescent="0.3">
      <c r="AI746" s="130" t="s">
        <v>143</v>
      </c>
      <c r="AJ746" s="130" t="s">
        <v>194</v>
      </c>
      <c r="AK746" s="130" t="s">
        <v>1962</v>
      </c>
      <c r="AL746" s="130" t="s">
        <v>1963</v>
      </c>
      <c r="AM746" s="130" t="s">
        <v>147</v>
      </c>
      <c r="AN746" s="130" t="s">
        <v>259</v>
      </c>
      <c r="AO746" s="130" t="s">
        <v>1929</v>
      </c>
      <c r="AP746" s="130" t="s">
        <v>150</v>
      </c>
      <c r="AQ746" s="130" t="s">
        <v>148</v>
      </c>
      <c r="AR746" s="130" t="s">
        <v>148</v>
      </c>
      <c r="AS746" s="131">
        <v>150</v>
      </c>
      <c r="AT746" s="127">
        <v>44798</v>
      </c>
      <c r="AX746" s="21"/>
    </row>
    <row r="747" spans="35:50" x14ac:dyDescent="0.3">
      <c r="AI747" s="130" t="s">
        <v>143</v>
      </c>
      <c r="AJ747" s="130" t="s">
        <v>194</v>
      </c>
      <c r="AK747" s="130" t="s">
        <v>1964</v>
      </c>
      <c r="AL747" s="130" t="s">
        <v>1965</v>
      </c>
      <c r="AM747" s="130" t="s">
        <v>147</v>
      </c>
      <c r="AN747" s="130" t="s">
        <v>259</v>
      </c>
      <c r="AO747" s="130" t="s">
        <v>1966</v>
      </c>
      <c r="AP747" s="130" t="s">
        <v>150</v>
      </c>
      <c r="AQ747" s="130" t="s">
        <v>148</v>
      </c>
      <c r="AR747" s="130" t="s">
        <v>148</v>
      </c>
      <c r="AS747" s="131">
        <v>6618.97</v>
      </c>
      <c r="AT747" s="127">
        <v>44802</v>
      </c>
      <c r="AX747" s="21"/>
    </row>
    <row r="748" spans="35:50" x14ac:dyDescent="0.3">
      <c r="AI748" s="130" t="s">
        <v>143</v>
      </c>
      <c r="AJ748" s="130" t="s">
        <v>194</v>
      </c>
      <c r="AK748" s="130" t="s">
        <v>1967</v>
      </c>
      <c r="AL748" s="130" t="s">
        <v>1968</v>
      </c>
      <c r="AM748" s="130" t="s">
        <v>147</v>
      </c>
      <c r="AN748" s="130" t="s">
        <v>259</v>
      </c>
      <c r="AO748" s="130" t="s">
        <v>1966</v>
      </c>
      <c r="AP748" s="130" t="s">
        <v>150</v>
      </c>
      <c r="AQ748" s="130" t="s">
        <v>148</v>
      </c>
      <c r="AR748" s="130" t="s">
        <v>148</v>
      </c>
      <c r="AS748" s="131">
        <v>11339.06</v>
      </c>
      <c r="AT748" s="127">
        <v>44803</v>
      </c>
      <c r="AX748" s="21"/>
    </row>
    <row r="749" spans="35:50" x14ac:dyDescent="0.3">
      <c r="AI749" s="130" t="s">
        <v>143</v>
      </c>
      <c r="AJ749" s="130" t="s">
        <v>194</v>
      </c>
      <c r="AK749" s="130" t="s">
        <v>1969</v>
      </c>
      <c r="AL749" s="130" t="s">
        <v>1970</v>
      </c>
      <c r="AM749" s="130" t="s">
        <v>147</v>
      </c>
      <c r="AN749" s="130" t="s">
        <v>259</v>
      </c>
      <c r="AO749" s="130" t="s">
        <v>1966</v>
      </c>
      <c r="AP749" s="130" t="s">
        <v>150</v>
      </c>
      <c r="AQ749" s="130" t="s">
        <v>148</v>
      </c>
      <c r="AR749" s="130" t="s">
        <v>148</v>
      </c>
      <c r="AS749" s="131">
        <v>16178.46</v>
      </c>
      <c r="AT749" s="127">
        <v>44803</v>
      </c>
      <c r="AX749" s="21"/>
    </row>
    <row r="750" spans="35:50" x14ac:dyDescent="0.3">
      <c r="AI750" s="130" t="s">
        <v>143</v>
      </c>
      <c r="AJ750" s="130" t="s">
        <v>144</v>
      </c>
      <c r="AK750" s="130" t="s">
        <v>1971</v>
      </c>
      <c r="AL750" s="130" t="s">
        <v>1390</v>
      </c>
      <c r="AM750" s="130" t="s">
        <v>147</v>
      </c>
      <c r="AN750" s="130" t="s">
        <v>1390</v>
      </c>
      <c r="AO750" s="130" t="s">
        <v>1972</v>
      </c>
      <c r="AP750" s="130" t="s">
        <v>150</v>
      </c>
      <c r="AQ750" s="130" t="s">
        <v>148</v>
      </c>
      <c r="AR750" s="130" t="s">
        <v>148</v>
      </c>
      <c r="AS750" s="131">
        <v>1376.1</v>
      </c>
      <c r="AT750" s="127">
        <v>44801</v>
      </c>
      <c r="AX750" s="21"/>
    </row>
    <row r="751" spans="35:50" x14ac:dyDescent="0.3">
      <c r="AI751" s="130" t="s">
        <v>143</v>
      </c>
      <c r="AJ751" s="130" t="s">
        <v>144</v>
      </c>
      <c r="AK751" s="130" t="s">
        <v>1973</v>
      </c>
      <c r="AL751" s="130" t="s">
        <v>1379</v>
      </c>
      <c r="AM751" s="130" t="s">
        <v>147</v>
      </c>
      <c r="AN751" s="130" t="s">
        <v>1379</v>
      </c>
      <c r="AO751" s="130" t="s">
        <v>1972</v>
      </c>
      <c r="AP751" s="130" t="s">
        <v>150</v>
      </c>
      <c r="AQ751" s="130" t="s">
        <v>148</v>
      </c>
      <c r="AR751" s="130" t="s">
        <v>148</v>
      </c>
      <c r="AS751" s="131">
        <v>269.10000000000002</v>
      </c>
      <c r="AT751" s="127">
        <v>44803</v>
      </c>
      <c r="AX751" s="21"/>
    </row>
    <row r="752" spans="35:50" x14ac:dyDescent="0.3">
      <c r="AI752" s="130" t="s">
        <v>143</v>
      </c>
      <c r="AJ752" s="130" t="s">
        <v>144</v>
      </c>
      <c r="AK752" s="130" t="s">
        <v>1974</v>
      </c>
      <c r="AL752" s="130" t="s">
        <v>1393</v>
      </c>
      <c r="AM752" s="130" t="s">
        <v>147</v>
      </c>
      <c r="AN752" s="130" t="s">
        <v>1393</v>
      </c>
      <c r="AO752" s="130" t="s">
        <v>1972</v>
      </c>
      <c r="AP752" s="130" t="s">
        <v>150</v>
      </c>
      <c r="AQ752" s="130" t="s">
        <v>148</v>
      </c>
      <c r="AR752" s="130" t="s">
        <v>148</v>
      </c>
      <c r="AS752" s="131">
        <v>1593.95</v>
      </c>
      <c r="AT752" s="127">
        <v>44804</v>
      </c>
      <c r="AX752" s="21"/>
    </row>
    <row r="753" spans="35:50" x14ac:dyDescent="0.3">
      <c r="AI753" s="130" t="s">
        <v>143</v>
      </c>
      <c r="AJ753" s="130" t="s">
        <v>144</v>
      </c>
      <c r="AK753" s="130" t="s">
        <v>1975</v>
      </c>
      <c r="AL753" s="130" t="s">
        <v>1976</v>
      </c>
      <c r="AM753" s="130" t="s">
        <v>147</v>
      </c>
      <c r="AN753" s="130" t="s">
        <v>148</v>
      </c>
      <c r="AO753" s="130" t="s">
        <v>1977</v>
      </c>
      <c r="AP753" s="130" t="s">
        <v>150</v>
      </c>
      <c r="AQ753" s="130" t="s">
        <v>148</v>
      </c>
      <c r="AR753" s="130" t="s">
        <v>148</v>
      </c>
      <c r="AS753" s="131">
        <v>2805.73</v>
      </c>
      <c r="AT753" s="127">
        <v>44802</v>
      </c>
      <c r="AX753" s="21"/>
    </row>
    <row r="754" spans="35:50" x14ac:dyDescent="0.3">
      <c r="AI754" s="130" t="s">
        <v>143</v>
      </c>
      <c r="AJ754" s="130" t="s">
        <v>144</v>
      </c>
      <c r="AK754" s="130" t="s">
        <v>1978</v>
      </c>
      <c r="AL754" s="130" t="s">
        <v>1338</v>
      </c>
      <c r="AM754" s="130" t="s">
        <v>147</v>
      </c>
      <c r="AN754" s="130" t="s">
        <v>495</v>
      </c>
      <c r="AO754" s="130" t="s">
        <v>1977</v>
      </c>
      <c r="AP754" s="130" t="s">
        <v>150</v>
      </c>
      <c r="AQ754" s="130" t="s">
        <v>148</v>
      </c>
      <c r="AR754" s="130" t="s">
        <v>148</v>
      </c>
      <c r="AS754" s="131">
        <v>591.35</v>
      </c>
      <c r="AT754" s="127">
        <v>44802</v>
      </c>
      <c r="AX754" s="21"/>
    </row>
    <row r="755" spans="35:50" x14ac:dyDescent="0.3">
      <c r="AI755" s="130" t="s">
        <v>143</v>
      </c>
      <c r="AJ755" s="130" t="s">
        <v>144</v>
      </c>
      <c r="AK755" s="130" t="s">
        <v>1979</v>
      </c>
      <c r="AL755" s="130" t="s">
        <v>1338</v>
      </c>
      <c r="AM755" s="130" t="s">
        <v>147</v>
      </c>
      <c r="AN755" s="130" t="s">
        <v>1338</v>
      </c>
      <c r="AO755" s="130" t="s">
        <v>1977</v>
      </c>
      <c r="AP755" s="130" t="s">
        <v>150</v>
      </c>
      <c r="AQ755" s="130" t="s">
        <v>148</v>
      </c>
      <c r="AR755" s="130" t="s">
        <v>148</v>
      </c>
      <c r="AS755" s="131">
        <v>1027.3699999999999</v>
      </c>
      <c r="AT755" s="127">
        <v>44844</v>
      </c>
      <c r="AX755" s="21"/>
    </row>
    <row r="756" spans="35:50" x14ac:dyDescent="0.3">
      <c r="AI756" s="130" t="s">
        <v>143</v>
      </c>
      <c r="AJ756" s="130" t="s">
        <v>144</v>
      </c>
      <c r="AK756" s="130" t="s">
        <v>1980</v>
      </c>
      <c r="AL756" s="130" t="s">
        <v>1468</v>
      </c>
      <c r="AM756" s="130" t="s">
        <v>147</v>
      </c>
      <c r="AN756" s="130" t="s">
        <v>1468</v>
      </c>
      <c r="AO756" s="130" t="s">
        <v>1977</v>
      </c>
      <c r="AP756" s="130" t="s">
        <v>150</v>
      </c>
      <c r="AQ756" s="130" t="s">
        <v>148</v>
      </c>
      <c r="AR756" s="130" t="s">
        <v>148</v>
      </c>
      <c r="AS756" s="131">
        <v>361</v>
      </c>
      <c r="AT756" s="127">
        <v>44846</v>
      </c>
      <c r="AX756" s="21"/>
    </row>
    <row r="757" spans="35:50" x14ac:dyDescent="0.3">
      <c r="AI757" s="130" t="s">
        <v>143</v>
      </c>
      <c r="AJ757" s="130" t="s">
        <v>144</v>
      </c>
      <c r="AK757" s="130" t="s">
        <v>1981</v>
      </c>
      <c r="AL757" s="130" t="s">
        <v>1502</v>
      </c>
      <c r="AM757" s="130" t="s">
        <v>147</v>
      </c>
      <c r="AN757" s="130" t="s">
        <v>1502</v>
      </c>
      <c r="AO757" s="130" t="s">
        <v>1977</v>
      </c>
      <c r="AP757" s="130" t="s">
        <v>150</v>
      </c>
      <c r="AQ757" s="130" t="s">
        <v>148</v>
      </c>
      <c r="AR757" s="130" t="s">
        <v>148</v>
      </c>
      <c r="AS757" s="131">
        <v>65</v>
      </c>
      <c r="AT757" s="127">
        <v>44854</v>
      </c>
      <c r="AX757" s="21"/>
    </row>
    <row r="758" spans="35:50" x14ac:dyDescent="0.3">
      <c r="AI758" s="130" t="s">
        <v>143</v>
      </c>
      <c r="AJ758" s="130" t="s">
        <v>144</v>
      </c>
      <c r="AK758" s="130" t="s">
        <v>1982</v>
      </c>
      <c r="AL758" s="130" t="s">
        <v>1504</v>
      </c>
      <c r="AM758" s="130" t="s">
        <v>147</v>
      </c>
      <c r="AN758" s="130" t="s">
        <v>1504</v>
      </c>
      <c r="AO758" s="130" t="s">
        <v>1977</v>
      </c>
      <c r="AP758" s="130" t="s">
        <v>150</v>
      </c>
      <c r="AQ758" s="130" t="s">
        <v>148</v>
      </c>
      <c r="AR758" s="130" t="s">
        <v>148</v>
      </c>
      <c r="AS758" s="131">
        <v>2233.09</v>
      </c>
      <c r="AT758" s="127">
        <v>44854</v>
      </c>
      <c r="AX758" s="21"/>
    </row>
    <row r="759" spans="35:50" x14ac:dyDescent="0.3">
      <c r="AI759" s="130" t="s">
        <v>143</v>
      </c>
      <c r="AJ759" s="130" t="s">
        <v>144</v>
      </c>
      <c r="AK759" s="130" t="s">
        <v>1983</v>
      </c>
      <c r="AL759" s="130" t="s">
        <v>1490</v>
      </c>
      <c r="AM759" s="130" t="s">
        <v>147</v>
      </c>
      <c r="AN759" s="130" t="s">
        <v>1490</v>
      </c>
      <c r="AO759" s="130" t="s">
        <v>1977</v>
      </c>
      <c r="AP759" s="130" t="s">
        <v>150</v>
      </c>
      <c r="AQ759" s="130" t="s">
        <v>148</v>
      </c>
      <c r="AR759" s="130" t="s">
        <v>148</v>
      </c>
      <c r="AS759" s="131">
        <v>581.88</v>
      </c>
      <c r="AT759" s="127">
        <v>44854</v>
      </c>
      <c r="AX759" s="21"/>
    </row>
    <row r="760" spans="35:50" x14ac:dyDescent="0.3">
      <c r="AI760" s="130" t="s">
        <v>143</v>
      </c>
      <c r="AJ760" s="130" t="s">
        <v>194</v>
      </c>
      <c r="AK760" s="130" t="s">
        <v>1984</v>
      </c>
      <c r="AL760" s="130" t="s">
        <v>1985</v>
      </c>
      <c r="AM760" s="130" t="s">
        <v>147</v>
      </c>
      <c r="AN760" s="130" t="s">
        <v>655</v>
      </c>
      <c r="AO760" s="130" t="s">
        <v>1977</v>
      </c>
      <c r="AP760" s="130" t="s">
        <v>150</v>
      </c>
      <c r="AQ760" s="130" t="s">
        <v>148</v>
      </c>
      <c r="AR760" s="130" t="s">
        <v>148</v>
      </c>
      <c r="AS760" s="131">
        <v>17001</v>
      </c>
      <c r="AT760" s="127">
        <v>44812</v>
      </c>
      <c r="AX760" s="21"/>
    </row>
    <row r="761" spans="35:50" x14ac:dyDescent="0.3">
      <c r="AI761" s="130" t="s">
        <v>143</v>
      </c>
      <c r="AJ761" s="130" t="s">
        <v>398</v>
      </c>
      <c r="AK761" s="130" t="s">
        <v>1986</v>
      </c>
      <c r="AL761" s="130" t="s">
        <v>400</v>
      </c>
      <c r="AM761" s="130" t="s">
        <v>147</v>
      </c>
      <c r="AN761" s="130" t="s">
        <v>401</v>
      </c>
      <c r="AO761" s="130" t="s">
        <v>1987</v>
      </c>
      <c r="AP761" s="130" t="s">
        <v>150</v>
      </c>
      <c r="AQ761" s="130" t="s">
        <v>148</v>
      </c>
      <c r="AR761" s="130" t="s">
        <v>148</v>
      </c>
      <c r="AS761" s="131">
        <v>-255413</v>
      </c>
      <c r="AT761" s="127">
        <v>44804</v>
      </c>
      <c r="AX761" s="21"/>
    </row>
    <row r="762" spans="35:50" x14ac:dyDescent="0.3">
      <c r="AI762" s="130" t="s">
        <v>143</v>
      </c>
      <c r="AJ762" s="130" t="s">
        <v>326</v>
      </c>
      <c r="AK762" s="130" t="s">
        <v>1988</v>
      </c>
      <c r="AL762" s="130" t="s">
        <v>1989</v>
      </c>
      <c r="AM762" s="130" t="s">
        <v>147</v>
      </c>
      <c r="AN762" s="130" t="s">
        <v>708</v>
      </c>
      <c r="AO762" s="130" t="s">
        <v>1987</v>
      </c>
      <c r="AP762" s="130" t="s">
        <v>150</v>
      </c>
      <c r="AQ762" s="130" t="s">
        <v>148</v>
      </c>
      <c r="AR762" s="130" t="s">
        <v>148</v>
      </c>
      <c r="AS762" s="131">
        <v>87479.2</v>
      </c>
      <c r="AT762" s="127">
        <v>44804</v>
      </c>
      <c r="AX762" s="21"/>
    </row>
    <row r="763" spans="35:50" x14ac:dyDescent="0.3">
      <c r="AI763" s="130" t="s">
        <v>143</v>
      </c>
      <c r="AJ763" s="130" t="s">
        <v>144</v>
      </c>
      <c r="AK763" s="130" t="s">
        <v>1990</v>
      </c>
      <c r="AL763" s="130" t="s">
        <v>1332</v>
      </c>
      <c r="AM763" s="130" t="s">
        <v>147</v>
      </c>
      <c r="AN763" s="130" t="s">
        <v>1332</v>
      </c>
      <c r="AO763" s="130" t="s">
        <v>1991</v>
      </c>
      <c r="AP763" s="130" t="s">
        <v>150</v>
      </c>
      <c r="AQ763" s="130" t="s">
        <v>148</v>
      </c>
      <c r="AR763" s="130" t="s">
        <v>148</v>
      </c>
      <c r="AS763" s="131">
        <v>6084.5</v>
      </c>
      <c r="AT763" s="127">
        <v>44810</v>
      </c>
      <c r="AX763" s="21"/>
    </row>
    <row r="764" spans="35:50" x14ac:dyDescent="0.3">
      <c r="AI764" s="130" t="s">
        <v>143</v>
      </c>
      <c r="AJ764" s="130" t="s">
        <v>144</v>
      </c>
      <c r="AK764" s="130" t="s">
        <v>1992</v>
      </c>
      <c r="AL764" s="130" t="s">
        <v>978</v>
      </c>
      <c r="AM764" s="130" t="s">
        <v>147</v>
      </c>
      <c r="AN764" s="130" t="s">
        <v>978</v>
      </c>
      <c r="AO764" s="130" t="s">
        <v>1991</v>
      </c>
      <c r="AP764" s="130" t="s">
        <v>150</v>
      </c>
      <c r="AQ764" s="130" t="s">
        <v>148</v>
      </c>
      <c r="AR764" s="130" t="s">
        <v>148</v>
      </c>
      <c r="AS764" s="131">
        <v>603.29999999999995</v>
      </c>
      <c r="AT764" s="127">
        <v>44816</v>
      </c>
      <c r="AX764" s="21"/>
    </row>
    <row r="765" spans="35:50" x14ac:dyDescent="0.3">
      <c r="AI765" s="130" t="s">
        <v>143</v>
      </c>
      <c r="AJ765" s="130" t="s">
        <v>144</v>
      </c>
      <c r="AK765" s="130" t="s">
        <v>1993</v>
      </c>
      <c r="AL765" s="130" t="s">
        <v>1401</v>
      </c>
      <c r="AM765" s="130" t="s">
        <v>147</v>
      </c>
      <c r="AN765" s="130" t="s">
        <v>1401</v>
      </c>
      <c r="AO765" s="130" t="s">
        <v>1994</v>
      </c>
      <c r="AP765" s="130" t="s">
        <v>150</v>
      </c>
      <c r="AQ765" s="130" t="s">
        <v>148</v>
      </c>
      <c r="AR765" s="130" t="s">
        <v>148</v>
      </c>
      <c r="AS765" s="131">
        <v>1128.0999999999999</v>
      </c>
      <c r="AT765" s="127">
        <v>44816</v>
      </c>
      <c r="AX765" s="21"/>
    </row>
    <row r="766" spans="35:50" x14ac:dyDescent="0.3">
      <c r="AI766" s="130" t="s">
        <v>143</v>
      </c>
      <c r="AJ766" s="130" t="s">
        <v>144</v>
      </c>
      <c r="AK766" s="130" t="s">
        <v>1995</v>
      </c>
      <c r="AL766" s="130" t="s">
        <v>1398</v>
      </c>
      <c r="AM766" s="130" t="s">
        <v>147</v>
      </c>
      <c r="AN766" s="130" t="s">
        <v>1398</v>
      </c>
      <c r="AO766" s="130" t="s">
        <v>1996</v>
      </c>
      <c r="AP766" s="130" t="s">
        <v>150</v>
      </c>
      <c r="AQ766" s="130" t="s">
        <v>148</v>
      </c>
      <c r="AR766" s="130" t="s">
        <v>148</v>
      </c>
      <c r="AS766" s="131">
        <v>148.97999999999999</v>
      </c>
      <c r="AT766" s="127">
        <v>44816</v>
      </c>
      <c r="AX766" s="21"/>
    </row>
    <row r="767" spans="35:50" x14ac:dyDescent="0.3">
      <c r="AI767" s="130" t="s">
        <v>143</v>
      </c>
      <c r="AJ767" s="130" t="s">
        <v>144</v>
      </c>
      <c r="AK767" s="130" t="s">
        <v>1997</v>
      </c>
      <c r="AL767" s="130" t="s">
        <v>1426</v>
      </c>
      <c r="AM767" s="130" t="s">
        <v>147</v>
      </c>
      <c r="AN767" s="130" t="s">
        <v>1426</v>
      </c>
      <c r="AO767" s="130" t="s">
        <v>1996</v>
      </c>
      <c r="AP767" s="130" t="s">
        <v>150</v>
      </c>
      <c r="AQ767" s="130" t="s">
        <v>148</v>
      </c>
      <c r="AR767" s="130" t="s">
        <v>148</v>
      </c>
      <c r="AS767" s="131">
        <v>103.19</v>
      </c>
      <c r="AT767" s="127">
        <v>44823</v>
      </c>
      <c r="AX767" s="21"/>
    </row>
    <row r="768" spans="35:50" x14ac:dyDescent="0.3">
      <c r="AI768" s="130" t="s">
        <v>143</v>
      </c>
      <c r="AJ768" s="130" t="s">
        <v>144</v>
      </c>
      <c r="AK768" s="130" t="s">
        <v>1998</v>
      </c>
      <c r="AL768" s="130" t="s">
        <v>1999</v>
      </c>
      <c r="AM768" s="130" t="s">
        <v>147</v>
      </c>
      <c r="AN768" s="130" t="s">
        <v>502</v>
      </c>
      <c r="AO768" s="130" t="s">
        <v>1996</v>
      </c>
      <c r="AP768" s="130" t="s">
        <v>150</v>
      </c>
      <c r="AQ768" s="130" t="s">
        <v>148</v>
      </c>
      <c r="AR768" s="130" t="s">
        <v>148</v>
      </c>
      <c r="AS768" s="131">
        <v>1180.48</v>
      </c>
      <c r="AT768" s="127">
        <v>44823</v>
      </c>
      <c r="AX768" s="21"/>
    </row>
    <row r="769" spans="35:50" x14ac:dyDescent="0.3">
      <c r="AI769" s="130" t="s">
        <v>143</v>
      </c>
      <c r="AJ769" s="130" t="s">
        <v>144</v>
      </c>
      <c r="AK769" s="130" t="s">
        <v>2000</v>
      </c>
      <c r="AL769" s="130" t="s">
        <v>1387</v>
      </c>
      <c r="AM769" s="130" t="s">
        <v>147</v>
      </c>
      <c r="AN769" s="130" t="s">
        <v>337</v>
      </c>
      <c r="AO769" s="130" t="s">
        <v>2001</v>
      </c>
      <c r="AP769" s="130" t="s">
        <v>150</v>
      </c>
      <c r="AQ769" s="130" t="s">
        <v>148</v>
      </c>
      <c r="AR769" s="130" t="s">
        <v>148</v>
      </c>
      <c r="AS769" s="131">
        <v>435</v>
      </c>
      <c r="AT769" s="127">
        <v>44812</v>
      </c>
      <c r="AX769" s="21"/>
    </row>
    <row r="770" spans="35:50" x14ac:dyDescent="0.3">
      <c r="AI770" s="130" t="s">
        <v>143</v>
      </c>
      <c r="AJ770" s="130" t="s">
        <v>144</v>
      </c>
      <c r="AK770" s="130" t="s">
        <v>2002</v>
      </c>
      <c r="AL770" s="130" t="s">
        <v>2003</v>
      </c>
      <c r="AM770" s="130" t="s">
        <v>147</v>
      </c>
      <c r="AN770" s="130" t="s">
        <v>300</v>
      </c>
      <c r="AO770" s="130" t="s">
        <v>2001</v>
      </c>
      <c r="AP770" s="130" t="s">
        <v>150</v>
      </c>
      <c r="AQ770" s="130" t="s">
        <v>148</v>
      </c>
      <c r="AR770" s="130" t="s">
        <v>148</v>
      </c>
      <c r="AS770" s="131">
        <v>192.44</v>
      </c>
      <c r="AT770" s="127">
        <v>44812</v>
      </c>
      <c r="AX770" s="21"/>
    </row>
    <row r="771" spans="35:50" x14ac:dyDescent="0.3">
      <c r="AI771" s="130" t="s">
        <v>143</v>
      </c>
      <c r="AJ771" s="130" t="s">
        <v>144</v>
      </c>
      <c r="AK771" s="130" t="s">
        <v>2004</v>
      </c>
      <c r="AL771" s="130" t="s">
        <v>648</v>
      </c>
      <c r="AM771" s="130" t="s">
        <v>147</v>
      </c>
      <c r="AN771" s="130" t="s">
        <v>148</v>
      </c>
      <c r="AO771" s="130" t="s">
        <v>2005</v>
      </c>
      <c r="AP771" s="130" t="s">
        <v>150</v>
      </c>
      <c r="AQ771" s="130" t="s">
        <v>148</v>
      </c>
      <c r="AR771" s="130" t="s">
        <v>148</v>
      </c>
      <c r="AS771" s="131">
        <v>238.73</v>
      </c>
      <c r="AT771" s="127">
        <v>44811</v>
      </c>
      <c r="AX771" s="21"/>
    </row>
    <row r="772" spans="35:50" x14ac:dyDescent="0.3">
      <c r="AI772" s="130" t="s">
        <v>143</v>
      </c>
      <c r="AJ772" s="130" t="s">
        <v>144</v>
      </c>
      <c r="AK772" s="130" t="s">
        <v>2006</v>
      </c>
      <c r="AL772" s="130" t="s">
        <v>2003</v>
      </c>
      <c r="AM772" s="130" t="s">
        <v>147</v>
      </c>
      <c r="AN772" s="130" t="s">
        <v>378</v>
      </c>
      <c r="AO772" s="130" t="s">
        <v>2005</v>
      </c>
      <c r="AP772" s="130" t="s">
        <v>150</v>
      </c>
      <c r="AQ772" s="130" t="s">
        <v>148</v>
      </c>
      <c r="AR772" s="130" t="s">
        <v>148</v>
      </c>
      <c r="AS772" s="131">
        <v>12861.74</v>
      </c>
      <c r="AT772" s="127">
        <v>44813</v>
      </c>
      <c r="AX772" s="21"/>
    </row>
    <row r="773" spans="35:50" x14ac:dyDescent="0.3">
      <c r="AI773" s="130" t="s">
        <v>143</v>
      </c>
      <c r="AJ773" s="130" t="s">
        <v>144</v>
      </c>
      <c r="AK773" s="130" t="s">
        <v>2007</v>
      </c>
      <c r="AL773" s="130" t="s">
        <v>1403</v>
      </c>
      <c r="AM773" s="130" t="s">
        <v>147</v>
      </c>
      <c r="AN773" s="130" t="s">
        <v>1403</v>
      </c>
      <c r="AO773" s="130" t="s">
        <v>2005</v>
      </c>
      <c r="AP773" s="130" t="s">
        <v>150</v>
      </c>
      <c r="AQ773" s="130" t="s">
        <v>148</v>
      </c>
      <c r="AR773" s="130" t="s">
        <v>148</v>
      </c>
      <c r="AS773" s="131">
        <v>950</v>
      </c>
      <c r="AT773" s="127">
        <v>44817</v>
      </c>
      <c r="AX773" s="21"/>
    </row>
    <row r="774" spans="35:50" x14ac:dyDescent="0.3">
      <c r="AI774" s="130" t="s">
        <v>143</v>
      </c>
      <c r="AJ774" s="130" t="s">
        <v>144</v>
      </c>
      <c r="AK774" s="130" t="s">
        <v>2008</v>
      </c>
      <c r="AL774" s="130" t="s">
        <v>1411</v>
      </c>
      <c r="AM774" s="130" t="s">
        <v>147</v>
      </c>
      <c r="AN774" s="130" t="s">
        <v>1411</v>
      </c>
      <c r="AO774" s="130" t="s">
        <v>2005</v>
      </c>
      <c r="AP774" s="130" t="s">
        <v>150</v>
      </c>
      <c r="AQ774" s="130" t="s">
        <v>148</v>
      </c>
      <c r="AR774" s="130" t="s">
        <v>148</v>
      </c>
      <c r="AS774" s="131">
        <v>364.97</v>
      </c>
      <c r="AT774" s="127">
        <v>44817</v>
      </c>
      <c r="AX774" s="21"/>
    </row>
    <row r="775" spans="35:50" x14ac:dyDescent="0.3">
      <c r="AI775" s="130" t="s">
        <v>143</v>
      </c>
      <c r="AJ775" s="130" t="s">
        <v>144</v>
      </c>
      <c r="AK775" s="130" t="s">
        <v>2009</v>
      </c>
      <c r="AL775" s="130" t="s">
        <v>2010</v>
      </c>
      <c r="AM775" s="130" t="s">
        <v>147</v>
      </c>
      <c r="AN775" s="130" t="s">
        <v>519</v>
      </c>
      <c r="AO775" s="130" t="s">
        <v>2005</v>
      </c>
      <c r="AP775" s="130" t="s">
        <v>150</v>
      </c>
      <c r="AQ775" s="130" t="s">
        <v>148</v>
      </c>
      <c r="AR775" s="130" t="s">
        <v>148</v>
      </c>
      <c r="AS775" s="131">
        <v>700</v>
      </c>
      <c r="AT775" s="127">
        <v>44829</v>
      </c>
      <c r="AX775" s="21"/>
    </row>
    <row r="776" spans="35:50" x14ac:dyDescent="0.3">
      <c r="AI776" s="130" t="s">
        <v>143</v>
      </c>
      <c r="AJ776" s="130" t="s">
        <v>144</v>
      </c>
      <c r="AK776" s="130" t="s">
        <v>2011</v>
      </c>
      <c r="AL776" s="130" t="s">
        <v>2012</v>
      </c>
      <c r="AM776" s="130" t="s">
        <v>147</v>
      </c>
      <c r="AN776" s="130" t="s">
        <v>148</v>
      </c>
      <c r="AO776" s="130" t="s">
        <v>2005</v>
      </c>
      <c r="AP776" s="130" t="s">
        <v>150</v>
      </c>
      <c r="AQ776" s="130" t="s">
        <v>148</v>
      </c>
      <c r="AR776" s="130" t="s">
        <v>148</v>
      </c>
      <c r="AS776" s="131">
        <v>325.83999999999997</v>
      </c>
      <c r="AT776" s="127">
        <v>44829</v>
      </c>
      <c r="AX776" s="21"/>
    </row>
    <row r="777" spans="35:50" x14ac:dyDescent="0.3">
      <c r="AI777" s="130" t="s">
        <v>143</v>
      </c>
      <c r="AJ777" s="130" t="s">
        <v>144</v>
      </c>
      <c r="AK777" s="130" t="s">
        <v>2013</v>
      </c>
      <c r="AL777" s="130" t="s">
        <v>1494</v>
      </c>
      <c r="AM777" s="130" t="s">
        <v>147</v>
      </c>
      <c r="AN777" s="130" t="s">
        <v>1494</v>
      </c>
      <c r="AO777" s="130" t="s">
        <v>2005</v>
      </c>
      <c r="AP777" s="130" t="s">
        <v>150</v>
      </c>
      <c r="AQ777" s="130" t="s">
        <v>148</v>
      </c>
      <c r="AR777" s="130" t="s">
        <v>148</v>
      </c>
      <c r="AS777" s="131">
        <v>229.5</v>
      </c>
      <c r="AT777" s="127">
        <v>44854</v>
      </c>
      <c r="AX777" s="21"/>
    </row>
    <row r="778" spans="35:50" x14ac:dyDescent="0.3">
      <c r="AI778" s="130" t="s">
        <v>143</v>
      </c>
      <c r="AJ778" s="130" t="s">
        <v>194</v>
      </c>
      <c r="AK778" s="130" t="s">
        <v>2014</v>
      </c>
      <c r="AL778" s="130" t="s">
        <v>2015</v>
      </c>
      <c r="AM778" s="130" t="s">
        <v>147</v>
      </c>
      <c r="AN778" s="130" t="s">
        <v>259</v>
      </c>
      <c r="AO778" s="130" t="s">
        <v>2005</v>
      </c>
      <c r="AP778" s="130" t="s">
        <v>150</v>
      </c>
      <c r="AQ778" s="130" t="s">
        <v>148</v>
      </c>
      <c r="AR778" s="130" t="s">
        <v>148</v>
      </c>
      <c r="AS778" s="131">
        <v>671.5</v>
      </c>
      <c r="AT778" s="127">
        <v>44816</v>
      </c>
      <c r="AX778" s="21"/>
    </row>
    <row r="779" spans="35:50" x14ac:dyDescent="0.3">
      <c r="AI779" s="130" t="s">
        <v>143</v>
      </c>
      <c r="AJ779" s="130" t="s">
        <v>194</v>
      </c>
      <c r="AK779" s="130" t="s">
        <v>2016</v>
      </c>
      <c r="AL779" s="130" t="s">
        <v>2017</v>
      </c>
      <c r="AM779" s="130" t="s">
        <v>147</v>
      </c>
      <c r="AN779" s="130" t="s">
        <v>714</v>
      </c>
      <c r="AO779" s="130" t="s">
        <v>2005</v>
      </c>
      <c r="AP779" s="130" t="s">
        <v>150</v>
      </c>
      <c r="AQ779" s="130" t="s">
        <v>148</v>
      </c>
      <c r="AR779" s="130" t="s">
        <v>148</v>
      </c>
      <c r="AS779" s="131">
        <v>20453.099999999999</v>
      </c>
      <c r="AT779" s="127">
        <v>44833</v>
      </c>
      <c r="AX779" s="21"/>
    </row>
    <row r="780" spans="35:50" x14ac:dyDescent="0.3">
      <c r="AI780" s="130" t="s">
        <v>143</v>
      </c>
      <c r="AJ780" s="130" t="s">
        <v>194</v>
      </c>
      <c r="AK780" s="130" t="s">
        <v>2018</v>
      </c>
      <c r="AL780" s="130" t="s">
        <v>2019</v>
      </c>
      <c r="AM780" s="130" t="s">
        <v>147</v>
      </c>
      <c r="AN780" s="130" t="s">
        <v>714</v>
      </c>
      <c r="AO780" s="130" t="s">
        <v>2005</v>
      </c>
      <c r="AP780" s="130" t="s">
        <v>150</v>
      </c>
      <c r="AQ780" s="130" t="s">
        <v>148</v>
      </c>
      <c r="AR780" s="130" t="s">
        <v>148</v>
      </c>
      <c r="AS780" s="131">
        <v>14.51</v>
      </c>
      <c r="AT780" s="127">
        <v>44868</v>
      </c>
      <c r="AX780" s="21"/>
    </row>
    <row r="781" spans="35:50" x14ac:dyDescent="0.3">
      <c r="AI781" s="130" t="s">
        <v>143</v>
      </c>
      <c r="AJ781" s="130" t="s">
        <v>144</v>
      </c>
      <c r="AK781" s="130" t="s">
        <v>2020</v>
      </c>
      <c r="AL781" s="130" t="s">
        <v>1409</v>
      </c>
      <c r="AM781" s="130" t="s">
        <v>147</v>
      </c>
      <c r="AN781" s="130" t="s">
        <v>1409</v>
      </c>
      <c r="AO781" s="130" t="s">
        <v>2021</v>
      </c>
      <c r="AP781" s="130" t="s">
        <v>150</v>
      </c>
      <c r="AQ781" s="130" t="s">
        <v>148</v>
      </c>
      <c r="AR781" s="130" t="s">
        <v>148</v>
      </c>
      <c r="AS781" s="131">
        <v>850</v>
      </c>
      <c r="AT781" s="127">
        <v>44817</v>
      </c>
      <c r="AX781" s="21"/>
    </row>
    <row r="782" spans="35:50" x14ac:dyDescent="0.3">
      <c r="AI782" s="130" t="s">
        <v>143</v>
      </c>
      <c r="AJ782" s="130" t="s">
        <v>144</v>
      </c>
      <c r="AK782" s="130" t="s">
        <v>2022</v>
      </c>
      <c r="AL782" s="130" t="s">
        <v>2003</v>
      </c>
      <c r="AM782" s="130" t="s">
        <v>147</v>
      </c>
      <c r="AN782" s="130" t="s">
        <v>375</v>
      </c>
      <c r="AO782" s="130" t="s">
        <v>2023</v>
      </c>
      <c r="AP782" s="130" t="s">
        <v>150</v>
      </c>
      <c r="AQ782" s="130" t="s">
        <v>148</v>
      </c>
      <c r="AR782" s="130" t="s">
        <v>148</v>
      </c>
      <c r="AS782" s="131">
        <v>2933.01</v>
      </c>
      <c r="AT782" s="127">
        <v>44817</v>
      </c>
      <c r="AX782" s="21"/>
    </row>
    <row r="783" spans="35:50" x14ac:dyDescent="0.3">
      <c r="AI783" s="130" t="s">
        <v>143</v>
      </c>
      <c r="AJ783" s="130" t="s">
        <v>144</v>
      </c>
      <c r="AK783" s="130" t="s">
        <v>2024</v>
      </c>
      <c r="AL783" s="130" t="s">
        <v>2025</v>
      </c>
      <c r="AM783" s="130" t="s">
        <v>147</v>
      </c>
      <c r="AN783" s="130" t="s">
        <v>391</v>
      </c>
      <c r="AO783" s="130" t="s">
        <v>2023</v>
      </c>
      <c r="AP783" s="130" t="s">
        <v>150</v>
      </c>
      <c r="AQ783" s="130" t="s">
        <v>148</v>
      </c>
      <c r="AR783" s="130" t="s">
        <v>148</v>
      </c>
      <c r="AS783" s="131">
        <v>37500</v>
      </c>
      <c r="AT783" s="127">
        <v>44818</v>
      </c>
      <c r="AX783" s="21"/>
    </row>
    <row r="784" spans="35:50" x14ac:dyDescent="0.3">
      <c r="AI784" s="130" t="s">
        <v>143</v>
      </c>
      <c r="AJ784" s="130" t="s">
        <v>144</v>
      </c>
      <c r="AK784" s="130" t="s">
        <v>2026</v>
      </c>
      <c r="AL784" s="130" t="s">
        <v>2027</v>
      </c>
      <c r="AM784" s="130" t="s">
        <v>147</v>
      </c>
      <c r="AN784" s="130" t="s">
        <v>227</v>
      </c>
      <c r="AO784" s="130" t="s">
        <v>2023</v>
      </c>
      <c r="AP784" s="130" t="s">
        <v>150</v>
      </c>
      <c r="AQ784" s="130" t="s">
        <v>148</v>
      </c>
      <c r="AR784" s="130" t="s">
        <v>148</v>
      </c>
      <c r="AS784" s="131">
        <v>522.5</v>
      </c>
      <c r="AT784" s="127">
        <v>44818</v>
      </c>
      <c r="AX784" s="21"/>
    </row>
    <row r="785" spans="35:50" x14ac:dyDescent="0.3">
      <c r="AI785" s="130" t="s">
        <v>143</v>
      </c>
      <c r="AJ785" s="130" t="s">
        <v>144</v>
      </c>
      <c r="AK785" s="130" t="s">
        <v>2028</v>
      </c>
      <c r="AL785" s="130" t="s">
        <v>990</v>
      </c>
      <c r="AM785" s="130" t="s">
        <v>147</v>
      </c>
      <c r="AN785" s="130" t="s">
        <v>990</v>
      </c>
      <c r="AO785" s="130" t="s">
        <v>2029</v>
      </c>
      <c r="AP785" s="130" t="s">
        <v>150</v>
      </c>
      <c r="AQ785" s="130" t="s">
        <v>148</v>
      </c>
      <c r="AR785" s="130" t="s">
        <v>148</v>
      </c>
      <c r="AS785" s="131">
        <v>211.73</v>
      </c>
      <c r="AT785" s="127">
        <v>44820</v>
      </c>
      <c r="AX785" s="21"/>
    </row>
    <row r="786" spans="35:50" x14ac:dyDescent="0.3">
      <c r="AI786" s="130" t="s">
        <v>143</v>
      </c>
      <c r="AJ786" s="130" t="s">
        <v>144</v>
      </c>
      <c r="AK786" s="130" t="s">
        <v>2030</v>
      </c>
      <c r="AL786" s="130" t="s">
        <v>1405</v>
      </c>
      <c r="AM786" s="130" t="s">
        <v>147</v>
      </c>
      <c r="AN786" s="130" t="s">
        <v>1405</v>
      </c>
      <c r="AO786" s="130" t="s">
        <v>2031</v>
      </c>
      <c r="AP786" s="130" t="s">
        <v>150</v>
      </c>
      <c r="AQ786" s="130" t="s">
        <v>148</v>
      </c>
      <c r="AR786" s="130" t="s">
        <v>148</v>
      </c>
      <c r="AS786" s="131">
        <v>321.57</v>
      </c>
      <c r="AT786" s="127">
        <v>44820</v>
      </c>
      <c r="AX786" s="21"/>
    </row>
    <row r="787" spans="35:50" x14ac:dyDescent="0.3">
      <c r="AI787" s="130" t="s">
        <v>143</v>
      </c>
      <c r="AJ787" s="130" t="s">
        <v>144</v>
      </c>
      <c r="AK787" s="130" t="s">
        <v>2032</v>
      </c>
      <c r="AL787" s="130" t="s">
        <v>2033</v>
      </c>
      <c r="AM787" s="130" t="s">
        <v>147</v>
      </c>
      <c r="AN787" s="130" t="s">
        <v>505</v>
      </c>
      <c r="AO787" s="130" t="s">
        <v>2031</v>
      </c>
      <c r="AP787" s="130" t="s">
        <v>150</v>
      </c>
      <c r="AQ787" s="130" t="s">
        <v>148</v>
      </c>
      <c r="AR787" s="130" t="s">
        <v>148</v>
      </c>
      <c r="AS787" s="131">
        <v>2242.62</v>
      </c>
      <c r="AT787" s="127">
        <v>44823</v>
      </c>
      <c r="AX787" s="21"/>
    </row>
    <row r="788" spans="35:50" x14ac:dyDescent="0.3">
      <c r="AI788" s="130" t="s">
        <v>143</v>
      </c>
      <c r="AJ788" s="130" t="s">
        <v>144</v>
      </c>
      <c r="AK788" s="130" t="s">
        <v>2034</v>
      </c>
      <c r="AL788" s="130" t="s">
        <v>371</v>
      </c>
      <c r="AM788" s="130" t="s">
        <v>147</v>
      </c>
      <c r="AN788" s="130" t="s">
        <v>477</v>
      </c>
      <c r="AO788" s="130" t="s">
        <v>2035</v>
      </c>
      <c r="AP788" s="130" t="s">
        <v>150</v>
      </c>
      <c r="AQ788" s="130" t="s">
        <v>148</v>
      </c>
      <c r="AR788" s="130" t="s">
        <v>148</v>
      </c>
      <c r="AS788" s="131">
        <v>1400</v>
      </c>
      <c r="AT788" s="127">
        <v>44823</v>
      </c>
      <c r="AX788" s="21"/>
    </row>
    <row r="789" spans="35:50" x14ac:dyDescent="0.3">
      <c r="AI789" s="130" t="s">
        <v>143</v>
      </c>
      <c r="AJ789" s="130" t="s">
        <v>194</v>
      </c>
      <c r="AK789" s="130" t="s">
        <v>2036</v>
      </c>
      <c r="AL789" s="130" t="s">
        <v>2037</v>
      </c>
      <c r="AM789" s="130" t="s">
        <v>147</v>
      </c>
      <c r="AN789" s="130" t="s">
        <v>197</v>
      </c>
      <c r="AO789" s="130" t="s">
        <v>2035</v>
      </c>
      <c r="AP789" s="130" t="s">
        <v>150</v>
      </c>
      <c r="AQ789" s="130" t="s">
        <v>148</v>
      </c>
      <c r="AR789" s="130" t="s">
        <v>148</v>
      </c>
      <c r="AS789" s="131">
        <v>2476.14</v>
      </c>
      <c r="AT789" s="127">
        <v>44823</v>
      </c>
      <c r="AX789" s="21"/>
    </row>
    <row r="790" spans="35:50" x14ac:dyDescent="0.3">
      <c r="AI790" s="130" t="s">
        <v>143</v>
      </c>
      <c r="AJ790" s="130" t="s">
        <v>194</v>
      </c>
      <c r="AK790" s="130" t="s">
        <v>2038</v>
      </c>
      <c r="AL790" s="130" t="s">
        <v>2039</v>
      </c>
      <c r="AM790" s="130" t="s">
        <v>147</v>
      </c>
      <c r="AN790" s="130" t="s">
        <v>197</v>
      </c>
      <c r="AO790" s="130" t="s">
        <v>2035</v>
      </c>
      <c r="AP790" s="130" t="s">
        <v>150</v>
      </c>
      <c r="AQ790" s="130" t="s">
        <v>148</v>
      </c>
      <c r="AR790" s="130" t="s">
        <v>148</v>
      </c>
      <c r="AS790" s="131">
        <v>848</v>
      </c>
      <c r="AT790" s="127">
        <v>44823</v>
      </c>
      <c r="AX790" s="21"/>
    </row>
    <row r="791" spans="35:50" x14ac:dyDescent="0.3">
      <c r="AI791" s="130" t="s">
        <v>143</v>
      </c>
      <c r="AJ791" s="130" t="s">
        <v>194</v>
      </c>
      <c r="AK791" s="130" t="s">
        <v>2040</v>
      </c>
      <c r="AL791" s="130" t="s">
        <v>2041</v>
      </c>
      <c r="AM791" s="130" t="s">
        <v>147</v>
      </c>
      <c r="AN791" s="130" t="s">
        <v>197</v>
      </c>
      <c r="AO791" s="130" t="s">
        <v>2035</v>
      </c>
      <c r="AP791" s="130" t="s">
        <v>150</v>
      </c>
      <c r="AQ791" s="130" t="s">
        <v>148</v>
      </c>
      <c r="AR791" s="130" t="s">
        <v>148</v>
      </c>
      <c r="AS791" s="131">
        <v>316.33999999999997</v>
      </c>
      <c r="AT791" s="127">
        <v>44823</v>
      </c>
      <c r="AX791" s="21"/>
    </row>
    <row r="792" spans="35:50" x14ac:dyDescent="0.3">
      <c r="AI792" s="130" t="s">
        <v>143</v>
      </c>
      <c r="AJ792" s="130" t="s">
        <v>194</v>
      </c>
      <c r="AK792" s="130" t="s">
        <v>2042</v>
      </c>
      <c r="AL792" s="130" t="s">
        <v>2043</v>
      </c>
      <c r="AM792" s="130" t="s">
        <v>147</v>
      </c>
      <c r="AN792" s="130" t="s">
        <v>197</v>
      </c>
      <c r="AO792" s="130" t="s">
        <v>2035</v>
      </c>
      <c r="AP792" s="130" t="s">
        <v>150</v>
      </c>
      <c r="AQ792" s="130" t="s">
        <v>148</v>
      </c>
      <c r="AR792" s="130" t="s">
        <v>148</v>
      </c>
      <c r="AS792" s="131">
        <v>1066</v>
      </c>
      <c r="AT792" s="127">
        <v>44823</v>
      </c>
      <c r="AX792" s="21"/>
    </row>
    <row r="793" spans="35:50" x14ac:dyDescent="0.3">
      <c r="AI793" s="130" t="s">
        <v>143</v>
      </c>
      <c r="AJ793" s="130" t="s">
        <v>194</v>
      </c>
      <c r="AK793" s="130" t="s">
        <v>2044</v>
      </c>
      <c r="AL793" s="130" t="s">
        <v>2045</v>
      </c>
      <c r="AM793" s="130" t="s">
        <v>147</v>
      </c>
      <c r="AN793" s="130" t="s">
        <v>197</v>
      </c>
      <c r="AO793" s="130" t="s">
        <v>2035</v>
      </c>
      <c r="AP793" s="130" t="s">
        <v>150</v>
      </c>
      <c r="AQ793" s="130" t="s">
        <v>148</v>
      </c>
      <c r="AR793" s="130" t="s">
        <v>148</v>
      </c>
      <c r="AS793" s="131">
        <v>158.5</v>
      </c>
      <c r="AT793" s="127">
        <v>44823</v>
      </c>
      <c r="AX793" s="21"/>
    </row>
    <row r="794" spans="35:50" x14ac:dyDescent="0.3">
      <c r="AI794" s="130" t="s">
        <v>143</v>
      </c>
      <c r="AJ794" s="130" t="s">
        <v>194</v>
      </c>
      <c r="AK794" s="130" t="s">
        <v>2046</v>
      </c>
      <c r="AL794" s="130" t="s">
        <v>2047</v>
      </c>
      <c r="AM794" s="130" t="s">
        <v>147</v>
      </c>
      <c r="AN794" s="130" t="s">
        <v>197</v>
      </c>
      <c r="AO794" s="130" t="s">
        <v>2035</v>
      </c>
      <c r="AP794" s="130" t="s">
        <v>150</v>
      </c>
      <c r="AQ794" s="130" t="s">
        <v>148</v>
      </c>
      <c r="AR794" s="130" t="s">
        <v>148</v>
      </c>
      <c r="AS794" s="131">
        <v>616.19000000000005</v>
      </c>
      <c r="AT794" s="127">
        <v>44823</v>
      </c>
      <c r="AX794" s="21"/>
    </row>
    <row r="795" spans="35:50" x14ac:dyDescent="0.3">
      <c r="AI795" s="130" t="s">
        <v>143</v>
      </c>
      <c r="AJ795" s="130" t="s">
        <v>194</v>
      </c>
      <c r="AK795" s="130" t="s">
        <v>2048</v>
      </c>
      <c r="AL795" s="130" t="s">
        <v>2049</v>
      </c>
      <c r="AM795" s="130" t="s">
        <v>147</v>
      </c>
      <c r="AN795" s="130" t="s">
        <v>197</v>
      </c>
      <c r="AO795" s="130" t="s">
        <v>2035</v>
      </c>
      <c r="AP795" s="130" t="s">
        <v>150</v>
      </c>
      <c r="AQ795" s="130" t="s">
        <v>148</v>
      </c>
      <c r="AR795" s="130" t="s">
        <v>148</v>
      </c>
      <c r="AS795" s="131">
        <v>246.5</v>
      </c>
      <c r="AT795" s="127">
        <v>44823</v>
      </c>
      <c r="AX795" s="21"/>
    </row>
    <row r="796" spans="35:50" x14ac:dyDescent="0.3">
      <c r="AI796" s="130" t="s">
        <v>143</v>
      </c>
      <c r="AJ796" s="130" t="s">
        <v>194</v>
      </c>
      <c r="AK796" s="130" t="s">
        <v>2050</v>
      </c>
      <c r="AL796" s="130" t="s">
        <v>2051</v>
      </c>
      <c r="AM796" s="130" t="s">
        <v>147</v>
      </c>
      <c r="AN796" s="130" t="s">
        <v>197</v>
      </c>
      <c r="AO796" s="130" t="s">
        <v>2035</v>
      </c>
      <c r="AP796" s="130" t="s">
        <v>150</v>
      </c>
      <c r="AQ796" s="130" t="s">
        <v>148</v>
      </c>
      <c r="AR796" s="130" t="s">
        <v>148</v>
      </c>
      <c r="AS796" s="131">
        <v>21</v>
      </c>
      <c r="AT796" s="127">
        <v>44823</v>
      </c>
      <c r="AX796" s="21"/>
    </row>
    <row r="797" spans="35:50" x14ac:dyDescent="0.3">
      <c r="AI797" s="130" t="s">
        <v>143</v>
      </c>
      <c r="AJ797" s="130" t="s">
        <v>194</v>
      </c>
      <c r="AK797" s="130" t="s">
        <v>2052</v>
      </c>
      <c r="AL797" s="130" t="s">
        <v>2053</v>
      </c>
      <c r="AM797" s="130" t="s">
        <v>147</v>
      </c>
      <c r="AN797" s="130" t="s">
        <v>197</v>
      </c>
      <c r="AO797" s="130" t="s">
        <v>2035</v>
      </c>
      <c r="AP797" s="130" t="s">
        <v>150</v>
      </c>
      <c r="AQ797" s="130" t="s">
        <v>148</v>
      </c>
      <c r="AR797" s="130" t="s">
        <v>148</v>
      </c>
      <c r="AS797" s="131">
        <v>294</v>
      </c>
      <c r="AT797" s="127">
        <v>44823</v>
      </c>
      <c r="AX797" s="21"/>
    </row>
    <row r="798" spans="35:50" x14ac:dyDescent="0.3">
      <c r="AI798" s="130" t="s">
        <v>143</v>
      </c>
      <c r="AJ798" s="130" t="s">
        <v>194</v>
      </c>
      <c r="AK798" s="130" t="s">
        <v>2054</v>
      </c>
      <c r="AL798" s="130" t="s">
        <v>2055</v>
      </c>
      <c r="AM798" s="130" t="s">
        <v>147</v>
      </c>
      <c r="AN798" s="130" t="s">
        <v>197</v>
      </c>
      <c r="AO798" s="130" t="s">
        <v>2035</v>
      </c>
      <c r="AP798" s="130" t="s">
        <v>150</v>
      </c>
      <c r="AQ798" s="130" t="s">
        <v>148</v>
      </c>
      <c r="AR798" s="130" t="s">
        <v>148</v>
      </c>
      <c r="AS798" s="131">
        <v>21</v>
      </c>
      <c r="AT798" s="127">
        <v>44823</v>
      </c>
      <c r="AX798" s="21"/>
    </row>
    <row r="799" spans="35:50" x14ac:dyDescent="0.3">
      <c r="AI799" s="130" t="s">
        <v>143</v>
      </c>
      <c r="AJ799" s="130" t="s">
        <v>194</v>
      </c>
      <c r="AK799" s="130" t="s">
        <v>2056</v>
      </c>
      <c r="AL799" s="130" t="s">
        <v>2057</v>
      </c>
      <c r="AM799" s="130" t="s">
        <v>147</v>
      </c>
      <c r="AN799" s="130" t="s">
        <v>197</v>
      </c>
      <c r="AO799" s="130" t="s">
        <v>2035</v>
      </c>
      <c r="AP799" s="130" t="s">
        <v>150</v>
      </c>
      <c r="AQ799" s="130" t="s">
        <v>148</v>
      </c>
      <c r="AR799" s="130" t="s">
        <v>148</v>
      </c>
      <c r="AS799" s="131">
        <v>918.5</v>
      </c>
      <c r="AT799" s="127">
        <v>44823</v>
      </c>
      <c r="AX799" s="21"/>
    </row>
    <row r="800" spans="35:50" x14ac:dyDescent="0.3">
      <c r="AI800" s="130" t="s">
        <v>143</v>
      </c>
      <c r="AJ800" s="130" t="s">
        <v>194</v>
      </c>
      <c r="AK800" s="130" t="s">
        <v>2058</v>
      </c>
      <c r="AL800" s="130" t="s">
        <v>2059</v>
      </c>
      <c r="AM800" s="130" t="s">
        <v>147</v>
      </c>
      <c r="AN800" s="130" t="s">
        <v>197</v>
      </c>
      <c r="AO800" s="130" t="s">
        <v>2035</v>
      </c>
      <c r="AP800" s="130" t="s">
        <v>150</v>
      </c>
      <c r="AQ800" s="130" t="s">
        <v>148</v>
      </c>
      <c r="AR800" s="130" t="s">
        <v>148</v>
      </c>
      <c r="AS800" s="131">
        <v>145.5</v>
      </c>
      <c r="AT800" s="127">
        <v>44823</v>
      </c>
      <c r="AX800" s="21"/>
    </row>
    <row r="801" spans="35:50" x14ac:dyDescent="0.3">
      <c r="AI801" s="130" t="s">
        <v>143</v>
      </c>
      <c r="AJ801" s="130" t="s">
        <v>194</v>
      </c>
      <c r="AK801" s="130" t="s">
        <v>2060</v>
      </c>
      <c r="AL801" s="130" t="s">
        <v>2061</v>
      </c>
      <c r="AM801" s="130" t="s">
        <v>147</v>
      </c>
      <c r="AN801" s="130" t="s">
        <v>197</v>
      </c>
      <c r="AO801" s="130" t="s">
        <v>2035</v>
      </c>
      <c r="AP801" s="130" t="s">
        <v>150</v>
      </c>
      <c r="AQ801" s="130" t="s">
        <v>148</v>
      </c>
      <c r="AR801" s="130" t="s">
        <v>148</v>
      </c>
      <c r="AS801" s="131">
        <v>32.5</v>
      </c>
      <c r="AT801" s="127">
        <v>44823</v>
      </c>
      <c r="AX801" s="21"/>
    </row>
    <row r="802" spans="35:50" x14ac:dyDescent="0.3">
      <c r="AI802" s="130" t="s">
        <v>143</v>
      </c>
      <c r="AJ802" s="130" t="s">
        <v>194</v>
      </c>
      <c r="AK802" s="130" t="s">
        <v>2062</v>
      </c>
      <c r="AL802" s="130" t="s">
        <v>2063</v>
      </c>
      <c r="AM802" s="130" t="s">
        <v>147</v>
      </c>
      <c r="AN802" s="130" t="s">
        <v>197</v>
      </c>
      <c r="AO802" s="130" t="s">
        <v>2035</v>
      </c>
      <c r="AP802" s="130" t="s">
        <v>150</v>
      </c>
      <c r="AQ802" s="130" t="s">
        <v>148</v>
      </c>
      <c r="AR802" s="130" t="s">
        <v>148</v>
      </c>
      <c r="AS802" s="131">
        <v>724</v>
      </c>
      <c r="AT802" s="127">
        <v>44823</v>
      </c>
      <c r="AX802" s="21"/>
    </row>
    <row r="803" spans="35:50" x14ac:dyDescent="0.3">
      <c r="AI803" s="130" t="s">
        <v>143</v>
      </c>
      <c r="AJ803" s="130" t="s">
        <v>194</v>
      </c>
      <c r="AK803" s="130" t="s">
        <v>2064</v>
      </c>
      <c r="AL803" s="130" t="s">
        <v>2065</v>
      </c>
      <c r="AM803" s="130" t="s">
        <v>147</v>
      </c>
      <c r="AN803" s="130" t="s">
        <v>197</v>
      </c>
      <c r="AO803" s="130" t="s">
        <v>2035</v>
      </c>
      <c r="AP803" s="130" t="s">
        <v>150</v>
      </c>
      <c r="AQ803" s="130" t="s">
        <v>148</v>
      </c>
      <c r="AR803" s="130" t="s">
        <v>148</v>
      </c>
      <c r="AS803" s="131">
        <v>488</v>
      </c>
      <c r="AT803" s="127">
        <v>44823</v>
      </c>
      <c r="AX803" s="21"/>
    </row>
    <row r="804" spans="35:50" x14ac:dyDescent="0.3">
      <c r="AI804" s="130" t="s">
        <v>143</v>
      </c>
      <c r="AJ804" s="130" t="s">
        <v>194</v>
      </c>
      <c r="AK804" s="130" t="s">
        <v>2066</v>
      </c>
      <c r="AL804" s="130" t="s">
        <v>2067</v>
      </c>
      <c r="AM804" s="130" t="s">
        <v>147</v>
      </c>
      <c r="AN804" s="130" t="s">
        <v>197</v>
      </c>
      <c r="AO804" s="130" t="s">
        <v>2035</v>
      </c>
      <c r="AP804" s="130" t="s">
        <v>150</v>
      </c>
      <c r="AQ804" s="130" t="s">
        <v>148</v>
      </c>
      <c r="AR804" s="130" t="s">
        <v>148</v>
      </c>
      <c r="AS804" s="131">
        <v>180</v>
      </c>
      <c r="AT804" s="127">
        <v>44823</v>
      </c>
      <c r="AX804" s="21"/>
    </row>
    <row r="805" spans="35:50" x14ac:dyDescent="0.3">
      <c r="AI805" s="130" t="s">
        <v>143</v>
      </c>
      <c r="AJ805" s="130" t="s">
        <v>194</v>
      </c>
      <c r="AK805" s="130" t="s">
        <v>2068</v>
      </c>
      <c r="AL805" s="130" t="s">
        <v>2069</v>
      </c>
      <c r="AM805" s="130" t="s">
        <v>147</v>
      </c>
      <c r="AN805" s="130" t="s">
        <v>197</v>
      </c>
      <c r="AO805" s="130" t="s">
        <v>2035</v>
      </c>
      <c r="AP805" s="130" t="s">
        <v>150</v>
      </c>
      <c r="AQ805" s="130" t="s">
        <v>148</v>
      </c>
      <c r="AR805" s="130" t="s">
        <v>148</v>
      </c>
      <c r="AS805" s="131">
        <v>399</v>
      </c>
      <c r="AT805" s="127">
        <v>44823</v>
      </c>
      <c r="AX805" s="21"/>
    </row>
    <row r="806" spans="35:50" x14ac:dyDescent="0.3">
      <c r="AI806" s="130" t="s">
        <v>143</v>
      </c>
      <c r="AJ806" s="130" t="s">
        <v>194</v>
      </c>
      <c r="AK806" s="130" t="s">
        <v>2070</v>
      </c>
      <c r="AL806" s="130" t="s">
        <v>2071</v>
      </c>
      <c r="AM806" s="130" t="s">
        <v>147</v>
      </c>
      <c r="AN806" s="130" t="s">
        <v>197</v>
      </c>
      <c r="AO806" s="130" t="s">
        <v>2035</v>
      </c>
      <c r="AP806" s="130" t="s">
        <v>150</v>
      </c>
      <c r="AQ806" s="130" t="s">
        <v>148</v>
      </c>
      <c r="AR806" s="130" t="s">
        <v>148</v>
      </c>
      <c r="AS806" s="131">
        <v>561.5</v>
      </c>
      <c r="AT806" s="127">
        <v>44823</v>
      </c>
      <c r="AX806" s="21"/>
    </row>
    <row r="807" spans="35:50" x14ac:dyDescent="0.3">
      <c r="AI807" s="130" t="s">
        <v>143</v>
      </c>
      <c r="AJ807" s="130" t="s">
        <v>194</v>
      </c>
      <c r="AK807" s="130" t="s">
        <v>2072</v>
      </c>
      <c r="AL807" s="130" t="s">
        <v>2073</v>
      </c>
      <c r="AM807" s="130" t="s">
        <v>147</v>
      </c>
      <c r="AN807" s="130" t="s">
        <v>197</v>
      </c>
      <c r="AO807" s="130" t="s">
        <v>2035</v>
      </c>
      <c r="AP807" s="130" t="s">
        <v>150</v>
      </c>
      <c r="AQ807" s="130" t="s">
        <v>148</v>
      </c>
      <c r="AR807" s="130" t="s">
        <v>148</v>
      </c>
      <c r="AS807" s="131">
        <v>798</v>
      </c>
      <c r="AT807" s="127">
        <v>44823</v>
      </c>
      <c r="AX807" s="21"/>
    </row>
    <row r="808" spans="35:50" x14ac:dyDescent="0.3">
      <c r="AI808" s="130" t="s">
        <v>143</v>
      </c>
      <c r="AJ808" s="130" t="s">
        <v>194</v>
      </c>
      <c r="AK808" s="130" t="s">
        <v>2074</v>
      </c>
      <c r="AL808" s="130" t="s">
        <v>2075</v>
      </c>
      <c r="AM808" s="130" t="s">
        <v>147</v>
      </c>
      <c r="AN808" s="130" t="s">
        <v>197</v>
      </c>
      <c r="AO808" s="130" t="s">
        <v>2035</v>
      </c>
      <c r="AP808" s="130" t="s">
        <v>150</v>
      </c>
      <c r="AQ808" s="130" t="s">
        <v>148</v>
      </c>
      <c r="AR808" s="130" t="s">
        <v>148</v>
      </c>
      <c r="AS808" s="131">
        <v>3465.5</v>
      </c>
      <c r="AT808" s="127">
        <v>44823</v>
      </c>
      <c r="AX808" s="21"/>
    </row>
    <row r="809" spans="35:50" x14ac:dyDescent="0.3">
      <c r="AI809" s="130" t="s">
        <v>143</v>
      </c>
      <c r="AJ809" s="130" t="s">
        <v>194</v>
      </c>
      <c r="AK809" s="130" t="s">
        <v>2076</v>
      </c>
      <c r="AL809" s="130" t="s">
        <v>2077</v>
      </c>
      <c r="AM809" s="130" t="s">
        <v>147</v>
      </c>
      <c r="AN809" s="130" t="s">
        <v>259</v>
      </c>
      <c r="AO809" s="130" t="s">
        <v>2078</v>
      </c>
      <c r="AP809" s="130" t="s">
        <v>150</v>
      </c>
      <c r="AQ809" s="130" t="s">
        <v>148</v>
      </c>
      <c r="AR809" s="130" t="s">
        <v>148</v>
      </c>
      <c r="AS809" s="131">
        <v>66.66</v>
      </c>
      <c r="AT809" s="127">
        <v>44825</v>
      </c>
      <c r="AX809" s="21"/>
    </row>
    <row r="810" spans="35:50" x14ac:dyDescent="0.3">
      <c r="AI810" s="130" t="s">
        <v>143</v>
      </c>
      <c r="AJ810" s="130" t="s">
        <v>194</v>
      </c>
      <c r="AK810" s="130" t="s">
        <v>2079</v>
      </c>
      <c r="AL810" s="130" t="s">
        <v>2080</v>
      </c>
      <c r="AM810" s="130" t="s">
        <v>147</v>
      </c>
      <c r="AN810" s="130" t="s">
        <v>259</v>
      </c>
      <c r="AO810" s="130" t="s">
        <v>2078</v>
      </c>
      <c r="AP810" s="130" t="s">
        <v>150</v>
      </c>
      <c r="AQ810" s="130" t="s">
        <v>148</v>
      </c>
      <c r="AR810" s="130" t="s">
        <v>148</v>
      </c>
      <c r="AS810" s="131">
        <v>434</v>
      </c>
      <c r="AT810" s="127">
        <v>44825</v>
      </c>
      <c r="AX810" s="21"/>
    </row>
    <row r="811" spans="35:50" x14ac:dyDescent="0.3">
      <c r="AI811" s="130" t="s">
        <v>143</v>
      </c>
      <c r="AJ811" s="130" t="s">
        <v>194</v>
      </c>
      <c r="AK811" s="130" t="s">
        <v>2081</v>
      </c>
      <c r="AL811" s="130" t="s">
        <v>2082</v>
      </c>
      <c r="AM811" s="130" t="s">
        <v>147</v>
      </c>
      <c r="AN811" s="130" t="s">
        <v>259</v>
      </c>
      <c r="AO811" s="130" t="s">
        <v>2078</v>
      </c>
      <c r="AP811" s="130" t="s">
        <v>150</v>
      </c>
      <c r="AQ811" s="130" t="s">
        <v>148</v>
      </c>
      <c r="AR811" s="130" t="s">
        <v>148</v>
      </c>
      <c r="AS811" s="131">
        <v>2481</v>
      </c>
      <c r="AT811" s="127">
        <v>44825</v>
      </c>
      <c r="AX811" s="21"/>
    </row>
    <row r="812" spans="35:50" x14ac:dyDescent="0.3">
      <c r="AI812" s="130" t="s">
        <v>143</v>
      </c>
      <c r="AJ812" s="130" t="s">
        <v>194</v>
      </c>
      <c r="AK812" s="130" t="s">
        <v>2083</v>
      </c>
      <c r="AL812" s="130" t="s">
        <v>2084</v>
      </c>
      <c r="AM812" s="130" t="s">
        <v>147</v>
      </c>
      <c r="AN812" s="130" t="s">
        <v>259</v>
      </c>
      <c r="AO812" s="130" t="s">
        <v>2078</v>
      </c>
      <c r="AP812" s="130" t="s">
        <v>150</v>
      </c>
      <c r="AQ812" s="130" t="s">
        <v>148</v>
      </c>
      <c r="AR812" s="130" t="s">
        <v>148</v>
      </c>
      <c r="AS812" s="131">
        <v>1574.4</v>
      </c>
      <c r="AT812" s="127">
        <v>44825</v>
      </c>
      <c r="AX812" s="21"/>
    </row>
    <row r="813" spans="35:50" x14ac:dyDescent="0.3">
      <c r="AI813" s="130" t="s">
        <v>143</v>
      </c>
      <c r="AJ813" s="130" t="s">
        <v>194</v>
      </c>
      <c r="AK813" s="130" t="s">
        <v>2085</v>
      </c>
      <c r="AL813" s="130" t="s">
        <v>2086</v>
      </c>
      <c r="AM813" s="130" t="s">
        <v>147</v>
      </c>
      <c r="AN813" s="130" t="s">
        <v>259</v>
      </c>
      <c r="AO813" s="130" t="s">
        <v>2078</v>
      </c>
      <c r="AP813" s="130" t="s">
        <v>150</v>
      </c>
      <c r="AQ813" s="130" t="s">
        <v>148</v>
      </c>
      <c r="AR813" s="130" t="s">
        <v>148</v>
      </c>
      <c r="AS813" s="131">
        <v>1130</v>
      </c>
      <c r="AT813" s="127">
        <v>44825</v>
      </c>
      <c r="AX813" s="21"/>
    </row>
    <row r="814" spans="35:50" x14ac:dyDescent="0.3">
      <c r="AI814" s="130" t="s">
        <v>143</v>
      </c>
      <c r="AJ814" s="130" t="s">
        <v>194</v>
      </c>
      <c r="AK814" s="130" t="s">
        <v>2087</v>
      </c>
      <c r="AL814" s="130" t="s">
        <v>2088</v>
      </c>
      <c r="AM814" s="130" t="s">
        <v>147</v>
      </c>
      <c r="AN814" s="130" t="s">
        <v>259</v>
      </c>
      <c r="AO814" s="130" t="s">
        <v>2078</v>
      </c>
      <c r="AP814" s="130" t="s">
        <v>150</v>
      </c>
      <c r="AQ814" s="130" t="s">
        <v>148</v>
      </c>
      <c r="AR814" s="130" t="s">
        <v>148</v>
      </c>
      <c r="AS814" s="131">
        <v>4442</v>
      </c>
      <c r="AT814" s="127">
        <v>44825</v>
      </c>
      <c r="AX814" s="21"/>
    </row>
    <row r="815" spans="35:50" x14ac:dyDescent="0.3">
      <c r="AI815" s="130" t="s">
        <v>143</v>
      </c>
      <c r="AJ815" s="130" t="s">
        <v>194</v>
      </c>
      <c r="AK815" s="130" t="s">
        <v>2089</v>
      </c>
      <c r="AL815" s="130" t="s">
        <v>2090</v>
      </c>
      <c r="AM815" s="130" t="s">
        <v>147</v>
      </c>
      <c r="AN815" s="130" t="s">
        <v>259</v>
      </c>
      <c r="AO815" s="130" t="s">
        <v>2078</v>
      </c>
      <c r="AP815" s="130" t="s">
        <v>150</v>
      </c>
      <c r="AQ815" s="130" t="s">
        <v>148</v>
      </c>
      <c r="AR815" s="130" t="s">
        <v>148</v>
      </c>
      <c r="AS815" s="131">
        <v>2642.76</v>
      </c>
      <c r="AT815" s="127">
        <v>44855</v>
      </c>
      <c r="AX815" s="21"/>
    </row>
    <row r="816" spans="35:50" x14ac:dyDescent="0.3">
      <c r="AI816" s="130" t="s">
        <v>143</v>
      </c>
      <c r="AJ816" s="130" t="s">
        <v>194</v>
      </c>
      <c r="AK816" s="130" t="s">
        <v>2091</v>
      </c>
      <c r="AL816" s="130" t="s">
        <v>2092</v>
      </c>
      <c r="AM816" s="130" t="s">
        <v>147</v>
      </c>
      <c r="AN816" s="130" t="s">
        <v>259</v>
      </c>
      <c r="AO816" s="130" t="s">
        <v>2078</v>
      </c>
      <c r="AP816" s="130" t="s">
        <v>150</v>
      </c>
      <c r="AQ816" s="130" t="s">
        <v>148</v>
      </c>
      <c r="AR816" s="130" t="s">
        <v>148</v>
      </c>
      <c r="AS816" s="131">
        <v>3370.75</v>
      </c>
      <c r="AT816" s="127">
        <v>44855</v>
      </c>
      <c r="AX816" s="21"/>
    </row>
    <row r="817" spans="35:50" x14ac:dyDescent="0.3">
      <c r="AI817" s="130" t="s">
        <v>143</v>
      </c>
      <c r="AJ817" s="130" t="s">
        <v>194</v>
      </c>
      <c r="AK817" s="130" t="s">
        <v>2093</v>
      </c>
      <c r="AL817" s="130" t="s">
        <v>2094</v>
      </c>
      <c r="AM817" s="130" t="s">
        <v>147</v>
      </c>
      <c r="AN817" s="130" t="s">
        <v>259</v>
      </c>
      <c r="AO817" s="130" t="s">
        <v>2078</v>
      </c>
      <c r="AP817" s="130" t="s">
        <v>150</v>
      </c>
      <c r="AQ817" s="130" t="s">
        <v>148</v>
      </c>
      <c r="AR817" s="130" t="s">
        <v>148</v>
      </c>
      <c r="AS817" s="131">
        <v>29758.67</v>
      </c>
      <c r="AT817" s="127">
        <v>44859</v>
      </c>
      <c r="AX817" s="21"/>
    </row>
    <row r="818" spans="35:50" x14ac:dyDescent="0.3">
      <c r="AI818" s="130" t="s">
        <v>143</v>
      </c>
      <c r="AJ818" s="130" t="s">
        <v>144</v>
      </c>
      <c r="AK818" s="130" t="s">
        <v>2095</v>
      </c>
      <c r="AL818" s="130" t="s">
        <v>2096</v>
      </c>
      <c r="AM818" s="130" t="s">
        <v>147</v>
      </c>
      <c r="AN818" s="130" t="s">
        <v>498</v>
      </c>
      <c r="AO818" s="130" t="s">
        <v>2097</v>
      </c>
      <c r="AP818" s="130" t="s">
        <v>150</v>
      </c>
      <c r="AQ818" s="130" t="s">
        <v>148</v>
      </c>
      <c r="AR818" s="130" t="s">
        <v>148</v>
      </c>
      <c r="AS818" s="131">
        <v>128</v>
      </c>
      <c r="AT818" s="127">
        <v>44823</v>
      </c>
      <c r="AX818" s="21"/>
    </row>
    <row r="819" spans="35:50" x14ac:dyDescent="0.3">
      <c r="AI819" s="130" t="s">
        <v>143</v>
      </c>
      <c r="AJ819" s="130" t="s">
        <v>144</v>
      </c>
      <c r="AK819" s="130" t="s">
        <v>2098</v>
      </c>
      <c r="AL819" s="130" t="s">
        <v>1420</v>
      </c>
      <c r="AM819" s="130" t="s">
        <v>147</v>
      </c>
      <c r="AN819" s="130" t="s">
        <v>1420</v>
      </c>
      <c r="AO819" s="130" t="s">
        <v>2097</v>
      </c>
      <c r="AP819" s="130" t="s">
        <v>150</v>
      </c>
      <c r="AQ819" s="130" t="s">
        <v>148</v>
      </c>
      <c r="AR819" s="130" t="s">
        <v>148</v>
      </c>
      <c r="AS819" s="131">
        <v>119.16</v>
      </c>
      <c r="AT819" s="127">
        <v>44825</v>
      </c>
      <c r="AX819" s="21"/>
    </row>
    <row r="820" spans="35:50" x14ac:dyDescent="0.3">
      <c r="AI820" s="130" t="s">
        <v>143</v>
      </c>
      <c r="AJ820" s="130" t="s">
        <v>194</v>
      </c>
      <c r="AK820" s="130" t="s">
        <v>2099</v>
      </c>
      <c r="AL820" s="130" t="s">
        <v>2100</v>
      </c>
      <c r="AM820" s="130" t="s">
        <v>147</v>
      </c>
      <c r="AN820" s="130" t="s">
        <v>259</v>
      </c>
      <c r="AO820" s="130" t="s">
        <v>2097</v>
      </c>
      <c r="AP820" s="130" t="s">
        <v>150</v>
      </c>
      <c r="AQ820" s="130" t="s">
        <v>148</v>
      </c>
      <c r="AR820" s="130" t="s">
        <v>148</v>
      </c>
      <c r="AS820" s="131">
        <v>419</v>
      </c>
      <c r="AT820" s="127">
        <v>44826</v>
      </c>
      <c r="AX820" s="21"/>
    </row>
    <row r="821" spans="35:50" x14ac:dyDescent="0.3">
      <c r="AI821" s="130" t="s">
        <v>143</v>
      </c>
      <c r="AJ821" s="130" t="s">
        <v>144</v>
      </c>
      <c r="AK821" s="130" t="s">
        <v>2101</v>
      </c>
      <c r="AL821" s="130" t="s">
        <v>1435</v>
      </c>
      <c r="AM821" s="130" t="s">
        <v>147</v>
      </c>
      <c r="AN821" s="130" t="s">
        <v>1435</v>
      </c>
      <c r="AO821" s="130" t="s">
        <v>2102</v>
      </c>
      <c r="AP821" s="130" t="s">
        <v>150</v>
      </c>
      <c r="AQ821" s="130" t="s">
        <v>148</v>
      </c>
      <c r="AR821" s="130" t="s">
        <v>148</v>
      </c>
      <c r="AS821" s="131">
        <v>81.11</v>
      </c>
      <c r="AT821" s="127">
        <v>44825</v>
      </c>
      <c r="AX821" s="21"/>
    </row>
    <row r="822" spans="35:50" x14ac:dyDescent="0.3">
      <c r="AI822" s="130" t="s">
        <v>143</v>
      </c>
      <c r="AJ822" s="130" t="s">
        <v>144</v>
      </c>
      <c r="AK822" s="130" t="s">
        <v>2103</v>
      </c>
      <c r="AL822" s="130" t="s">
        <v>2104</v>
      </c>
      <c r="AM822" s="130" t="s">
        <v>147</v>
      </c>
      <c r="AN822" s="130" t="s">
        <v>474</v>
      </c>
      <c r="AO822" s="130" t="s">
        <v>2102</v>
      </c>
      <c r="AP822" s="130" t="s">
        <v>150</v>
      </c>
      <c r="AQ822" s="130" t="s">
        <v>148</v>
      </c>
      <c r="AR822" s="130" t="s">
        <v>148</v>
      </c>
      <c r="AS822" s="131">
        <v>3709.38</v>
      </c>
      <c r="AT822" s="127">
        <v>44825</v>
      </c>
      <c r="AX822" s="21"/>
    </row>
    <row r="823" spans="35:50" x14ac:dyDescent="0.3">
      <c r="AI823" s="130" t="s">
        <v>143</v>
      </c>
      <c r="AJ823" s="130" t="s">
        <v>144</v>
      </c>
      <c r="AK823" s="130" t="s">
        <v>2105</v>
      </c>
      <c r="AL823" s="130" t="s">
        <v>2106</v>
      </c>
      <c r="AM823" s="130" t="s">
        <v>147</v>
      </c>
      <c r="AN823" s="130" t="s">
        <v>512</v>
      </c>
      <c r="AO823" s="130" t="s">
        <v>2102</v>
      </c>
      <c r="AP823" s="130" t="s">
        <v>150</v>
      </c>
      <c r="AQ823" s="130" t="s">
        <v>148</v>
      </c>
      <c r="AR823" s="130" t="s">
        <v>148</v>
      </c>
      <c r="AS823" s="131">
        <v>297.75</v>
      </c>
      <c r="AT823" s="127">
        <v>44825</v>
      </c>
      <c r="AX823" s="21"/>
    </row>
    <row r="824" spans="35:50" x14ac:dyDescent="0.3">
      <c r="AI824" s="130" t="s">
        <v>143</v>
      </c>
      <c r="AJ824" s="130" t="s">
        <v>326</v>
      </c>
      <c r="AK824" s="130" t="s">
        <v>2107</v>
      </c>
      <c r="AL824" s="130" t="s">
        <v>2108</v>
      </c>
      <c r="AM824" s="130" t="s">
        <v>147</v>
      </c>
      <c r="AN824" s="130" t="s">
        <v>163</v>
      </c>
      <c r="AO824" s="130" t="s">
        <v>2102</v>
      </c>
      <c r="AP824" s="130" t="s">
        <v>150</v>
      </c>
      <c r="AQ824" s="130" t="s">
        <v>148</v>
      </c>
      <c r="AR824" s="130" t="s">
        <v>148</v>
      </c>
      <c r="AS824" s="131">
        <v>23.28</v>
      </c>
      <c r="AT824" s="127">
        <v>44831</v>
      </c>
      <c r="AX824" s="21"/>
    </row>
    <row r="825" spans="35:50" x14ac:dyDescent="0.3">
      <c r="AI825" s="130" t="s">
        <v>143</v>
      </c>
      <c r="AJ825" s="130" t="s">
        <v>144</v>
      </c>
      <c r="AK825" s="130" t="s">
        <v>2109</v>
      </c>
      <c r="AL825" s="130" t="s">
        <v>2110</v>
      </c>
      <c r="AM825" s="130" t="s">
        <v>147</v>
      </c>
      <c r="AN825" s="130" t="s">
        <v>515</v>
      </c>
      <c r="AO825" s="130" t="s">
        <v>2111</v>
      </c>
      <c r="AP825" s="130" t="s">
        <v>150</v>
      </c>
      <c r="AQ825" s="130" t="s">
        <v>148</v>
      </c>
      <c r="AR825" s="130" t="s">
        <v>148</v>
      </c>
      <c r="AS825" s="131">
        <v>370</v>
      </c>
      <c r="AT825" s="127">
        <v>44829</v>
      </c>
      <c r="AX825" s="21"/>
    </row>
    <row r="826" spans="35:50" x14ac:dyDescent="0.3">
      <c r="AI826" s="130" t="s">
        <v>143</v>
      </c>
      <c r="AJ826" s="130" t="s">
        <v>144</v>
      </c>
      <c r="AK826" s="130" t="s">
        <v>2112</v>
      </c>
      <c r="AL826" s="130" t="s">
        <v>2113</v>
      </c>
      <c r="AM826" s="130" t="s">
        <v>147</v>
      </c>
      <c r="AN826" s="130" t="s">
        <v>509</v>
      </c>
      <c r="AO826" s="130" t="s">
        <v>2114</v>
      </c>
      <c r="AP826" s="130" t="s">
        <v>150</v>
      </c>
      <c r="AQ826" s="130" t="s">
        <v>148</v>
      </c>
      <c r="AR826" s="130" t="s">
        <v>148</v>
      </c>
      <c r="AS826" s="131">
        <v>501.76</v>
      </c>
      <c r="AT826" s="127">
        <v>44829</v>
      </c>
      <c r="AX826" s="21"/>
    </row>
    <row r="827" spans="35:50" x14ac:dyDescent="0.3">
      <c r="AI827" s="130" t="s">
        <v>143</v>
      </c>
      <c r="AJ827" s="130" t="s">
        <v>144</v>
      </c>
      <c r="AK827" s="130" t="s">
        <v>2115</v>
      </c>
      <c r="AL827" s="130" t="s">
        <v>2116</v>
      </c>
      <c r="AM827" s="130" t="s">
        <v>147</v>
      </c>
      <c r="AN827" s="130" t="s">
        <v>148</v>
      </c>
      <c r="AO827" s="130" t="s">
        <v>2114</v>
      </c>
      <c r="AP827" s="130" t="s">
        <v>150</v>
      </c>
      <c r="AQ827" s="130" t="s">
        <v>148</v>
      </c>
      <c r="AR827" s="130" t="s">
        <v>148</v>
      </c>
      <c r="AS827" s="131">
        <v>2444.73</v>
      </c>
      <c r="AT827" s="127">
        <v>44829</v>
      </c>
      <c r="AX827" s="21"/>
    </row>
    <row r="828" spans="35:50" x14ac:dyDescent="0.3">
      <c r="AI828" s="130" t="s">
        <v>143</v>
      </c>
      <c r="AJ828" s="130" t="s">
        <v>194</v>
      </c>
      <c r="AK828" s="130" t="s">
        <v>2117</v>
      </c>
      <c r="AL828" s="130" t="s">
        <v>2118</v>
      </c>
      <c r="AM828" s="130" t="s">
        <v>147</v>
      </c>
      <c r="AN828" s="130" t="s">
        <v>655</v>
      </c>
      <c r="AO828" s="130" t="s">
        <v>2114</v>
      </c>
      <c r="AP828" s="130" t="s">
        <v>150</v>
      </c>
      <c r="AQ828" s="130" t="s">
        <v>148</v>
      </c>
      <c r="AR828" s="130" t="s">
        <v>148</v>
      </c>
      <c r="AS828" s="131">
        <v>5037.5</v>
      </c>
      <c r="AT828" s="127">
        <v>44830</v>
      </c>
      <c r="AX828" s="21"/>
    </row>
    <row r="829" spans="35:50" x14ac:dyDescent="0.3">
      <c r="AI829" s="130" t="s">
        <v>143</v>
      </c>
      <c r="AJ829" s="130" t="s">
        <v>144</v>
      </c>
      <c r="AK829" s="130" t="s">
        <v>2119</v>
      </c>
      <c r="AL829" s="130" t="s">
        <v>1432</v>
      </c>
      <c r="AM829" s="130" t="s">
        <v>147</v>
      </c>
      <c r="AN829" s="130" t="s">
        <v>1432</v>
      </c>
      <c r="AO829" s="130" t="s">
        <v>2120</v>
      </c>
      <c r="AP829" s="130" t="s">
        <v>150</v>
      </c>
      <c r="AQ829" s="130" t="s">
        <v>148</v>
      </c>
      <c r="AR829" s="130" t="s">
        <v>148</v>
      </c>
      <c r="AS829" s="131">
        <v>2578.5</v>
      </c>
      <c r="AT829" s="127">
        <v>44832</v>
      </c>
      <c r="AX829" s="21"/>
    </row>
    <row r="830" spans="35:50" x14ac:dyDescent="0.3">
      <c r="AI830" s="130" t="s">
        <v>143</v>
      </c>
      <c r="AJ830" s="130" t="s">
        <v>144</v>
      </c>
      <c r="AK830" s="130" t="s">
        <v>2121</v>
      </c>
      <c r="AL830" s="130" t="s">
        <v>1423</v>
      </c>
      <c r="AM830" s="130" t="s">
        <v>147</v>
      </c>
      <c r="AN830" s="130" t="s">
        <v>1423</v>
      </c>
      <c r="AO830" s="130" t="s">
        <v>2122</v>
      </c>
      <c r="AP830" s="130" t="s">
        <v>150</v>
      </c>
      <c r="AQ830" s="130" t="s">
        <v>148</v>
      </c>
      <c r="AR830" s="130" t="s">
        <v>148</v>
      </c>
      <c r="AS830" s="131">
        <v>500</v>
      </c>
      <c r="AT830" s="127">
        <v>44832</v>
      </c>
      <c r="AX830" s="21"/>
    </row>
    <row r="831" spans="35:50" x14ac:dyDescent="0.3">
      <c r="AI831" s="130" t="s">
        <v>143</v>
      </c>
      <c r="AJ831" s="130" t="s">
        <v>144</v>
      </c>
      <c r="AK831" s="130" t="s">
        <v>2123</v>
      </c>
      <c r="AL831" s="130" t="s">
        <v>1149</v>
      </c>
      <c r="AM831" s="130" t="s">
        <v>147</v>
      </c>
      <c r="AN831" s="130" t="s">
        <v>1149</v>
      </c>
      <c r="AO831" s="130" t="s">
        <v>2124</v>
      </c>
      <c r="AP831" s="130" t="s">
        <v>150</v>
      </c>
      <c r="AQ831" s="130" t="s">
        <v>148</v>
      </c>
      <c r="AR831" s="130" t="s">
        <v>148</v>
      </c>
      <c r="AS831" s="131">
        <v>3035.55</v>
      </c>
      <c r="AT831" s="127">
        <v>44833</v>
      </c>
      <c r="AX831" s="21"/>
    </row>
    <row r="832" spans="35:50" x14ac:dyDescent="0.3">
      <c r="AI832" s="130" t="s">
        <v>143</v>
      </c>
      <c r="AJ832" s="130" t="s">
        <v>398</v>
      </c>
      <c r="AK832" s="130" t="s">
        <v>2125</v>
      </c>
      <c r="AL832" s="130" t="s">
        <v>400</v>
      </c>
      <c r="AM832" s="130" t="s">
        <v>147</v>
      </c>
      <c r="AN832" s="130" t="s">
        <v>401</v>
      </c>
      <c r="AO832" s="130" t="s">
        <v>2126</v>
      </c>
      <c r="AP832" s="130" t="s">
        <v>150</v>
      </c>
      <c r="AQ832" s="130" t="s">
        <v>148</v>
      </c>
      <c r="AR832" s="130" t="s">
        <v>148</v>
      </c>
      <c r="AS832" s="131">
        <v>-255413</v>
      </c>
      <c r="AT832" s="127">
        <v>44834</v>
      </c>
      <c r="AX832" s="21"/>
    </row>
    <row r="833" spans="35:50" x14ac:dyDescent="0.3">
      <c r="AI833" s="130" t="s">
        <v>143</v>
      </c>
      <c r="AJ833" s="130" t="s">
        <v>144</v>
      </c>
      <c r="AK833" s="130" t="s">
        <v>2127</v>
      </c>
      <c r="AL833" s="130" t="s">
        <v>2027</v>
      </c>
      <c r="AM833" s="130" t="s">
        <v>147</v>
      </c>
      <c r="AN833" s="130" t="s">
        <v>361</v>
      </c>
      <c r="AO833" s="130" t="s">
        <v>2128</v>
      </c>
      <c r="AP833" s="130" t="s">
        <v>150</v>
      </c>
      <c r="AQ833" s="130" t="s">
        <v>148</v>
      </c>
      <c r="AR833" s="130" t="s">
        <v>148</v>
      </c>
      <c r="AS833" s="131">
        <v>5835</v>
      </c>
      <c r="AT833" s="127">
        <v>44837</v>
      </c>
      <c r="AX833" s="21"/>
    </row>
    <row r="834" spans="35:50" x14ac:dyDescent="0.3">
      <c r="AI834" s="130" t="s">
        <v>143</v>
      </c>
      <c r="AJ834" s="130" t="s">
        <v>144</v>
      </c>
      <c r="AK834" s="130" t="s">
        <v>2129</v>
      </c>
      <c r="AL834" s="130" t="s">
        <v>1447</v>
      </c>
      <c r="AM834" s="130" t="s">
        <v>147</v>
      </c>
      <c r="AN834" s="130" t="s">
        <v>1447</v>
      </c>
      <c r="AO834" s="130" t="s">
        <v>2128</v>
      </c>
      <c r="AP834" s="130" t="s">
        <v>150</v>
      </c>
      <c r="AQ834" s="130" t="s">
        <v>148</v>
      </c>
      <c r="AR834" s="130" t="s">
        <v>148</v>
      </c>
      <c r="AS834" s="131">
        <v>2311.7199999999998</v>
      </c>
      <c r="AT834" s="127">
        <v>44837</v>
      </c>
      <c r="AX834" s="21"/>
    </row>
    <row r="835" spans="35:50" x14ac:dyDescent="0.3">
      <c r="AI835" s="130" t="s">
        <v>143</v>
      </c>
      <c r="AJ835" s="130" t="s">
        <v>144</v>
      </c>
      <c r="AK835" s="130" t="s">
        <v>2130</v>
      </c>
      <c r="AL835" s="130" t="s">
        <v>1453</v>
      </c>
      <c r="AM835" s="130" t="s">
        <v>147</v>
      </c>
      <c r="AN835" s="130" t="s">
        <v>1453</v>
      </c>
      <c r="AO835" s="130" t="s">
        <v>2128</v>
      </c>
      <c r="AP835" s="130" t="s">
        <v>150</v>
      </c>
      <c r="AQ835" s="130" t="s">
        <v>148</v>
      </c>
      <c r="AR835" s="130" t="s">
        <v>148</v>
      </c>
      <c r="AS835" s="131">
        <v>150</v>
      </c>
      <c r="AT835" s="127">
        <v>44839</v>
      </c>
      <c r="AX835" s="21"/>
    </row>
    <row r="836" spans="35:50" x14ac:dyDescent="0.3">
      <c r="AI836" s="130" t="s">
        <v>143</v>
      </c>
      <c r="AJ836" s="130" t="s">
        <v>144</v>
      </c>
      <c r="AK836" s="130" t="s">
        <v>2131</v>
      </c>
      <c r="AL836" s="130" t="s">
        <v>1373</v>
      </c>
      <c r="AM836" s="130" t="s">
        <v>147</v>
      </c>
      <c r="AN836" s="130" t="s">
        <v>1373</v>
      </c>
      <c r="AO836" s="130" t="s">
        <v>2128</v>
      </c>
      <c r="AP836" s="130" t="s">
        <v>150</v>
      </c>
      <c r="AQ836" s="130" t="s">
        <v>148</v>
      </c>
      <c r="AR836" s="130" t="s">
        <v>148</v>
      </c>
      <c r="AS836" s="131">
        <v>55450</v>
      </c>
      <c r="AT836" s="127">
        <v>44839</v>
      </c>
      <c r="AX836" s="21"/>
    </row>
    <row r="837" spans="35:50" x14ac:dyDescent="0.3">
      <c r="AI837" s="130" t="s">
        <v>143</v>
      </c>
      <c r="AJ837" s="130" t="s">
        <v>144</v>
      </c>
      <c r="AK837" s="130" t="s">
        <v>2132</v>
      </c>
      <c r="AL837" s="130" t="s">
        <v>1456</v>
      </c>
      <c r="AM837" s="130" t="s">
        <v>147</v>
      </c>
      <c r="AN837" s="130" t="s">
        <v>1456</v>
      </c>
      <c r="AO837" s="130" t="s">
        <v>2133</v>
      </c>
      <c r="AP837" s="130" t="s">
        <v>150</v>
      </c>
      <c r="AQ837" s="130" t="s">
        <v>148</v>
      </c>
      <c r="AR837" s="130" t="s">
        <v>148</v>
      </c>
      <c r="AS837" s="131">
        <v>189</v>
      </c>
      <c r="AT837" s="127">
        <v>44844</v>
      </c>
      <c r="AX837" s="21"/>
    </row>
    <row r="838" spans="35:50" x14ac:dyDescent="0.3">
      <c r="AI838" s="130" t="s">
        <v>143</v>
      </c>
      <c r="AJ838" s="130" t="s">
        <v>144</v>
      </c>
      <c r="AK838" s="130" t="s">
        <v>2134</v>
      </c>
      <c r="AL838" s="130" t="s">
        <v>648</v>
      </c>
      <c r="AM838" s="130" t="s">
        <v>147</v>
      </c>
      <c r="AN838" s="130" t="s">
        <v>148</v>
      </c>
      <c r="AO838" s="130" t="s">
        <v>2135</v>
      </c>
      <c r="AP838" s="130" t="s">
        <v>150</v>
      </c>
      <c r="AQ838" s="130" t="s">
        <v>148</v>
      </c>
      <c r="AR838" s="130" t="s">
        <v>148</v>
      </c>
      <c r="AS838" s="131">
        <v>302.95999999999998</v>
      </c>
      <c r="AT838" s="127">
        <v>44840</v>
      </c>
      <c r="AX838" s="21"/>
    </row>
    <row r="839" spans="35:50" x14ac:dyDescent="0.3">
      <c r="AI839" s="130" t="s">
        <v>143</v>
      </c>
      <c r="AJ839" s="130" t="s">
        <v>144</v>
      </c>
      <c r="AK839" s="130" t="s">
        <v>2136</v>
      </c>
      <c r="AL839" s="130" t="s">
        <v>1450</v>
      </c>
      <c r="AM839" s="130" t="s">
        <v>147</v>
      </c>
      <c r="AN839" s="130" t="s">
        <v>1450</v>
      </c>
      <c r="AO839" s="130" t="s">
        <v>2135</v>
      </c>
      <c r="AP839" s="130" t="s">
        <v>150</v>
      </c>
      <c r="AQ839" s="130" t="s">
        <v>148</v>
      </c>
      <c r="AR839" s="130" t="s">
        <v>148</v>
      </c>
      <c r="AS839" s="131">
        <v>736.24</v>
      </c>
      <c r="AT839" s="127">
        <v>44844</v>
      </c>
      <c r="AX839" s="21"/>
    </row>
    <row r="840" spans="35:50" x14ac:dyDescent="0.3">
      <c r="AI840" s="130" t="s">
        <v>143</v>
      </c>
      <c r="AJ840" s="130" t="s">
        <v>194</v>
      </c>
      <c r="AK840" s="130" t="s">
        <v>2137</v>
      </c>
      <c r="AL840" s="130" t="s">
        <v>2138</v>
      </c>
      <c r="AM840" s="130" t="s">
        <v>147</v>
      </c>
      <c r="AN840" s="130" t="s">
        <v>714</v>
      </c>
      <c r="AO840" s="130" t="s">
        <v>2139</v>
      </c>
      <c r="AP840" s="130" t="s">
        <v>150</v>
      </c>
      <c r="AQ840" s="130" t="s">
        <v>148</v>
      </c>
      <c r="AR840" s="130" t="s">
        <v>148</v>
      </c>
      <c r="AS840" s="131">
        <v>6710</v>
      </c>
      <c r="AT840" s="127">
        <v>44846</v>
      </c>
      <c r="AX840" s="21"/>
    </row>
    <row r="841" spans="35:50" x14ac:dyDescent="0.3">
      <c r="AI841" s="130" t="s">
        <v>143</v>
      </c>
      <c r="AJ841" s="130" t="s">
        <v>144</v>
      </c>
      <c r="AK841" s="130" t="s">
        <v>2140</v>
      </c>
      <c r="AL841" s="130" t="s">
        <v>984</v>
      </c>
      <c r="AM841" s="130" t="s">
        <v>147</v>
      </c>
      <c r="AN841" s="130" t="s">
        <v>984</v>
      </c>
      <c r="AO841" s="130" t="s">
        <v>2141</v>
      </c>
      <c r="AP841" s="130" t="s">
        <v>150</v>
      </c>
      <c r="AQ841" s="130" t="s">
        <v>148</v>
      </c>
      <c r="AR841" s="130" t="s">
        <v>148</v>
      </c>
      <c r="AS841" s="131">
        <v>1210</v>
      </c>
      <c r="AT841" s="127">
        <v>44844</v>
      </c>
      <c r="AX841" s="21"/>
    </row>
    <row r="842" spans="35:50" x14ac:dyDescent="0.3">
      <c r="AI842" s="130" t="s">
        <v>143</v>
      </c>
      <c r="AJ842" s="130" t="s">
        <v>144</v>
      </c>
      <c r="AK842" s="130" t="s">
        <v>2142</v>
      </c>
      <c r="AL842" s="130" t="s">
        <v>2143</v>
      </c>
      <c r="AM842" s="130" t="s">
        <v>147</v>
      </c>
      <c r="AN842" s="130" t="s">
        <v>294</v>
      </c>
      <c r="AO842" s="130" t="s">
        <v>2141</v>
      </c>
      <c r="AP842" s="130" t="s">
        <v>150</v>
      </c>
      <c r="AQ842" s="130" t="s">
        <v>148</v>
      </c>
      <c r="AR842" s="130" t="s">
        <v>148</v>
      </c>
      <c r="AS842" s="131">
        <v>10000</v>
      </c>
      <c r="AT842" s="127">
        <v>44846</v>
      </c>
      <c r="AX842" s="21"/>
    </row>
    <row r="843" spans="35:50" x14ac:dyDescent="0.3">
      <c r="AI843" s="130" t="s">
        <v>143</v>
      </c>
      <c r="AJ843" s="130" t="s">
        <v>194</v>
      </c>
      <c r="AK843" s="130" t="s">
        <v>2144</v>
      </c>
      <c r="AL843" s="130" t="s">
        <v>2145</v>
      </c>
      <c r="AM843" s="130" t="s">
        <v>147</v>
      </c>
      <c r="AN843" s="130" t="s">
        <v>197</v>
      </c>
      <c r="AO843" s="130" t="s">
        <v>2141</v>
      </c>
      <c r="AP843" s="130" t="s">
        <v>150</v>
      </c>
      <c r="AQ843" s="130" t="s">
        <v>148</v>
      </c>
      <c r="AR843" s="130" t="s">
        <v>148</v>
      </c>
      <c r="AS843" s="131">
        <v>628.59</v>
      </c>
      <c r="AT843" s="127">
        <v>44846</v>
      </c>
      <c r="AX843" s="21"/>
    </row>
    <row r="844" spans="35:50" x14ac:dyDescent="0.3">
      <c r="AI844" s="130" t="s">
        <v>143</v>
      </c>
      <c r="AJ844" s="130" t="s">
        <v>194</v>
      </c>
      <c r="AK844" s="130" t="s">
        <v>2146</v>
      </c>
      <c r="AL844" s="130" t="s">
        <v>2147</v>
      </c>
      <c r="AM844" s="130" t="s">
        <v>147</v>
      </c>
      <c r="AN844" s="130" t="s">
        <v>197</v>
      </c>
      <c r="AO844" s="130" t="s">
        <v>2141</v>
      </c>
      <c r="AP844" s="130" t="s">
        <v>150</v>
      </c>
      <c r="AQ844" s="130" t="s">
        <v>148</v>
      </c>
      <c r="AR844" s="130" t="s">
        <v>148</v>
      </c>
      <c r="AS844" s="131">
        <v>147</v>
      </c>
      <c r="AT844" s="127">
        <v>44846</v>
      </c>
      <c r="AX844" s="21"/>
    </row>
    <row r="845" spans="35:50" x14ac:dyDescent="0.3">
      <c r="AI845" s="130" t="s">
        <v>143</v>
      </c>
      <c r="AJ845" s="130" t="s">
        <v>194</v>
      </c>
      <c r="AK845" s="130" t="s">
        <v>2148</v>
      </c>
      <c r="AL845" s="130" t="s">
        <v>2149</v>
      </c>
      <c r="AM845" s="130" t="s">
        <v>147</v>
      </c>
      <c r="AN845" s="130" t="s">
        <v>197</v>
      </c>
      <c r="AO845" s="130" t="s">
        <v>2141</v>
      </c>
      <c r="AP845" s="130" t="s">
        <v>150</v>
      </c>
      <c r="AQ845" s="130" t="s">
        <v>148</v>
      </c>
      <c r="AR845" s="130" t="s">
        <v>148</v>
      </c>
      <c r="AS845" s="131">
        <v>149</v>
      </c>
      <c r="AT845" s="127">
        <v>44846</v>
      </c>
      <c r="AX845" s="21"/>
    </row>
    <row r="846" spans="35:50" x14ac:dyDescent="0.3">
      <c r="AI846" s="130" t="s">
        <v>143</v>
      </c>
      <c r="AJ846" s="130" t="s">
        <v>194</v>
      </c>
      <c r="AK846" s="130" t="s">
        <v>2150</v>
      </c>
      <c r="AL846" s="130" t="s">
        <v>2151</v>
      </c>
      <c r="AM846" s="130" t="s">
        <v>147</v>
      </c>
      <c r="AN846" s="130" t="s">
        <v>197</v>
      </c>
      <c r="AO846" s="130" t="s">
        <v>2141</v>
      </c>
      <c r="AP846" s="130" t="s">
        <v>150</v>
      </c>
      <c r="AQ846" s="130" t="s">
        <v>148</v>
      </c>
      <c r="AR846" s="130" t="s">
        <v>148</v>
      </c>
      <c r="AS846" s="131">
        <v>158.5</v>
      </c>
      <c r="AT846" s="127">
        <v>44846</v>
      </c>
      <c r="AX846" s="21"/>
    </row>
    <row r="847" spans="35:50" x14ac:dyDescent="0.3">
      <c r="AI847" s="130" t="s">
        <v>143</v>
      </c>
      <c r="AJ847" s="130" t="s">
        <v>194</v>
      </c>
      <c r="AK847" s="130" t="s">
        <v>2152</v>
      </c>
      <c r="AL847" s="130" t="s">
        <v>2153</v>
      </c>
      <c r="AM847" s="130" t="s">
        <v>147</v>
      </c>
      <c r="AN847" s="130" t="s">
        <v>197</v>
      </c>
      <c r="AO847" s="130" t="s">
        <v>2141</v>
      </c>
      <c r="AP847" s="130" t="s">
        <v>150</v>
      </c>
      <c r="AQ847" s="130" t="s">
        <v>148</v>
      </c>
      <c r="AR847" s="130" t="s">
        <v>148</v>
      </c>
      <c r="AS847" s="131">
        <v>420</v>
      </c>
      <c r="AT847" s="127">
        <v>44846</v>
      </c>
      <c r="AX847" s="21"/>
    </row>
    <row r="848" spans="35:50" x14ac:dyDescent="0.3">
      <c r="AI848" s="130" t="s">
        <v>143</v>
      </c>
      <c r="AJ848" s="130" t="s">
        <v>194</v>
      </c>
      <c r="AK848" s="130" t="s">
        <v>2154</v>
      </c>
      <c r="AL848" s="130" t="s">
        <v>2155</v>
      </c>
      <c r="AM848" s="130" t="s">
        <v>147</v>
      </c>
      <c r="AN848" s="130" t="s">
        <v>197</v>
      </c>
      <c r="AO848" s="130" t="s">
        <v>2141</v>
      </c>
      <c r="AP848" s="130" t="s">
        <v>150</v>
      </c>
      <c r="AQ848" s="130" t="s">
        <v>148</v>
      </c>
      <c r="AR848" s="130" t="s">
        <v>148</v>
      </c>
      <c r="AS848" s="131">
        <v>326.5</v>
      </c>
      <c r="AT848" s="127">
        <v>44846</v>
      </c>
      <c r="AX848" s="21"/>
    </row>
    <row r="849" spans="35:50" x14ac:dyDescent="0.3">
      <c r="AI849" s="130" t="s">
        <v>143</v>
      </c>
      <c r="AJ849" s="130" t="s">
        <v>194</v>
      </c>
      <c r="AK849" s="130" t="s">
        <v>2156</v>
      </c>
      <c r="AL849" s="130" t="s">
        <v>2157</v>
      </c>
      <c r="AM849" s="130" t="s">
        <v>147</v>
      </c>
      <c r="AN849" s="130" t="s">
        <v>197</v>
      </c>
      <c r="AO849" s="130" t="s">
        <v>2141</v>
      </c>
      <c r="AP849" s="130" t="s">
        <v>150</v>
      </c>
      <c r="AQ849" s="130" t="s">
        <v>148</v>
      </c>
      <c r="AR849" s="130" t="s">
        <v>148</v>
      </c>
      <c r="AS849" s="131">
        <v>105</v>
      </c>
      <c r="AT849" s="127">
        <v>44846</v>
      </c>
      <c r="AX849" s="21"/>
    </row>
    <row r="850" spans="35:50" x14ac:dyDescent="0.3">
      <c r="AI850" s="130" t="s">
        <v>143</v>
      </c>
      <c r="AJ850" s="130" t="s">
        <v>194</v>
      </c>
      <c r="AK850" s="130" t="s">
        <v>2158</v>
      </c>
      <c r="AL850" s="130" t="s">
        <v>2159</v>
      </c>
      <c r="AM850" s="130" t="s">
        <v>147</v>
      </c>
      <c r="AN850" s="130" t="s">
        <v>197</v>
      </c>
      <c r="AO850" s="130" t="s">
        <v>2141</v>
      </c>
      <c r="AP850" s="130" t="s">
        <v>150</v>
      </c>
      <c r="AQ850" s="130" t="s">
        <v>148</v>
      </c>
      <c r="AR850" s="130" t="s">
        <v>148</v>
      </c>
      <c r="AS850" s="131">
        <v>189</v>
      </c>
      <c r="AT850" s="127">
        <v>44846</v>
      </c>
      <c r="AX850" s="21"/>
    </row>
    <row r="851" spans="35:50" x14ac:dyDescent="0.3">
      <c r="AI851" s="130" t="s">
        <v>143</v>
      </c>
      <c r="AJ851" s="130" t="s">
        <v>194</v>
      </c>
      <c r="AK851" s="130" t="s">
        <v>2160</v>
      </c>
      <c r="AL851" s="130" t="s">
        <v>2161</v>
      </c>
      <c r="AM851" s="130" t="s">
        <v>147</v>
      </c>
      <c r="AN851" s="130" t="s">
        <v>197</v>
      </c>
      <c r="AO851" s="130" t="s">
        <v>2141</v>
      </c>
      <c r="AP851" s="130" t="s">
        <v>150</v>
      </c>
      <c r="AQ851" s="130" t="s">
        <v>148</v>
      </c>
      <c r="AR851" s="130" t="s">
        <v>148</v>
      </c>
      <c r="AS851" s="131">
        <v>189</v>
      </c>
      <c r="AT851" s="127">
        <v>44846</v>
      </c>
      <c r="AX851" s="21"/>
    </row>
    <row r="852" spans="35:50" x14ac:dyDescent="0.3">
      <c r="AI852" s="130" t="s">
        <v>143</v>
      </c>
      <c r="AJ852" s="130" t="s">
        <v>194</v>
      </c>
      <c r="AK852" s="130" t="s">
        <v>2162</v>
      </c>
      <c r="AL852" s="130" t="s">
        <v>2163</v>
      </c>
      <c r="AM852" s="130" t="s">
        <v>147</v>
      </c>
      <c r="AN852" s="130" t="s">
        <v>197</v>
      </c>
      <c r="AO852" s="130" t="s">
        <v>2141</v>
      </c>
      <c r="AP852" s="130" t="s">
        <v>150</v>
      </c>
      <c r="AQ852" s="130" t="s">
        <v>148</v>
      </c>
      <c r="AR852" s="130" t="s">
        <v>148</v>
      </c>
      <c r="AS852" s="131">
        <v>1079.5</v>
      </c>
      <c r="AT852" s="127">
        <v>44846</v>
      </c>
      <c r="AX852" s="21"/>
    </row>
    <row r="853" spans="35:50" x14ac:dyDescent="0.3">
      <c r="AI853" s="130" t="s">
        <v>143</v>
      </c>
      <c r="AJ853" s="130" t="s">
        <v>194</v>
      </c>
      <c r="AK853" s="130" t="s">
        <v>2164</v>
      </c>
      <c r="AL853" s="130" t="s">
        <v>2165</v>
      </c>
      <c r="AM853" s="130" t="s">
        <v>147</v>
      </c>
      <c r="AN853" s="130" t="s">
        <v>197</v>
      </c>
      <c r="AO853" s="130" t="s">
        <v>2141</v>
      </c>
      <c r="AP853" s="130" t="s">
        <v>150</v>
      </c>
      <c r="AQ853" s="130" t="s">
        <v>148</v>
      </c>
      <c r="AR853" s="130" t="s">
        <v>148</v>
      </c>
      <c r="AS853" s="131">
        <v>126</v>
      </c>
      <c r="AT853" s="127">
        <v>44846</v>
      </c>
      <c r="AX853" s="21"/>
    </row>
    <row r="854" spans="35:50" x14ac:dyDescent="0.3">
      <c r="AI854" s="130" t="s">
        <v>143</v>
      </c>
      <c r="AJ854" s="130" t="s">
        <v>194</v>
      </c>
      <c r="AK854" s="130" t="s">
        <v>2166</v>
      </c>
      <c r="AL854" s="130" t="s">
        <v>2167</v>
      </c>
      <c r="AM854" s="130" t="s">
        <v>147</v>
      </c>
      <c r="AN854" s="130" t="s">
        <v>197</v>
      </c>
      <c r="AO854" s="130" t="s">
        <v>2141</v>
      </c>
      <c r="AP854" s="130" t="s">
        <v>150</v>
      </c>
      <c r="AQ854" s="130" t="s">
        <v>148</v>
      </c>
      <c r="AR854" s="130" t="s">
        <v>148</v>
      </c>
      <c r="AS854" s="131">
        <v>63</v>
      </c>
      <c r="AT854" s="127">
        <v>44846</v>
      </c>
      <c r="AX854" s="21"/>
    </row>
    <row r="855" spans="35:50" x14ac:dyDescent="0.3">
      <c r="AI855" s="130" t="s">
        <v>143</v>
      </c>
      <c r="AJ855" s="130" t="s">
        <v>194</v>
      </c>
      <c r="AK855" s="130" t="s">
        <v>2168</v>
      </c>
      <c r="AL855" s="130" t="s">
        <v>2169</v>
      </c>
      <c r="AM855" s="130" t="s">
        <v>147</v>
      </c>
      <c r="AN855" s="130" t="s">
        <v>197</v>
      </c>
      <c r="AO855" s="130" t="s">
        <v>2141</v>
      </c>
      <c r="AP855" s="130" t="s">
        <v>150</v>
      </c>
      <c r="AQ855" s="130" t="s">
        <v>148</v>
      </c>
      <c r="AR855" s="130" t="s">
        <v>148</v>
      </c>
      <c r="AS855" s="131">
        <v>147</v>
      </c>
      <c r="AT855" s="127">
        <v>44846</v>
      </c>
      <c r="AX855" s="21"/>
    </row>
    <row r="856" spans="35:50" x14ac:dyDescent="0.3">
      <c r="AI856" s="130" t="s">
        <v>143</v>
      </c>
      <c r="AJ856" s="130" t="s">
        <v>194</v>
      </c>
      <c r="AK856" s="130" t="s">
        <v>2170</v>
      </c>
      <c r="AL856" s="130" t="s">
        <v>2171</v>
      </c>
      <c r="AM856" s="130" t="s">
        <v>147</v>
      </c>
      <c r="AN856" s="130" t="s">
        <v>197</v>
      </c>
      <c r="AO856" s="130" t="s">
        <v>2141</v>
      </c>
      <c r="AP856" s="130" t="s">
        <v>150</v>
      </c>
      <c r="AQ856" s="130" t="s">
        <v>148</v>
      </c>
      <c r="AR856" s="130" t="s">
        <v>148</v>
      </c>
      <c r="AS856" s="131">
        <v>175</v>
      </c>
      <c r="AT856" s="127">
        <v>44846</v>
      </c>
      <c r="AX856" s="21"/>
    </row>
    <row r="857" spans="35:50" x14ac:dyDescent="0.3">
      <c r="AI857" s="130" t="s">
        <v>143</v>
      </c>
      <c r="AJ857" s="130" t="s">
        <v>194</v>
      </c>
      <c r="AK857" s="130" t="s">
        <v>2172</v>
      </c>
      <c r="AL857" s="130" t="s">
        <v>2173</v>
      </c>
      <c r="AM857" s="130" t="s">
        <v>147</v>
      </c>
      <c r="AN857" s="130" t="s">
        <v>197</v>
      </c>
      <c r="AO857" s="130" t="s">
        <v>2141</v>
      </c>
      <c r="AP857" s="130" t="s">
        <v>150</v>
      </c>
      <c r="AQ857" s="130" t="s">
        <v>148</v>
      </c>
      <c r="AR857" s="130" t="s">
        <v>148</v>
      </c>
      <c r="AS857" s="131">
        <v>294</v>
      </c>
      <c r="AT857" s="127">
        <v>44846</v>
      </c>
      <c r="AX857" s="21"/>
    </row>
    <row r="858" spans="35:50" x14ac:dyDescent="0.3">
      <c r="AI858" s="130" t="s">
        <v>143</v>
      </c>
      <c r="AJ858" s="130" t="s">
        <v>194</v>
      </c>
      <c r="AK858" s="130" t="s">
        <v>2174</v>
      </c>
      <c r="AL858" s="130" t="s">
        <v>2175</v>
      </c>
      <c r="AM858" s="130" t="s">
        <v>147</v>
      </c>
      <c r="AN858" s="130" t="s">
        <v>197</v>
      </c>
      <c r="AO858" s="130" t="s">
        <v>2141</v>
      </c>
      <c r="AP858" s="130" t="s">
        <v>150</v>
      </c>
      <c r="AQ858" s="130" t="s">
        <v>148</v>
      </c>
      <c r="AR858" s="130" t="s">
        <v>148</v>
      </c>
      <c r="AS858" s="131">
        <v>105</v>
      </c>
      <c r="AT858" s="127">
        <v>44846</v>
      </c>
      <c r="AX858" s="21"/>
    </row>
    <row r="859" spans="35:50" x14ac:dyDescent="0.3">
      <c r="AI859" s="130" t="s">
        <v>143</v>
      </c>
      <c r="AJ859" s="130" t="s">
        <v>194</v>
      </c>
      <c r="AK859" s="130" t="s">
        <v>2176</v>
      </c>
      <c r="AL859" s="130" t="s">
        <v>2177</v>
      </c>
      <c r="AM859" s="130" t="s">
        <v>147</v>
      </c>
      <c r="AN859" s="130" t="s">
        <v>197</v>
      </c>
      <c r="AO859" s="130" t="s">
        <v>2141</v>
      </c>
      <c r="AP859" s="130" t="s">
        <v>150</v>
      </c>
      <c r="AQ859" s="130" t="s">
        <v>148</v>
      </c>
      <c r="AR859" s="130" t="s">
        <v>148</v>
      </c>
      <c r="AS859" s="131">
        <v>168</v>
      </c>
      <c r="AT859" s="127">
        <v>44846</v>
      </c>
      <c r="AX859" s="21"/>
    </row>
    <row r="860" spans="35:50" x14ac:dyDescent="0.3">
      <c r="AI860" s="130" t="s">
        <v>143</v>
      </c>
      <c r="AJ860" s="130" t="s">
        <v>194</v>
      </c>
      <c r="AK860" s="130" t="s">
        <v>2178</v>
      </c>
      <c r="AL860" s="130" t="s">
        <v>2179</v>
      </c>
      <c r="AM860" s="130" t="s">
        <v>147</v>
      </c>
      <c r="AN860" s="130" t="s">
        <v>197</v>
      </c>
      <c r="AO860" s="130" t="s">
        <v>2141</v>
      </c>
      <c r="AP860" s="130" t="s">
        <v>150</v>
      </c>
      <c r="AQ860" s="130" t="s">
        <v>148</v>
      </c>
      <c r="AR860" s="130" t="s">
        <v>148</v>
      </c>
      <c r="AS860" s="131">
        <v>189</v>
      </c>
      <c r="AT860" s="127">
        <v>44846</v>
      </c>
      <c r="AX860" s="21"/>
    </row>
    <row r="861" spans="35:50" x14ac:dyDescent="0.3">
      <c r="AI861" s="130" t="s">
        <v>143</v>
      </c>
      <c r="AJ861" s="130" t="s">
        <v>194</v>
      </c>
      <c r="AK861" s="130" t="s">
        <v>2180</v>
      </c>
      <c r="AL861" s="130" t="s">
        <v>2181</v>
      </c>
      <c r="AM861" s="130" t="s">
        <v>147</v>
      </c>
      <c r="AN861" s="130" t="s">
        <v>197</v>
      </c>
      <c r="AO861" s="130" t="s">
        <v>2141</v>
      </c>
      <c r="AP861" s="130" t="s">
        <v>150</v>
      </c>
      <c r="AQ861" s="130" t="s">
        <v>148</v>
      </c>
      <c r="AR861" s="130" t="s">
        <v>148</v>
      </c>
      <c r="AS861" s="131">
        <v>210</v>
      </c>
      <c r="AT861" s="127">
        <v>44846</v>
      </c>
      <c r="AX861" s="21"/>
    </row>
    <row r="862" spans="35:50" x14ac:dyDescent="0.3">
      <c r="AI862" s="130" t="s">
        <v>143</v>
      </c>
      <c r="AJ862" s="130" t="s">
        <v>194</v>
      </c>
      <c r="AK862" s="130" t="s">
        <v>2182</v>
      </c>
      <c r="AL862" s="130" t="s">
        <v>2183</v>
      </c>
      <c r="AM862" s="130" t="s">
        <v>147</v>
      </c>
      <c r="AN862" s="130" t="s">
        <v>197</v>
      </c>
      <c r="AO862" s="130" t="s">
        <v>2141</v>
      </c>
      <c r="AP862" s="130" t="s">
        <v>150</v>
      </c>
      <c r="AQ862" s="130" t="s">
        <v>148</v>
      </c>
      <c r="AR862" s="130" t="s">
        <v>148</v>
      </c>
      <c r="AS862" s="131">
        <v>1218</v>
      </c>
      <c r="AT862" s="127">
        <v>44846</v>
      </c>
      <c r="AX862" s="21"/>
    </row>
    <row r="863" spans="35:50" x14ac:dyDescent="0.3">
      <c r="AI863" s="130" t="s">
        <v>143</v>
      </c>
      <c r="AJ863" s="130" t="s">
        <v>144</v>
      </c>
      <c r="AK863" s="130" t="s">
        <v>2184</v>
      </c>
      <c r="AL863" s="130" t="s">
        <v>1438</v>
      </c>
      <c r="AM863" s="130" t="s">
        <v>147</v>
      </c>
      <c r="AN863" s="130" t="s">
        <v>1438</v>
      </c>
      <c r="AO863" s="130" t="s">
        <v>2185</v>
      </c>
      <c r="AP863" s="130" t="s">
        <v>150</v>
      </c>
      <c r="AQ863" s="130" t="s">
        <v>148</v>
      </c>
      <c r="AR863" s="130" t="s">
        <v>148</v>
      </c>
      <c r="AS863" s="131">
        <v>687</v>
      </c>
      <c r="AT863" s="127">
        <v>44846</v>
      </c>
      <c r="AX863" s="21"/>
    </row>
    <row r="864" spans="35:50" x14ac:dyDescent="0.3">
      <c r="AI864" s="130" t="s">
        <v>143</v>
      </c>
      <c r="AJ864" s="130" t="s">
        <v>144</v>
      </c>
      <c r="AK864" s="130" t="s">
        <v>2186</v>
      </c>
      <c r="AL864" s="130" t="s">
        <v>1462</v>
      </c>
      <c r="AM864" s="130" t="s">
        <v>147</v>
      </c>
      <c r="AN864" s="130" t="s">
        <v>1462</v>
      </c>
      <c r="AO864" s="130" t="s">
        <v>2185</v>
      </c>
      <c r="AP864" s="130" t="s">
        <v>150</v>
      </c>
      <c r="AQ864" s="130" t="s">
        <v>148</v>
      </c>
      <c r="AR864" s="130" t="s">
        <v>148</v>
      </c>
      <c r="AS864" s="131">
        <v>454.94</v>
      </c>
      <c r="AT864" s="127">
        <v>44852</v>
      </c>
      <c r="AX864" s="21"/>
    </row>
    <row r="865" spans="35:50" x14ac:dyDescent="0.3">
      <c r="AI865" s="130" t="s">
        <v>143</v>
      </c>
      <c r="AJ865" s="130" t="s">
        <v>194</v>
      </c>
      <c r="AK865" s="130" t="s">
        <v>2187</v>
      </c>
      <c r="AL865" s="130" t="s">
        <v>2188</v>
      </c>
      <c r="AM865" s="130" t="s">
        <v>147</v>
      </c>
      <c r="AN865" s="130" t="s">
        <v>197</v>
      </c>
      <c r="AO865" s="130" t="s">
        <v>2185</v>
      </c>
      <c r="AP865" s="130" t="s">
        <v>150</v>
      </c>
      <c r="AQ865" s="130" t="s">
        <v>148</v>
      </c>
      <c r="AR865" s="130" t="s">
        <v>148</v>
      </c>
      <c r="AS865" s="131">
        <v>905</v>
      </c>
      <c r="AT865" s="127">
        <v>44848</v>
      </c>
      <c r="AX865" s="21"/>
    </row>
    <row r="866" spans="35:50" x14ac:dyDescent="0.3">
      <c r="AI866" s="130" t="s">
        <v>143</v>
      </c>
      <c r="AJ866" s="130" t="s">
        <v>194</v>
      </c>
      <c r="AK866" s="130" t="s">
        <v>2189</v>
      </c>
      <c r="AL866" s="130" t="s">
        <v>2190</v>
      </c>
      <c r="AM866" s="130" t="s">
        <v>147</v>
      </c>
      <c r="AN866" s="130" t="s">
        <v>197</v>
      </c>
      <c r="AO866" s="130" t="s">
        <v>2185</v>
      </c>
      <c r="AP866" s="130" t="s">
        <v>150</v>
      </c>
      <c r="AQ866" s="130" t="s">
        <v>148</v>
      </c>
      <c r="AR866" s="130" t="s">
        <v>148</v>
      </c>
      <c r="AS866" s="131">
        <v>2779</v>
      </c>
      <c r="AT866" s="127">
        <v>44848</v>
      </c>
      <c r="AX866" s="21"/>
    </row>
    <row r="867" spans="35:50" x14ac:dyDescent="0.3">
      <c r="AI867" s="130" t="s">
        <v>143</v>
      </c>
      <c r="AJ867" s="130" t="s">
        <v>144</v>
      </c>
      <c r="AK867" s="130" t="s">
        <v>2191</v>
      </c>
      <c r="AL867" s="130" t="s">
        <v>1478</v>
      </c>
      <c r="AM867" s="130" t="s">
        <v>147</v>
      </c>
      <c r="AN867" s="130" t="s">
        <v>1478</v>
      </c>
      <c r="AO867" s="130" t="s">
        <v>2192</v>
      </c>
      <c r="AP867" s="130" t="s">
        <v>150</v>
      </c>
      <c r="AQ867" s="130" t="s">
        <v>148</v>
      </c>
      <c r="AR867" s="130" t="s">
        <v>148</v>
      </c>
      <c r="AS867" s="131">
        <v>299.39</v>
      </c>
      <c r="AT867" s="127">
        <v>44851</v>
      </c>
      <c r="AX867" s="21"/>
    </row>
    <row r="868" spans="35:50" x14ac:dyDescent="0.3">
      <c r="AI868" s="130" t="s">
        <v>143</v>
      </c>
      <c r="AJ868" s="130" t="s">
        <v>144</v>
      </c>
      <c r="AK868" s="130" t="s">
        <v>2193</v>
      </c>
      <c r="AL868" s="130" t="s">
        <v>1486</v>
      </c>
      <c r="AM868" s="130" t="s">
        <v>147</v>
      </c>
      <c r="AN868" s="130" t="s">
        <v>1486</v>
      </c>
      <c r="AO868" s="130" t="s">
        <v>2194</v>
      </c>
      <c r="AP868" s="130" t="s">
        <v>150</v>
      </c>
      <c r="AQ868" s="130" t="s">
        <v>148</v>
      </c>
      <c r="AR868" s="130" t="s">
        <v>148</v>
      </c>
      <c r="AS868" s="131">
        <v>60</v>
      </c>
      <c r="AT868" s="127">
        <v>44852</v>
      </c>
      <c r="AX868" s="21"/>
    </row>
    <row r="869" spans="35:50" x14ac:dyDescent="0.3">
      <c r="AI869" s="130" t="s">
        <v>143</v>
      </c>
      <c r="AJ869" s="130" t="s">
        <v>144</v>
      </c>
      <c r="AK869" s="130" t="s">
        <v>2195</v>
      </c>
      <c r="AL869" s="130" t="s">
        <v>2196</v>
      </c>
      <c r="AM869" s="130" t="s">
        <v>147</v>
      </c>
      <c r="AN869" s="130" t="s">
        <v>267</v>
      </c>
      <c r="AO869" s="130" t="s">
        <v>2197</v>
      </c>
      <c r="AP869" s="130" t="s">
        <v>150</v>
      </c>
      <c r="AQ869" s="130" t="s">
        <v>148</v>
      </c>
      <c r="AR869" s="130" t="s">
        <v>148</v>
      </c>
      <c r="AS869" s="131">
        <v>5564.1</v>
      </c>
      <c r="AT869" s="127">
        <v>44851</v>
      </c>
      <c r="AX869" s="21"/>
    </row>
    <row r="870" spans="35:50" x14ac:dyDescent="0.3">
      <c r="AI870" s="130" t="s">
        <v>143</v>
      </c>
      <c r="AJ870" s="130" t="s">
        <v>194</v>
      </c>
      <c r="AK870" s="130" t="s">
        <v>2198</v>
      </c>
      <c r="AL870" s="130" t="s">
        <v>2199</v>
      </c>
      <c r="AM870" s="130" t="s">
        <v>147</v>
      </c>
      <c r="AN870" s="130" t="s">
        <v>655</v>
      </c>
      <c r="AO870" s="130" t="s">
        <v>2197</v>
      </c>
      <c r="AP870" s="130" t="s">
        <v>150</v>
      </c>
      <c r="AQ870" s="130" t="s">
        <v>148</v>
      </c>
      <c r="AR870" s="130" t="s">
        <v>148</v>
      </c>
      <c r="AS870" s="131">
        <v>28549.18</v>
      </c>
      <c r="AT870" s="127">
        <v>44854</v>
      </c>
      <c r="AX870" s="21"/>
    </row>
    <row r="871" spans="35:50" x14ac:dyDescent="0.3">
      <c r="AI871" s="130" t="s">
        <v>143</v>
      </c>
      <c r="AJ871" s="130" t="s">
        <v>144</v>
      </c>
      <c r="AK871" s="130" t="s">
        <v>2200</v>
      </c>
      <c r="AL871" s="130" t="s">
        <v>1482</v>
      </c>
      <c r="AM871" s="130" t="s">
        <v>147</v>
      </c>
      <c r="AN871" s="130" t="s">
        <v>1482</v>
      </c>
      <c r="AO871" s="130" t="s">
        <v>2201</v>
      </c>
      <c r="AP871" s="130" t="s">
        <v>150</v>
      </c>
      <c r="AQ871" s="130" t="s">
        <v>148</v>
      </c>
      <c r="AR871" s="130" t="s">
        <v>148</v>
      </c>
      <c r="AS871" s="131">
        <v>150</v>
      </c>
      <c r="AT871" s="127">
        <v>44854</v>
      </c>
      <c r="AX871" s="21"/>
    </row>
    <row r="872" spans="35:50" x14ac:dyDescent="0.3">
      <c r="AI872" s="130" t="s">
        <v>143</v>
      </c>
      <c r="AJ872" s="130" t="s">
        <v>194</v>
      </c>
      <c r="AK872" s="130" t="s">
        <v>2202</v>
      </c>
      <c r="AL872" s="130" t="s">
        <v>2203</v>
      </c>
      <c r="AM872" s="130" t="s">
        <v>147</v>
      </c>
      <c r="AN872" s="130" t="s">
        <v>525</v>
      </c>
      <c r="AO872" s="130" t="s">
        <v>2201</v>
      </c>
      <c r="AP872" s="130" t="s">
        <v>150</v>
      </c>
      <c r="AQ872" s="130" t="s">
        <v>148</v>
      </c>
      <c r="AR872" s="130" t="s">
        <v>148</v>
      </c>
      <c r="AS872" s="131">
        <v>2882.5</v>
      </c>
      <c r="AT872" s="127">
        <v>44855</v>
      </c>
      <c r="AX872" s="21"/>
    </row>
    <row r="873" spans="35:50" x14ac:dyDescent="0.3">
      <c r="AI873" s="130" t="s">
        <v>143</v>
      </c>
      <c r="AJ873" s="130" t="s">
        <v>194</v>
      </c>
      <c r="AK873" s="130" t="s">
        <v>2204</v>
      </c>
      <c r="AL873" s="130" t="s">
        <v>2205</v>
      </c>
      <c r="AM873" s="130" t="s">
        <v>147</v>
      </c>
      <c r="AN873" s="130" t="s">
        <v>525</v>
      </c>
      <c r="AO873" s="130" t="s">
        <v>2201</v>
      </c>
      <c r="AP873" s="130" t="s">
        <v>150</v>
      </c>
      <c r="AQ873" s="130" t="s">
        <v>148</v>
      </c>
      <c r="AR873" s="130" t="s">
        <v>148</v>
      </c>
      <c r="AS873" s="131">
        <v>2460</v>
      </c>
      <c r="AT873" s="127">
        <v>44855</v>
      </c>
      <c r="AX873" s="21"/>
    </row>
    <row r="874" spans="35:50" x14ac:dyDescent="0.3">
      <c r="AI874" s="130" t="s">
        <v>143</v>
      </c>
      <c r="AJ874" s="130" t="s">
        <v>194</v>
      </c>
      <c r="AK874" s="130" t="s">
        <v>2206</v>
      </c>
      <c r="AL874" s="130" t="s">
        <v>2207</v>
      </c>
      <c r="AM874" s="130" t="s">
        <v>147</v>
      </c>
      <c r="AN874" s="130" t="s">
        <v>525</v>
      </c>
      <c r="AO874" s="130" t="s">
        <v>2201</v>
      </c>
      <c r="AP874" s="130" t="s">
        <v>150</v>
      </c>
      <c r="AQ874" s="130" t="s">
        <v>148</v>
      </c>
      <c r="AR874" s="130" t="s">
        <v>148</v>
      </c>
      <c r="AS874" s="131">
        <v>415.25</v>
      </c>
      <c r="AT874" s="127">
        <v>44855</v>
      </c>
      <c r="AX874" s="21"/>
    </row>
    <row r="875" spans="35:50" x14ac:dyDescent="0.3">
      <c r="AI875" s="130" t="s">
        <v>143</v>
      </c>
      <c r="AJ875" s="130" t="s">
        <v>194</v>
      </c>
      <c r="AK875" s="130" t="s">
        <v>2208</v>
      </c>
      <c r="AL875" s="130" t="s">
        <v>2209</v>
      </c>
      <c r="AM875" s="130" t="s">
        <v>147</v>
      </c>
      <c r="AN875" s="130" t="s">
        <v>525</v>
      </c>
      <c r="AO875" s="130" t="s">
        <v>2201</v>
      </c>
      <c r="AP875" s="130" t="s">
        <v>150</v>
      </c>
      <c r="AQ875" s="130" t="s">
        <v>148</v>
      </c>
      <c r="AR875" s="130" t="s">
        <v>148</v>
      </c>
      <c r="AS875" s="131">
        <v>1162</v>
      </c>
      <c r="AT875" s="127">
        <v>44855</v>
      </c>
      <c r="AX875" s="21"/>
    </row>
    <row r="876" spans="35:50" x14ac:dyDescent="0.3">
      <c r="AI876" s="130" t="s">
        <v>143</v>
      </c>
      <c r="AJ876" s="130" t="s">
        <v>194</v>
      </c>
      <c r="AK876" s="130" t="s">
        <v>2210</v>
      </c>
      <c r="AL876" s="130" t="s">
        <v>2211</v>
      </c>
      <c r="AM876" s="130" t="s">
        <v>147</v>
      </c>
      <c r="AN876" s="130" t="s">
        <v>525</v>
      </c>
      <c r="AO876" s="130" t="s">
        <v>2201</v>
      </c>
      <c r="AP876" s="130" t="s">
        <v>150</v>
      </c>
      <c r="AQ876" s="130" t="s">
        <v>148</v>
      </c>
      <c r="AR876" s="130" t="s">
        <v>148</v>
      </c>
      <c r="AS876" s="131">
        <v>15719.05</v>
      </c>
      <c r="AT876" s="127">
        <v>44859</v>
      </c>
      <c r="AX876" s="21"/>
    </row>
    <row r="877" spans="35:50" x14ac:dyDescent="0.3">
      <c r="AI877" s="130" t="s">
        <v>143</v>
      </c>
      <c r="AJ877" s="130" t="s">
        <v>194</v>
      </c>
      <c r="AK877" s="130" t="s">
        <v>2212</v>
      </c>
      <c r="AL877" s="130" t="s">
        <v>2213</v>
      </c>
      <c r="AM877" s="130" t="s">
        <v>147</v>
      </c>
      <c r="AN877" s="130" t="s">
        <v>525</v>
      </c>
      <c r="AO877" s="130" t="s">
        <v>2201</v>
      </c>
      <c r="AP877" s="130" t="s">
        <v>150</v>
      </c>
      <c r="AQ877" s="130" t="s">
        <v>148</v>
      </c>
      <c r="AR877" s="130" t="s">
        <v>148</v>
      </c>
      <c r="AS877" s="131">
        <v>14852.27</v>
      </c>
      <c r="AT877" s="127">
        <v>44859</v>
      </c>
      <c r="AX877" s="21"/>
    </row>
    <row r="878" spans="35:50" x14ac:dyDescent="0.3">
      <c r="AI878" s="130" t="s">
        <v>143</v>
      </c>
      <c r="AJ878" s="130" t="s">
        <v>144</v>
      </c>
      <c r="AK878" s="130" t="s">
        <v>2214</v>
      </c>
      <c r="AL878" s="130" t="s">
        <v>1499</v>
      </c>
      <c r="AM878" s="130" t="s">
        <v>147</v>
      </c>
      <c r="AN878" s="130" t="s">
        <v>1499</v>
      </c>
      <c r="AO878" s="130" t="s">
        <v>2215</v>
      </c>
      <c r="AP878" s="130" t="s">
        <v>150</v>
      </c>
      <c r="AQ878" s="130" t="s">
        <v>148</v>
      </c>
      <c r="AR878" s="130" t="s">
        <v>148</v>
      </c>
      <c r="AS878" s="131">
        <v>450.5</v>
      </c>
      <c r="AT878" s="127">
        <v>44854</v>
      </c>
      <c r="AX878" s="21"/>
    </row>
    <row r="879" spans="35:50" x14ac:dyDescent="0.3">
      <c r="AI879" s="130" t="s">
        <v>143</v>
      </c>
      <c r="AJ879" s="130" t="s">
        <v>144</v>
      </c>
      <c r="AK879" s="130" t="s">
        <v>2216</v>
      </c>
      <c r="AL879" s="130" t="s">
        <v>1414</v>
      </c>
      <c r="AM879" s="130" t="s">
        <v>147</v>
      </c>
      <c r="AN879" s="130" t="s">
        <v>1414</v>
      </c>
      <c r="AO879" s="130" t="s">
        <v>2217</v>
      </c>
      <c r="AP879" s="130" t="s">
        <v>150</v>
      </c>
      <c r="AQ879" s="130" t="s">
        <v>148</v>
      </c>
      <c r="AR879" s="130" t="s">
        <v>148</v>
      </c>
      <c r="AS879" s="131">
        <v>291.79000000000002</v>
      </c>
      <c r="AT879" s="127">
        <v>44854</v>
      </c>
      <c r="AX879" s="21"/>
    </row>
    <row r="880" spans="35:50" x14ac:dyDescent="0.3">
      <c r="AI880" s="130" t="s">
        <v>143</v>
      </c>
      <c r="AJ880" s="130" t="s">
        <v>144</v>
      </c>
      <c r="AK880" s="130" t="s">
        <v>2218</v>
      </c>
      <c r="AL880" s="130" t="s">
        <v>1636</v>
      </c>
      <c r="AM880" s="130" t="s">
        <v>147</v>
      </c>
      <c r="AN880" s="130" t="s">
        <v>1636</v>
      </c>
      <c r="AO880" s="130" t="s">
        <v>2217</v>
      </c>
      <c r="AP880" s="130" t="s">
        <v>150</v>
      </c>
      <c r="AQ880" s="130" t="s">
        <v>148</v>
      </c>
      <c r="AR880" s="130" t="s">
        <v>148</v>
      </c>
      <c r="AS880" s="131">
        <v>567.6</v>
      </c>
      <c r="AT880" s="127">
        <v>44858</v>
      </c>
      <c r="AX880" s="21"/>
    </row>
    <row r="881" spans="35:50" x14ac:dyDescent="0.3">
      <c r="AI881" s="130" t="s">
        <v>143</v>
      </c>
      <c r="AJ881" s="130" t="s">
        <v>144</v>
      </c>
      <c r="AK881" s="130" t="s">
        <v>2219</v>
      </c>
      <c r="AL881" s="130" t="s">
        <v>711</v>
      </c>
      <c r="AM881" s="130" t="s">
        <v>147</v>
      </c>
      <c r="AN881" s="130" t="s">
        <v>711</v>
      </c>
      <c r="AO881" s="130" t="s">
        <v>2217</v>
      </c>
      <c r="AP881" s="130" t="s">
        <v>150</v>
      </c>
      <c r="AQ881" s="130" t="s">
        <v>148</v>
      </c>
      <c r="AR881" s="130" t="s">
        <v>148</v>
      </c>
      <c r="AS881" s="131">
        <v>1471.49</v>
      </c>
      <c r="AT881" s="127">
        <v>44858</v>
      </c>
      <c r="AX881" s="21"/>
    </row>
    <row r="882" spans="35:50" x14ac:dyDescent="0.3">
      <c r="AI882" s="130" t="s">
        <v>143</v>
      </c>
      <c r="AJ882" s="130" t="s">
        <v>144</v>
      </c>
      <c r="AK882" s="130" t="s">
        <v>2220</v>
      </c>
      <c r="AL882" s="130" t="s">
        <v>1471</v>
      </c>
      <c r="AM882" s="130" t="s">
        <v>147</v>
      </c>
      <c r="AN882" s="130" t="s">
        <v>1471</v>
      </c>
      <c r="AO882" s="130" t="s">
        <v>2217</v>
      </c>
      <c r="AP882" s="130" t="s">
        <v>150</v>
      </c>
      <c r="AQ882" s="130" t="s">
        <v>148</v>
      </c>
      <c r="AR882" s="130" t="s">
        <v>148</v>
      </c>
      <c r="AS882" s="131">
        <v>3026.07</v>
      </c>
      <c r="AT882" s="127">
        <v>44860</v>
      </c>
      <c r="AX882" s="21"/>
    </row>
    <row r="883" spans="35:50" x14ac:dyDescent="0.3">
      <c r="AI883" s="130" t="s">
        <v>143</v>
      </c>
      <c r="AJ883" s="130" t="s">
        <v>144</v>
      </c>
      <c r="AK883" s="130" t="s">
        <v>2221</v>
      </c>
      <c r="AL883" s="130" t="s">
        <v>1496</v>
      </c>
      <c r="AM883" s="130" t="s">
        <v>147</v>
      </c>
      <c r="AN883" s="130" t="s">
        <v>1496</v>
      </c>
      <c r="AO883" s="130" t="s">
        <v>2217</v>
      </c>
      <c r="AP883" s="130" t="s">
        <v>150</v>
      </c>
      <c r="AQ883" s="130" t="s">
        <v>148</v>
      </c>
      <c r="AR883" s="130" t="s">
        <v>148</v>
      </c>
      <c r="AS883" s="131">
        <v>875</v>
      </c>
      <c r="AT883" s="127">
        <v>44860</v>
      </c>
      <c r="AX883" s="21"/>
    </row>
    <row r="884" spans="35:50" x14ac:dyDescent="0.3">
      <c r="AI884" s="130" t="s">
        <v>143</v>
      </c>
      <c r="AJ884" s="130" t="s">
        <v>144</v>
      </c>
      <c r="AK884" s="130" t="s">
        <v>2222</v>
      </c>
      <c r="AL884" s="130" t="s">
        <v>1515</v>
      </c>
      <c r="AM884" s="130" t="s">
        <v>147</v>
      </c>
      <c r="AN884" s="130" t="s">
        <v>1515</v>
      </c>
      <c r="AO884" s="130" t="s">
        <v>2217</v>
      </c>
      <c r="AP884" s="130" t="s">
        <v>150</v>
      </c>
      <c r="AQ884" s="130" t="s">
        <v>148</v>
      </c>
      <c r="AR884" s="130" t="s">
        <v>148</v>
      </c>
      <c r="AS884" s="131">
        <v>2640.44</v>
      </c>
      <c r="AT884" s="127">
        <v>44865</v>
      </c>
      <c r="AX884" s="21"/>
    </row>
    <row r="885" spans="35:50" x14ac:dyDescent="0.3">
      <c r="AI885" s="130" t="s">
        <v>143</v>
      </c>
      <c r="AJ885" s="130" t="s">
        <v>144</v>
      </c>
      <c r="AK885" s="130" t="s">
        <v>2223</v>
      </c>
      <c r="AL885" s="130" t="s">
        <v>1476</v>
      </c>
      <c r="AM885" s="130" t="s">
        <v>147</v>
      </c>
      <c r="AN885" s="130" t="s">
        <v>1476</v>
      </c>
      <c r="AO885" s="130" t="s">
        <v>2217</v>
      </c>
      <c r="AP885" s="130" t="s">
        <v>150</v>
      </c>
      <c r="AQ885" s="130" t="s">
        <v>148</v>
      </c>
      <c r="AR885" s="130" t="s">
        <v>148</v>
      </c>
      <c r="AS885" s="131">
        <v>500</v>
      </c>
      <c r="AT885" s="127">
        <v>44865</v>
      </c>
      <c r="AX885" s="21"/>
    </row>
    <row r="886" spans="35:50" x14ac:dyDescent="0.3">
      <c r="AI886" s="130" t="s">
        <v>143</v>
      </c>
      <c r="AJ886" s="130" t="s">
        <v>144</v>
      </c>
      <c r="AK886" s="130" t="s">
        <v>2224</v>
      </c>
      <c r="AL886" s="130" t="s">
        <v>1518</v>
      </c>
      <c r="AM886" s="130" t="s">
        <v>147</v>
      </c>
      <c r="AN886" s="130" t="s">
        <v>1518</v>
      </c>
      <c r="AO886" s="130" t="s">
        <v>2217</v>
      </c>
      <c r="AP886" s="130" t="s">
        <v>150</v>
      </c>
      <c r="AQ886" s="130" t="s">
        <v>148</v>
      </c>
      <c r="AR886" s="130" t="s">
        <v>148</v>
      </c>
      <c r="AS886" s="131">
        <v>856</v>
      </c>
      <c r="AT886" s="127">
        <v>44869</v>
      </c>
      <c r="AX886" s="21"/>
    </row>
    <row r="887" spans="35:50" x14ac:dyDescent="0.3">
      <c r="AI887" s="130" t="s">
        <v>143</v>
      </c>
      <c r="AJ887" s="130" t="s">
        <v>144</v>
      </c>
      <c r="AK887" s="130" t="s">
        <v>2225</v>
      </c>
      <c r="AL887" s="130" t="s">
        <v>1509</v>
      </c>
      <c r="AM887" s="130" t="s">
        <v>147</v>
      </c>
      <c r="AN887" s="130" t="s">
        <v>1509</v>
      </c>
      <c r="AO887" s="130" t="s">
        <v>2217</v>
      </c>
      <c r="AP887" s="130" t="s">
        <v>150</v>
      </c>
      <c r="AQ887" s="130" t="s">
        <v>148</v>
      </c>
      <c r="AR887" s="130" t="s">
        <v>148</v>
      </c>
      <c r="AS887" s="131">
        <v>3450</v>
      </c>
      <c r="AT887" s="127">
        <v>44895</v>
      </c>
      <c r="AX887" s="21"/>
    </row>
    <row r="888" spans="35:50" x14ac:dyDescent="0.3">
      <c r="AI888" s="130" t="s">
        <v>143</v>
      </c>
      <c r="AJ888" s="130" t="s">
        <v>144</v>
      </c>
      <c r="AK888" s="130" t="s">
        <v>2226</v>
      </c>
      <c r="AL888" s="130" t="s">
        <v>2227</v>
      </c>
      <c r="AM888" s="130" t="s">
        <v>147</v>
      </c>
      <c r="AN888" s="130" t="s">
        <v>1414</v>
      </c>
      <c r="AO888" s="130" t="s">
        <v>2217</v>
      </c>
      <c r="AP888" s="130" t="s">
        <v>150</v>
      </c>
      <c r="AQ888" s="130" t="s">
        <v>148</v>
      </c>
      <c r="AR888" s="130" t="s">
        <v>148</v>
      </c>
      <c r="AS888" s="131">
        <v>213.75</v>
      </c>
      <c r="AT888" s="127">
        <v>44895</v>
      </c>
      <c r="AX888" s="21"/>
    </row>
    <row r="889" spans="35:50" x14ac:dyDescent="0.3">
      <c r="AI889" s="130" t="s">
        <v>143</v>
      </c>
      <c r="AJ889" s="130" t="s">
        <v>144</v>
      </c>
      <c r="AK889" s="130" t="s">
        <v>2228</v>
      </c>
      <c r="AL889" s="130" t="s">
        <v>1575</v>
      </c>
      <c r="AM889" s="130" t="s">
        <v>147</v>
      </c>
      <c r="AN889" s="130" t="s">
        <v>1575</v>
      </c>
      <c r="AO889" s="130" t="s">
        <v>2217</v>
      </c>
      <c r="AP889" s="130" t="s">
        <v>150</v>
      </c>
      <c r="AQ889" s="130" t="s">
        <v>148</v>
      </c>
      <c r="AR889" s="130" t="s">
        <v>148</v>
      </c>
      <c r="AS889" s="131">
        <v>2481.48</v>
      </c>
      <c r="AT889" s="127">
        <v>44909</v>
      </c>
      <c r="AX889" s="21"/>
    </row>
    <row r="890" spans="35:50" x14ac:dyDescent="0.3">
      <c r="AI890" s="130" t="s">
        <v>143</v>
      </c>
      <c r="AJ890" s="130" t="s">
        <v>144</v>
      </c>
      <c r="AK890" s="130" t="s">
        <v>2229</v>
      </c>
      <c r="AL890" s="130" t="s">
        <v>1548</v>
      </c>
      <c r="AM890" s="130" t="s">
        <v>147</v>
      </c>
      <c r="AN890" s="130" t="s">
        <v>1548</v>
      </c>
      <c r="AO890" s="130" t="s">
        <v>2217</v>
      </c>
      <c r="AP890" s="130" t="s">
        <v>150</v>
      </c>
      <c r="AQ890" s="130" t="s">
        <v>148</v>
      </c>
      <c r="AR890" s="130" t="s">
        <v>148</v>
      </c>
      <c r="AS890" s="131">
        <v>5560.08</v>
      </c>
      <c r="AT890" s="127">
        <v>44915</v>
      </c>
      <c r="AX890" s="21"/>
    </row>
    <row r="891" spans="35:50" x14ac:dyDescent="0.3">
      <c r="AI891" s="130" t="s">
        <v>143</v>
      </c>
      <c r="AJ891" s="130" t="s">
        <v>144</v>
      </c>
      <c r="AK891" s="130" t="s">
        <v>2230</v>
      </c>
      <c r="AL891" s="130" t="s">
        <v>1512</v>
      </c>
      <c r="AM891" s="130" t="s">
        <v>147</v>
      </c>
      <c r="AN891" s="130" t="s">
        <v>1512</v>
      </c>
      <c r="AO891" s="130" t="s">
        <v>2231</v>
      </c>
      <c r="AP891" s="130" t="s">
        <v>150</v>
      </c>
      <c r="AQ891" s="130" t="s">
        <v>148</v>
      </c>
      <c r="AR891" s="130" t="s">
        <v>148</v>
      </c>
      <c r="AS891" s="131">
        <v>450</v>
      </c>
      <c r="AT891" s="127">
        <v>44865</v>
      </c>
      <c r="AX891" s="21"/>
    </row>
    <row r="892" spans="35:50" x14ac:dyDescent="0.3">
      <c r="AI892" s="130" t="s">
        <v>143</v>
      </c>
      <c r="AJ892" s="130" t="s">
        <v>144</v>
      </c>
      <c r="AK892" s="130" t="s">
        <v>2232</v>
      </c>
      <c r="AL892" s="130" t="s">
        <v>1459</v>
      </c>
      <c r="AM892" s="130" t="s">
        <v>147</v>
      </c>
      <c r="AN892" s="130" t="s">
        <v>1459</v>
      </c>
      <c r="AO892" s="130" t="s">
        <v>2231</v>
      </c>
      <c r="AP892" s="130" t="s">
        <v>150</v>
      </c>
      <c r="AQ892" s="130" t="s">
        <v>148</v>
      </c>
      <c r="AR892" s="130" t="s">
        <v>148</v>
      </c>
      <c r="AS892" s="131">
        <v>263.87</v>
      </c>
      <c r="AT892" s="127">
        <v>44865</v>
      </c>
      <c r="AX892" s="21"/>
    </row>
    <row r="893" spans="35:50" x14ac:dyDescent="0.3">
      <c r="AI893" s="130" t="s">
        <v>143</v>
      </c>
      <c r="AJ893" s="130" t="s">
        <v>144</v>
      </c>
      <c r="AK893" s="130" t="s">
        <v>2233</v>
      </c>
      <c r="AL893" s="130" t="s">
        <v>2234</v>
      </c>
      <c r="AM893" s="130" t="s">
        <v>147</v>
      </c>
      <c r="AN893" s="130" t="s">
        <v>409</v>
      </c>
      <c r="AO893" s="130" t="s">
        <v>2231</v>
      </c>
      <c r="AP893" s="130" t="s">
        <v>150</v>
      </c>
      <c r="AQ893" s="130" t="s">
        <v>148</v>
      </c>
      <c r="AR893" s="130" t="s">
        <v>148</v>
      </c>
      <c r="AS893" s="131">
        <v>50000</v>
      </c>
      <c r="AT893" s="127">
        <v>44865</v>
      </c>
      <c r="AX893" s="21"/>
    </row>
    <row r="894" spans="35:50" x14ac:dyDescent="0.3">
      <c r="AI894" s="130" t="s">
        <v>143</v>
      </c>
      <c r="AJ894" s="130" t="s">
        <v>144</v>
      </c>
      <c r="AK894" s="130" t="s">
        <v>2235</v>
      </c>
      <c r="AL894" s="130" t="s">
        <v>1521</v>
      </c>
      <c r="AM894" s="130" t="s">
        <v>147</v>
      </c>
      <c r="AN894" s="130" t="s">
        <v>1521</v>
      </c>
      <c r="AO894" s="130" t="s">
        <v>2231</v>
      </c>
      <c r="AP894" s="130" t="s">
        <v>150</v>
      </c>
      <c r="AQ894" s="130" t="s">
        <v>148</v>
      </c>
      <c r="AR894" s="130" t="s">
        <v>148</v>
      </c>
      <c r="AS894" s="131">
        <v>573.07000000000005</v>
      </c>
      <c r="AT894" s="127">
        <v>44865</v>
      </c>
      <c r="AX894" s="21"/>
    </row>
    <row r="895" spans="35:50" x14ac:dyDescent="0.3">
      <c r="AI895" s="130" t="s">
        <v>143</v>
      </c>
      <c r="AJ895" s="130" t="s">
        <v>144</v>
      </c>
      <c r="AK895" s="130" t="s">
        <v>2236</v>
      </c>
      <c r="AL895" s="130" t="s">
        <v>1444</v>
      </c>
      <c r="AM895" s="130" t="s">
        <v>147</v>
      </c>
      <c r="AN895" s="130" t="s">
        <v>1444</v>
      </c>
      <c r="AO895" s="130" t="s">
        <v>2237</v>
      </c>
      <c r="AP895" s="130" t="s">
        <v>150</v>
      </c>
      <c r="AQ895" s="130" t="s">
        <v>148</v>
      </c>
      <c r="AR895" s="130" t="s">
        <v>148</v>
      </c>
      <c r="AS895" s="131">
        <v>3406.04</v>
      </c>
      <c r="AT895" s="127">
        <v>44865</v>
      </c>
      <c r="AX895" s="21"/>
    </row>
    <row r="896" spans="35:50" x14ac:dyDescent="0.3">
      <c r="AI896" s="130" t="s">
        <v>143</v>
      </c>
      <c r="AJ896" s="130" t="s">
        <v>194</v>
      </c>
      <c r="AK896" s="130" t="s">
        <v>2238</v>
      </c>
      <c r="AL896" s="130" t="s">
        <v>2239</v>
      </c>
      <c r="AM896" s="130" t="s">
        <v>147</v>
      </c>
      <c r="AN896" s="130" t="s">
        <v>259</v>
      </c>
      <c r="AO896" s="130" t="s">
        <v>2237</v>
      </c>
      <c r="AP896" s="130" t="s">
        <v>150</v>
      </c>
      <c r="AQ896" s="130" t="s">
        <v>148</v>
      </c>
      <c r="AR896" s="130" t="s">
        <v>148</v>
      </c>
      <c r="AS896" s="131">
        <v>310</v>
      </c>
      <c r="AT896" s="127">
        <v>44862</v>
      </c>
      <c r="AX896" s="21"/>
    </row>
    <row r="897" spans="35:50" x14ac:dyDescent="0.3">
      <c r="AI897" s="130" t="s">
        <v>143</v>
      </c>
      <c r="AJ897" s="130" t="s">
        <v>194</v>
      </c>
      <c r="AK897" s="130" t="s">
        <v>2240</v>
      </c>
      <c r="AL897" s="130" t="s">
        <v>2241</v>
      </c>
      <c r="AM897" s="130" t="s">
        <v>147</v>
      </c>
      <c r="AN897" s="130" t="s">
        <v>259</v>
      </c>
      <c r="AO897" s="130" t="s">
        <v>2237</v>
      </c>
      <c r="AP897" s="130" t="s">
        <v>150</v>
      </c>
      <c r="AQ897" s="130" t="s">
        <v>148</v>
      </c>
      <c r="AR897" s="130" t="s">
        <v>148</v>
      </c>
      <c r="AS897" s="131">
        <v>4789</v>
      </c>
      <c r="AT897" s="127">
        <v>44862</v>
      </c>
      <c r="AX897" s="21"/>
    </row>
    <row r="898" spans="35:50" x14ac:dyDescent="0.3">
      <c r="AI898" s="130" t="s">
        <v>143</v>
      </c>
      <c r="AJ898" s="130" t="s">
        <v>194</v>
      </c>
      <c r="AK898" s="130" t="s">
        <v>2242</v>
      </c>
      <c r="AL898" s="130" t="s">
        <v>2243</v>
      </c>
      <c r="AM898" s="130" t="s">
        <v>147</v>
      </c>
      <c r="AN898" s="130" t="s">
        <v>259</v>
      </c>
      <c r="AO898" s="130" t="s">
        <v>2237</v>
      </c>
      <c r="AP898" s="130" t="s">
        <v>150</v>
      </c>
      <c r="AQ898" s="130" t="s">
        <v>148</v>
      </c>
      <c r="AR898" s="130" t="s">
        <v>148</v>
      </c>
      <c r="AS898" s="131">
        <v>1212</v>
      </c>
      <c r="AT898" s="127">
        <v>44862</v>
      </c>
      <c r="AX898" s="21"/>
    </row>
    <row r="899" spans="35:50" x14ac:dyDescent="0.3">
      <c r="AI899" s="130" t="s">
        <v>143</v>
      </c>
      <c r="AJ899" s="130" t="s">
        <v>194</v>
      </c>
      <c r="AK899" s="130" t="s">
        <v>2244</v>
      </c>
      <c r="AL899" s="130" t="s">
        <v>2245</v>
      </c>
      <c r="AM899" s="130" t="s">
        <v>147</v>
      </c>
      <c r="AN899" s="130" t="s">
        <v>259</v>
      </c>
      <c r="AO899" s="130" t="s">
        <v>2237</v>
      </c>
      <c r="AP899" s="130" t="s">
        <v>150</v>
      </c>
      <c r="AQ899" s="130" t="s">
        <v>148</v>
      </c>
      <c r="AR899" s="130" t="s">
        <v>148</v>
      </c>
      <c r="AS899" s="131">
        <v>97.5</v>
      </c>
      <c r="AT899" s="127">
        <v>44862</v>
      </c>
      <c r="AX899" s="21"/>
    </row>
    <row r="900" spans="35:50" x14ac:dyDescent="0.3">
      <c r="AI900" s="130" t="s">
        <v>143</v>
      </c>
      <c r="AJ900" s="130" t="s">
        <v>194</v>
      </c>
      <c r="AK900" s="130" t="s">
        <v>2246</v>
      </c>
      <c r="AL900" s="130" t="s">
        <v>2247</v>
      </c>
      <c r="AM900" s="130" t="s">
        <v>147</v>
      </c>
      <c r="AN900" s="130" t="s">
        <v>259</v>
      </c>
      <c r="AO900" s="130" t="s">
        <v>2237</v>
      </c>
      <c r="AP900" s="130" t="s">
        <v>150</v>
      </c>
      <c r="AQ900" s="130" t="s">
        <v>148</v>
      </c>
      <c r="AR900" s="130" t="s">
        <v>148</v>
      </c>
      <c r="AS900" s="131">
        <v>97.5</v>
      </c>
      <c r="AT900" s="127">
        <v>44862</v>
      </c>
      <c r="AX900" s="21"/>
    </row>
    <row r="901" spans="35:50" x14ac:dyDescent="0.3">
      <c r="AI901" s="130" t="s">
        <v>143</v>
      </c>
      <c r="AJ901" s="130" t="s">
        <v>194</v>
      </c>
      <c r="AK901" s="130" t="s">
        <v>2248</v>
      </c>
      <c r="AL901" s="130" t="s">
        <v>2249</v>
      </c>
      <c r="AM901" s="130" t="s">
        <v>147</v>
      </c>
      <c r="AN901" s="130" t="s">
        <v>259</v>
      </c>
      <c r="AO901" s="130" t="s">
        <v>2237</v>
      </c>
      <c r="AP901" s="130" t="s">
        <v>150</v>
      </c>
      <c r="AQ901" s="130" t="s">
        <v>148</v>
      </c>
      <c r="AR901" s="130" t="s">
        <v>148</v>
      </c>
      <c r="AS901" s="131">
        <v>244</v>
      </c>
      <c r="AT901" s="127">
        <v>44862</v>
      </c>
      <c r="AX901" s="21"/>
    </row>
    <row r="902" spans="35:50" x14ac:dyDescent="0.3">
      <c r="AI902" s="130" t="s">
        <v>143</v>
      </c>
      <c r="AJ902" s="130" t="s">
        <v>194</v>
      </c>
      <c r="AK902" s="130" t="s">
        <v>2250</v>
      </c>
      <c r="AL902" s="130" t="s">
        <v>2251</v>
      </c>
      <c r="AM902" s="130" t="s">
        <v>147</v>
      </c>
      <c r="AN902" s="130" t="s">
        <v>259</v>
      </c>
      <c r="AO902" s="130" t="s">
        <v>2237</v>
      </c>
      <c r="AP902" s="130" t="s">
        <v>150</v>
      </c>
      <c r="AQ902" s="130" t="s">
        <v>148</v>
      </c>
      <c r="AR902" s="130" t="s">
        <v>148</v>
      </c>
      <c r="AS902" s="131">
        <v>229.5</v>
      </c>
      <c r="AT902" s="127">
        <v>44862</v>
      </c>
      <c r="AX902" s="21"/>
    </row>
    <row r="903" spans="35:50" x14ac:dyDescent="0.3">
      <c r="AI903" s="130" t="s">
        <v>143</v>
      </c>
      <c r="AJ903" s="130" t="s">
        <v>194</v>
      </c>
      <c r="AK903" s="130" t="s">
        <v>2252</v>
      </c>
      <c r="AL903" s="130" t="s">
        <v>2253</v>
      </c>
      <c r="AM903" s="130" t="s">
        <v>147</v>
      </c>
      <c r="AN903" s="130" t="s">
        <v>259</v>
      </c>
      <c r="AO903" s="130" t="s">
        <v>2237</v>
      </c>
      <c r="AP903" s="130" t="s">
        <v>150</v>
      </c>
      <c r="AQ903" s="130" t="s">
        <v>148</v>
      </c>
      <c r="AR903" s="130" t="s">
        <v>148</v>
      </c>
      <c r="AS903" s="131">
        <v>195.5</v>
      </c>
      <c r="AT903" s="127">
        <v>44862</v>
      </c>
      <c r="AX903" s="21"/>
    </row>
    <row r="904" spans="35:50" x14ac:dyDescent="0.3">
      <c r="AI904" s="130" t="s">
        <v>143</v>
      </c>
      <c r="AJ904" s="130" t="s">
        <v>194</v>
      </c>
      <c r="AK904" s="130" t="s">
        <v>2254</v>
      </c>
      <c r="AL904" s="130" t="s">
        <v>2255</v>
      </c>
      <c r="AM904" s="130" t="s">
        <v>147</v>
      </c>
      <c r="AN904" s="130" t="s">
        <v>259</v>
      </c>
      <c r="AO904" s="130" t="s">
        <v>2237</v>
      </c>
      <c r="AP904" s="130" t="s">
        <v>150</v>
      </c>
      <c r="AQ904" s="130" t="s">
        <v>148</v>
      </c>
      <c r="AR904" s="130" t="s">
        <v>148</v>
      </c>
      <c r="AS904" s="131">
        <v>1276.46</v>
      </c>
      <c r="AT904" s="127">
        <v>44862</v>
      </c>
      <c r="AX904" s="21"/>
    </row>
    <row r="905" spans="35:50" x14ac:dyDescent="0.3">
      <c r="AI905" s="130" t="s">
        <v>143</v>
      </c>
      <c r="AJ905" s="130" t="s">
        <v>194</v>
      </c>
      <c r="AK905" s="130" t="s">
        <v>2256</v>
      </c>
      <c r="AL905" s="130" t="s">
        <v>2257</v>
      </c>
      <c r="AM905" s="130" t="s">
        <v>147</v>
      </c>
      <c r="AN905" s="130" t="s">
        <v>259</v>
      </c>
      <c r="AO905" s="130" t="s">
        <v>2237</v>
      </c>
      <c r="AP905" s="130" t="s">
        <v>150</v>
      </c>
      <c r="AQ905" s="130" t="s">
        <v>148</v>
      </c>
      <c r="AR905" s="130" t="s">
        <v>148</v>
      </c>
      <c r="AS905" s="131">
        <v>186</v>
      </c>
      <c r="AT905" s="127">
        <v>44862</v>
      </c>
      <c r="AX905" s="21"/>
    </row>
    <row r="906" spans="35:50" x14ac:dyDescent="0.3">
      <c r="AI906" s="130" t="s">
        <v>143</v>
      </c>
      <c r="AJ906" s="130" t="s">
        <v>194</v>
      </c>
      <c r="AK906" s="130" t="s">
        <v>2258</v>
      </c>
      <c r="AL906" s="130" t="s">
        <v>2259</v>
      </c>
      <c r="AM906" s="130" t="s">
        <v>147</v>
      </c>
      <c r="AN906" s="130" t="s">
        <v>259</v>
      </c>
      <c r="AO906" s="130" t="s">
        <v>2237</v>
      </c>
      <c r="AP906" s="130" t="s">
        <v>150</v>
      </c>
      <c r="AQ906" s="130" t="s">
        <v>148</v>
      </c>
      <c r="AR906" s="130" t="s">
        <v>148</v>
      </c>
      <c r="AS906" s="131">
        <v>93</v>
      </c>
      <c r="AT906" s="127">
        <v>44862</v>
      </c>
      <c r="AX906" s="21"/>
    </row>
    <row r="907" spans="35:50" x14ac:dyDescent="0.3">
      <c r="AI907" s="130" t="s">
        <v>143</v>
      </c>
      <c r="AJ907" s="130" t="s">
        <v>194</v>
      </c>
      <c r="AK907" s="130" t="s">
        <v>2260</v>
      </c>
      <c r="AL907" s="130" t="s">
        <v>2261</v>
      </c>
      <c r="AM907" s="130" t="s">
        <v>147</v>
      </c>
      <c r="AN907" s="130" t="s">
        <v>259</v>
      </c>
      <c r="AO907" s="130" t="s">
        <v>2237</v>
      </c>
      <c r="AP907" s="130" t="s">
        <v>150</v>
      </c>
      <c r="AQ907" s="130" t="s">
        <v>148</v>
      </c>
      <c r="AR907" s="130" t="s">
        <v>148</v>
      </c>
      <c r="AS907" s="131">
        <v>455.75</v>
      </c>
      <c r="AT907" s="127">
        <v>44862</v>
      </c>
      <c r="AX907" s="21"/>
    </row>
    <row r="908" spans="35:50" x14ac:dyDescent="0.3">
      <c r="AI908" s="130" t="s">
        <v>143</v>
      </c>
      <c r="AJ908" s="130" t="s">
        <v>194</v>
      </c>
      <c r="AK908" s="130" t="s">
        <v>2262</v>
      </c>
      <c r="AL908" s="130" t="s">
        <v>2263</v>
      </c>
      <c r="AM908" s="130" t="s">
        <v>147</v>
      </c>
      <c r="AN908" s="130" t="s">
        <v>259</v>
      </c>
      <c r="AO908" s="130" t="s">
        <v>2237</v>
      </c>
      <c r="AP908" s="130" t="s">
        <v>150</v>
      </c>
      <c r="AQ908" s="130" t="s">
        <v>148</v>
      </c>
      <c r="AR908" s="130" t="s">
        <v>148</v>
      </c>
      <c r="AS908" s="131">
        <v>5506.25</v>
      </c>
      <c r="AT908" s="127">
        <v>44862</v>
      </c>
      <c r="AX908" s="21"/>
    </row>
    <row r="909" spans="35:50" x14ac:dyDescent="0.3">
      <c r="AI909" s="130" t="s">
        <v>143</v>
      </c>
      <c r="AJ909" s="130" t="s">
        <v>144</v>
      </c>
      <c r="AK909" s="130" t="s">
        <v>2264</v>
      </c>
      <c r="AL909" s="130" t="s">
        <v>1523</v>
      </c>
      <c r="AM909" s="130" t="s">
        <v>147</v>
      </c>
      <c r="AN909" s="130" t="s">
        <v>1523</v>
      </c>
      <c r="AO909" s="130" t="s">
        <v>2265</v>
      </c>
      <c r="AP909" s="130" t="s">
        <v>150</v>
      </c>
      <c r="AQ909" s="130" t="s">
        <v>148</v>
      </c>
      <c r="AR909" s="130" t="s">
        <v>148</v>
      </c>
      <c r="AS909" s="131">
        <v>418.95</v>
      </c>
      <c r="AT909" s="127">
        <v>44869</v>
      </c>
      <c r="AX909" s="21"/>
    </row>
    <row r="910" spans="35:50" x14ac:dyDescent="0.3">
      <c r="AI910" s="130" t="s">
        <v>143</v>
      </c>
      <c r="AJ910" s="130" t="s">
        <v>398</v>
      </c>
      <c r="AK910" s="130" t="s">
        <v>2266</v>
      </c>
      <c r="AL910" s="130" t="s">
        <v>400</v>
      </c>
      <c r="AM910" s="130" t="s">
        <v>147</v>
      </c>
      <c r="AN910" s="130" t="s">
        <v>401</v>
      </c>
      <c r="AO910" s="130" t="s">
        <v>2267</v>
      </c>
      <c r="AP910" s="130" t="s">
        <v>150</v>
      </c>
      <c r="AQ910" s="130" t="s">
        <v>148</v>
      </c>
      <c r="AR910" s="130" t="s">
        <v>148</v>
      </c>
      <c r="AS910" s="131">
        <v>-255413</v>
      </c>
      <c r="AT910" s="127">
        <v>44865</v>
      </c>
      <c r="AX910" s="21"/>
    </row>
    <row r="911" spans="35:50" x14ac:dyDescent="0.3">
      <c r="AI911" s="130" t="s">
        <v>143</v>
      </c>
      <c r="AJ911" s="130" t="s">
        <v>144</v>
      </c>
      <c r="AK911" s="130" t="s">
        <v>2268</v>
      </c>
      <c r="AL911" s="130" t="s">
        <v>1515</v>
      </c>
      <c r="AM911" s="130" t="s">
        <v>147</v>
      </c>
      <c r="AN911" s="130" t="s">
        <v>1515</v>
      </c>
      <c r="AO911" s="130" t="s">
        <v>2267</v>
      </c>
      <c r="AP911" s="130" t="s">
        <v>150</v>
      </c>
      <c r="AQ911" s="130" t="s">
        <v>148</v>
      </c>
      <c r="AR911" s="130" t="s">
        <v>148</v>
      </c>
      <c r="AS911" s="131">
        <v>774.97</v>
      </c>
      <c r="AT911" s="127">
        <v>44869</v>
      </c>
      <c r="AX911" s="21"/>
    </row>
    <row r="912" spans="35:50" x14ac:dyDescent="0.3">
      <c r="AI912" s="130" t="s">
        <v>143</v>
      </c>
      <c r="AJ912" s="130" t="s">
        <v>144</v>
      </c>
      <c r="AK912" s="130" t="s">
        <v>2269</v>
      </c>
      <c r="AL912" s="130" t="s">
        <v>1441</v>
      </c>
      <c r="AM912" s="130" t="s">
        <v>147</v>
      </c>
      <c r="AN912" s="130" t="s">
        <v>1441</v>
      </c>
      <c r="AO912" s="130" t="s">
        <v>2267</v>
      </c>
      <c r="AP912" s="130" t="s">
        <v>150</v>
      </c>
      <c r="AQ912" s="130" t="s">
        <v>148</v>
      </c>
      <c r="AR912" s="130" t="s">
        <v>148</v>
      </c>
      <c r="AS912" s="131">
        <v>3265.12</v>
      </c>
      <c r="AT912" s="127">
        <v>44869</v>
      </c>
      <c r="AX912" s="21"/>
    </row>
    <row r="913" spans="35:50" x14ac:dyDescent="0.3">
      <c r="AI913" s="130" t="s">
        <v>143</v>
      </c>
      <c r="AJ913" s="130" t="s">
        <v>144</v>
      </c>
      <c r="AK913" s="130" t="s">
        <v>2270</v>
      </c>
      <c r="AL913" s="130" t="s">
        <v>648</v>
      </c>
      <c r="AM913" s="130" t="s">
        <v>147</v>
      </c>
      <c r="AN913" s="130" t="s">
        <v>148</v>
      </c>
      <c r="AO913" s="130" t="s">
        <v>2271</v>
      </c>
      <c r="AP913" s="130" t="s">
        <v>150</v>
      </c>
      <c r="AQ913" s="130" t="s">
        <v>148</v>
      </c>
      <c r="AR913" s="130" t="s">
        <v>148</v>
      </c>
      <c r="AS913" s="131">
        <v>302.95999999999998</v>
      </c>
      <c r="AT913" s="127">
        <v>44869</v>
      </c>
      <c r="AX913" s="21"/>
    </row>
    <row r="914" spans="35:50" x14ac:dyDescent="0.3">
      <c r="AI914" s="130" t="s">
        <v>143</v>
      </c>
      <c r="AJ914" s="130" t="s">
        <v>144</v>
      </c>
      <c r="AK914" s="130" t="s">
        <v>2272</v>
      </c>
      <c r="AL914" s="130" t="s">
        <v>1628</v>
      </c>
      <c r="AM914" s="130" t="s">
        <v>147</v>
      </c>
      <c r="AN914" s="130" t="s">
        <v>1628</v>
      </c>
      <c r="AO914" s="130" t="s">
        <v>2271</v>
      </c>
      <c r="AP914" s="130" t="s">
        <v>150</v>
      </c>
      <c r="AQ914" s="130" t="s">
        <v>148</v>
      </c>
      <c r="AR914" s="130" t="s">
        <v>148</v>
      </c>
      <c r="AS914" s="131">
        <v>2166.17</v>
      </c>
      <c r="AT914" s="127">
        <v>44872</v>
      </c>
      <c r="AX914" s="21"/>
    </row>
    <row r="915" spans="35:50" x14ac:dyDescent="0.3">
      <c r="AI915" s="130" t="s">
        <v>143</v>
      </c>
      <c r="AJ915" s="130" t="s">
        <v>194</v>
      </c>
      <c r="AK915" s="130" t="s">
        <v>2273</v>
      </c>
      <c r="AL915" s="130" t="s">
        <v>2274</v>
      </c>
      <c r="AM915" s="130" t="s">
        <v>147</v>
      </c>
      <c r="AN915" s="130" t="s">
        <v>714</v>
      </c>
      <c r="AO915" s="130" t="s">
        <v>2275</v>
      </c>
      <c r="AP915" s="130" t="s">
        <v>150</v>
      </c>
      <c r="AQ915" s="130" t="s">
        <v>148</v>
      </c>
      <c r="AR915" s="130" t="s">
        <v>148</v>
      </c>
      <c r="AS915" s="131">
        <v>22415</v>
      </c>
      <c r="AT915" s="127">
        <v>44880</v>
      </c>
      <c r="AX915" s="21"/>
    </row>
    <row r="916" spans="35:50" x14ac:dyDescent="0.3">
      <c r="AI916" s="130" t="s">
        <v>143</v>
      </c>
      <c r="AJ916" s="130" t="s">
        <v>144</v>
      </c>
      <c r="AK916" s="130" t="s">
        <v>2276</v>
      </c>
      <c r="AL916" s="130" t="s">
        <v>1535</v>
      </c>
      <c r="AM916" s="130" t="s">
        <v>147</v>
      </c>
      <c r="AN916" s="130" t="s">
        <v>1535</v>
      </c>
      <c r="AO916" s="130" t="s">
        <v>2277</v>
      </c>
      <c r="AP916" s="130" t="s">
        <v>150</v>
      </c>
      <c r="AQ916" s="130" t="s">
        <v>148</v>
      </c>
      <c r="AR916" s="130" t="s">
        <v>148</v>
      </c>
      <c r="AS916" s="131">
        <v>29</v>
      </c>
      <c r="AT916" s="127">
        <v>44874</v>
      </c>
      <c r="AX916" s="21"/>
    </row>
    <row r="917" spans="35:50" x14ac:dyDescent="0.3">
      <c r="AI917" s="130" t="s">
        <v>143</v>
      </c>
      <c r="AJ917" s="130" t="s">
        <v>144</v>
      </c>
      <c r="AK917" s="130" t="s">
        <v>2278</v>
      </c>
      <c r="AL917" s="130" t="s">
        <v>1742</v>
      </c>
      <c r="AM917" s="130" t="s">
        <v>147</v>
      </c>
      <c r="AN917" s="130" t="s">
        <v>455</v>
      </c>
      <c r="AO917" s="130" t="s">
        <v>2279</v>
      </c>
      <c r="AP917" s="130" t="s">
        <v>150</v>
      </c>
      <c r="AQ917" s="130" t="s">
        <v>148</v>
      </c>
      <c r="AR917" s="130" t="s">
        <v>148</v>
      </c>
      <c r="AS917" s="131">
        <v>8333.33</v>
      </c>
      <c r="AT917" s="127">
        <v>44879</v>
      </c>
      <c r="AX917" s="21"/>
    </row>
    <row r="918" spans="35:50" x14ac:dyDescent="0.3">
      <c r="AI918" s="130" t="s">
        <v>143</v>
      </c>
      <c r="AJ918" s="130" t="s">
        <v>144</v>
      </c>
      <c r="AK918" s="130" t="s">
        <v>2280</v>
      </c>
      <c r="AL918" s="130" t="s">
        <v>1742</v>
      </c>
      <c r="AM918" s="130" t="s">
        <v>147</v>
      </c>
      <c r="AN918" s="130" t="s">
        <v>406</v>
      </c>
      <c r="AO918" s="130" t="s">
        <v>2279</v>
      </c>
      <c r="AP918" s="130" t="s">
        <v>150</v>
      </c>
      <c r="AQ918" s="130" t="s">
        <v>148</v>
      </c>
      <c r="AR918" s="130" t="s">
        <v>148</v>
      </c>
      <c r="AS918" s="131">
        <v>8333.33</v>
      </c>
      <c r="AT918" s="127">
        <v>44879</v>
      </c>
      <c r="AX918" s="21"/>
    </row>
    <row r="919" spans="35:50" x14ac:dyDescent="0.3">
      <c r="AI919" s="130" t="s">
        <v>143</v>
      </c>
      <c r="AJ919" s="130" t="s">
        <v>144</v>
      </c>
      <c r="AK919" s="130" t="s">
        <v>2281</v>
      </c>
      <c r="AL919" s="130" t="s">
        <v>1742</v>
      </c>
      <c r="AM919" s="130" t="s">
        <v>147</v>
      </c>
      <c r="AN919" s="130" t="s">
        <v>452</v>
      </c>
      <c r="AO919" s="130" t="s">
        <v>2279</v>
      </c>
      <c r="AP919" s="130" t="s">
        <v>150</v>
      </c>
      <c r="AQ919" s="130" t="s">
        <v>148</v>
      </c>
      <c r="AR919" s="130" t="s">
        <v>148</v>
      </c>
      <c r="AS919" s="131">
        <v>8333.34</v>
      </c>
      <c r="AT919" s="127">
        <v>44879</v>
      </c>
      <c r="AX919" s="21"/>
    </row>
    <row r="920" spans="35:50" x14ac:dyDescent="0.3">
      <c r="AI920" s="130" t="s">
        <v>143</v>
      </c>
      <c r="AJ920" s="130" t="s">
        <v>144</v>
      </c>
      <c r="AK920" s="130" t="s">
        <v>2282</v>
      </c>
      <c r="AL920" s="130" t="s">
        <v>1525</v>
      </c>
      <c r="AM920" s="130" t="s">
        <v>147</v>
      </c>
      <c r="AN920" s="130" t="s">
        <v>1525</v>
      </c>
      <c r="AO920" s="130" t="s">
        <v>2279</v>
      </c>
      <c r="AP920" s="130" t="s">
        <v>150</v>
      </c>
      <c r="AQ920" s="130" t="s">
        <v>148</v>
      </c>
      <c r="AR920" s="130" t="s">
        <v>148</v>
      </c>
      <c r="AS920" s="131">
        <v>1466.1</v>
      </c>
      <c r="AT920" s="127">
        <v>44879</v>
      </c>
      <c r="AX920" s="21"/>
    </row>
    <row r="921" spans="35:50" x14ac:dyDescent="0.3">
      <c r="AI921" s="130" t="s">
        <v>143</v>
      </c>
      <c r="AJ921" s="130" t="s">
        <v>144</v>
      </c>
      <c r="AK921" s="130" t="s">
        <v>2283</v>
      </c>
      <c r="AL921" s="130" t="s">
        <v>1533</v>
      </c>
      <c r="AM921" s="130" t="s">
        <v>147</v>
      </c>
      <c r="AN921" s="130" t="s">
        <v>1533</v>
      </c>
      <c r="AO921" s="130" t="s">
        <v>2279</v>
      </c>
      <c r="AP921" s="130" t="s">
        <v>150</v>
      </c>
      <c r="AQ921" s="130" t="s">
        <v>148</v>
      </c>
      <c r="AR921" s="130" t="s">
        <v>148</v>
      </c>
      <c r="AS921" s="131">
        <v>257</v>
      </c>
      <c r="AT921" s="127">
        <v>44879</v>
      </c>
      <c r="AX921" s="21"/>
    </row>
    <row r="922" spans="35:50" x14ac:dyDescent="0.3">
      <c r="AI922" s="130" t="s">
        <v>143</v>
      </c>
      <c r="AJ922" s="130" t="s">
        <v>144</v>
      </c>
      <c r="AK922" s="130" t="s">
        <v>2284</v>
      </c>
      <c r="AL922" s="130" t="s">
        <v>1488</v>
      </c>
      <c r="AM922" s="130" t="s">
        <v>147</v>
      </c>
      <c r="AN922" s="130" t="s">
        <v>1488</v>
      </c>
      <c r="AO922" s="130" t="s">
        <v>2279</v>
      </c>
      <c r="AP922" s="130" t="s">
        <v>150</v>
      </c>
      <c r="AQ922" s="130" t="s">
        <v>148</v>
      </c>
      <c r="AR922" s="130" t="s">
        <v>148</v>
      </c>
      <c r="AS922" s="131">
        <v>9779.1200000000008</v>
      </c>
      <c r="AT922" s="127">
        <v>44879</v>
      </c>
      <c r="AX922" s="21"/>
    </row>
    <row r="923" spans="35:50" x14ac:dyDescent="0.3">
      <c r="AI923" s="130" t="s">
        <v>143</v>
      </c>
      <c r="AJ923" s="130" t="s">
        <v>144</v>
      </c>
      <c r="AK923" s="130" t="s">
        <v>2285</v>
      </c>
      <c r="AL923" s="130" t="s">
        <v>1527</v>
      </c>
      <c r="AM923" s="130" t="s">
        <v>147</v>
      </c>
      <c r="AN923" s="130" t="s">
        <v>1527</v>
      </c>
      <c r="AO923" s="130" t="s">
        <v>2279</v>
      </c>
      <c r="AP923" s="130" t="s">
        <v>150</v>
      </c>
      <c r="AQ923" s="130" t="s">
        <v>148</v>
      </c>
      <c r="AR923" s="130" t="s">
        <v>148</v>
      </c>
      <c r="AS923" s="131">
        <v>600</v>
      </c>
      <c r="AT923" s="127">
        <v>44879</v>
      </c>
      <c r="AX923" s="21"/>
    </row>
    <row r="924" spans="35:50" x14ac:dyDescent="0.3">
      <c r="AI924" s="130" t="s">
        <v>143</v>
      </c>
      <c r="AJ924" s="130" t="s">
        <v>144</v>
      </c>
      <c r="AK924" s="130" t="s">
        <v>2286</v>
      </c>
      <c r="AL924" s="130" t="s">
        <v>1557</v>
      </c>
      <c r="AM924" s="130" t="s">
        <v>147</v>
      </c>
      <c r="AN924" s="130" t="s">
        <v>1557</v>
      </c>
      <c r="AO924" s="130" t="s">
        <v>2279</v>
      </c>
      <c r="AP924" s="130" t="s">
        <v>150</v>
      </c>
      <c r="AQ924" s="130" t="s">
        <v>148</v>
      </c>
      <c r="AR924" s="130" t="s">
        <v>148</v>
      </c>
      <c r="AS924" s="131">
        <v>2828.1</v>
      </c>
      <c r="AT924" s="127">
        <v>44882</v>
      </c>
      <c r="AX924" s="21"/>
    </row>
    <row r="925" spans="35:50" x14ac:dyDescent="0.3">
      <c r="AI925" s="130" t="s">
        <v>143</v>
      </c>
      <c r="AJ925" s="130" t="s">
        <v>144</v>
      </c>
      <c r="AK925" s="130" t="s">
        <v>2287</v>
      </c>
      <c r="AL925" s="130" t="s">
        <v>1566</v>
      </c>
      <c r="AM925" s="130" t="s">
        <v>147</v>
      </c>
      <c r="AN925" s="130" t="s">
        <v>1566</v>
      </c>
      <c r="AO925" s="130" t="s">
        <v>2279</v>
      </c>
      <c r="AP925" s="130" t="s">
        <v>150</v>
      </c>
      <c r="AQ925" s="130" t="s">
        <v>148</v>
      </c>
      <c r="AR925" s="130" t="s">
        <v>148</v>
      </c>
      <c r="AS925" s="131">
        <v>583.83000000000004</v>
      </c>
      <c r="AT925" s="127">
        <v>44886</v>
      </c>
      <c r="AX925" s="21"/>
    </row>
    <row r="926" spans="35:50" x14ac:dyDescent="0.3">
      <c r="AI926" s="130" t="s">
        <v>143</v>
      </c>
      <c r="AJ926" s="130" t="s">
        <v>383</v>
      </c>
      <c r="AK926" s="130" t="s">
        <v>2288</v>
      </c>
      <c r="AL926" s="130" t="s">
        <v>2289</v>
      </c>
      <c r="AM926" s="130" t="s">
        <v>147</v>
      </c>
      <c r="AN926" s="130" t="s">
        <v>148</v>
      </c>
      <c r="AO926" s="130" t="s">
        <v>2290</v>
      </c>
      <c r="AP926" s="130" t="s">
        <v>150</v>
      </c>
      <c r="AQ926" s="130" t="s">
        <v>148</v>
      </c>
      <c r="AR926" s="130" t="s">
        <v>148</v>
      </c>
      <c r="AS926" s="131">
        <v>-1717.85</v>
      </c>
      <c r="AT926" s="127">
        <v>44874</v>
      </c>
      <c r="AX926" s="21"/>
    </row>
    <row r="927" spans="35:50" x14ac:dyDescent="0.3">
      <c r="AI927" s="130" t="s">
        <v>143</v>
      </c>
      <c r="AJ927" s="130" t="s">
        <v>144</v>
      </c>
      <c r="AK927" s="130" t="s">
        <v>2291</v>
      </c>
      <c r="AL927" s="130" t="s">
        <v>871</v>
      </c>
      <c r="AM927" s="130" t="s">
        <v>147</v>
      </c>
      <c r="AN927" s="130" t="s">
        <v>871</v>
      </c>
      <c r="AO927" s="130" t="s">
        <v>2290</v>
      </c>
      <c r="AP927" s="130" t="s">
        <v>150</v>
      </c>
      <c r="AQ927" s="130" t="s">
        <v>148</v>
      </c>
      <c r="AR927" s="130" t="s">
        <v>148</v>
      </c>
      <c r="AS927" s="131">
        <v>3890.87</v>
      </c>
      <c r="AT927" s="127">
        <v>44880</v>
      </c>
      <c r="AX927" s="21"/>
    </row>
    <row r="928" spans="35:50" x14ac:dyDescent="0.3">
      <c r="AI928" s="130" t="s">
        <v>143</v>
      </c>
      <c r="AJ928" s="130" t="s">
        <v>194</v>
      </c>
      <c r="AK928" s="130" t="s">
        <v>2292</v>
      </c>
      <c r="AL928" s="130" t="s">
        <v>2293</v>
      </c>
      <c r="AM928" s="130" t="s">
        <v>147</v>
      </c>
      <c r="AN928" s="130" t="s">
        <v>197</v>
      </c>
      <c r="AO928" s="130" t="s">
        <v>2294</v>
      </c>
      <c r="AP928" s="130" t="s">
        <v>150</v>
      </c>
      <c r="AQ928" s="130" t="s">
        <v>148</v>
      </c>
      <c r="AR928" s="130" t="s">
        <v>148</v>
      </c>
      <c r="AS928" s="131">
        <v>1464.85</v>
      </c>
      <c r="AT928" s="127">
        <v>44879</v>
      </c>
      <c r="AX928" s="21"/>
    </row>
    <row r="929" spans="35:50" x14ac:dyDescent="0.3">
      <c r="AI929" s="130" t="s">
        <v>143</v>
      </c>
      <c r="AJ929" s="130" t="s">
        <v>194</v>
      </c>
      <c r="AK929" s="130" t="s">
        <v>2295</v>
      </c>
      <c r="AL929" s="130" t="s">
        <v>2296</v>
      </c>
      <c r="AM929" s="130" t="s">
        <v>147</v>
      </c>
      <c r="AN929" s="130" t="s">
        <v>197</v>
      </c>
      <c r="AO929" s="130" t="s">
        <v>2294</v>
      </c>
      <c r="AP929" s="130" t="s">
        <v>150</v>
      </c>
      <c r="AQ929" s="130" t="s">
        <v>148</v>
      </c>
      <c r="AR929" s="130" t="s">
        <v>148</v>
      </c>
      <c r="AS929" s="131">
        <v>1095.5</v>
      </c>
      <c r="AT929" s="127">
        <v>44879</v>
      </c>
      <c r="AX929" s="21"/>
    </row>
    <row r="930" spans="35:50" x14ac:dyDescent="0.3">
      <c r="AI930" s="130" t="s">
        <v>143</v>
      </c>
      <c r="AJ930" s="130" t="s">
        <v>194</v>
      </c>
      <c r="AK930" s="130" t="s">
        <v>2297</v>
      </c>
      <c r="AL930" s="130" t="s">
        <v>2298</v>
      </c>
      <c r="AM930" s="130" t="s">
        <v>147</v>
      </c>
      <c r="AN930" s="130" t="s">
        <v>197</v>
      </c>
      <c r="AO930" s="130" t="s">
        <v>2294</v>
      </c>
      <c r="AP930" s="130" t="s">
        <v>150</v>
      </c>
      <c r="AQ930" s="130" t="s">
        <v>148</v>
      </c>
      <c r="AR930" s="130" t="s">
        <v>148</v>
      </c>
      <c r="AS930" s="131">
        <v>387.4</v>
      </c>
      <c r="AT930" s="127">
        <v>44879</v>
      </c>
      <c r="AX930" s="21"/>
    </row>
    <row r="931" spans="35:50" x14ac:dyDescent="0.3">
      <c r="AI931" s="130" t="s">
        <v>143</v>
      </c>
      <c r="AJ931" s="130" t="s">
        <v>194</v>
      </c>
      <c r="AK931" s="130" t="s">
        <v>2299</v>
      </c>
      <c r="AL931" s="130" t="s">
        <v>2300</v>
      </c>
      <c r="AM931" s="130" t="s">
        <v>147</v>
      </c>
      <c r="AN931" s="130" t="s">
        <v>197</v>
      </c>
      <c r="AO931" s="130" t="s">
        <v>2294</v>
      </c>
      <c r="AP931" s="130" t="s">
        <v>150</v>
      </c>
      <c r="AQ931" s="130" t="s">
        <v>148</v>
      </c>
      <c r="AR931" s="130" t="s">
        <v>148</v>
      </c>
      <c r="AS931" s="131">
        <v>42</v>
      </c>
      <c r="AT931" s="127">
        <v>44879</v>
      </c>
      <c r="AX931" s="21"/>
    </row>
    <row r="932" spans="35:50" x14ac:dyDescent="0.3">
      <c r="AI932" s="130" t="s">
        <v>143</v>
      </c>
      <c r="AJ932" s="130" t="s">
        <v>194</v>
      </c>
      <c r="AK932" s="130" t="s">
        <v>2301</v>
      </c>
      <c r="AL932" s="130" t="s">
        <v>2302</v>
      </c>
      <c r="AM932" s="130" t="s">
        <v>147</v>
      </c>
      <c r="AN932" s="130" t="s">
        <v>197</v>
      </c>
      <c r="AO932" s="130" t="s">
        <v>2294</v>
      </c>
      <c r="AP932" s="130" t="s">
        <v>150</v>
      </c>
      <c r="AQ932" s="130" t="s">
        <v>148</v>
      </c>
      <c r="AR932" s="130" t="s">
        <v>148</v>
      </c>
      <c r="AS932" s="131">
        <v>498.4</v>
      </c>
      <c r="AT932" s="127">
        <v>44879</v>
      </c>
      <c r="AX932" s="21"/>
    </row>
    <row r="933" spans="35:50" x14ac:dyDescent="0.3">
      <c r="AI933" s="130" t="s">
        <v>143</v>
      </c>
      <c r="AJ933" s="130" t="s">
        <v>194</v>
      </c>
      <c r="AK933" s="130" t="s">
        <v>2303</v>
      </c>
      <c r="AL933" s="130" t="s">
        <v>2304</v>
      </c>
      <c r="AM933" s="130" t="s">
        <v>147</v>
      </c>
      <c r="AN933" s="130" t="s">
        <v>197</v>
      </c>
      <c r="AO933" s="130" t="s">
        <v>2294</v>
      </c>
      <c r="AP933" s="130" t="s">
        <v>150</v>
      </c>
      <c r="AQ933" s="130" t="s">
        <v>148</v>
      </c>
      <c r="AR933" s="130" t="s">
        <v>148</v>
      </c>
      <c r="AS933" s="131">
        <v>336</v>
      </c>
      <c r="AT933" s="127">
        <v>44879</v>
      </c>
      <c r="AX933" s="21"/>
    </row>
    <row r="934" spans="35:50" x14ac:dyDescent="0.3">
      <c r="AI934" s="130" t="s">
        <v>143</v>
      </c>
      <c r="AJ934" s="130" t="s">
        <v>194</v>
      </c>
      <c r="AK934" s="130" t="s">
        <v>2305</v>
      </c>
      <c r="AL934" s="130" t="s">
        <v>2306</v>
      </c>
      <c r="AM934" s="130" t="s">
        <v>147</v>
      </c>
      <c r="AN934" s="130" t="s">
        <v>197</v>
      </c>
      <c r="AO934" s="130" t="s">
        <v>2294</v>
      </c>
      <c r="AP934" s="130" t="s">
        <v>150</v>
      </c>
      <c r="AQ934" s="130" t="s">
        <v>148</v>
      </c>
      <c r="AR934" s="130" t="s">
        <v>148</v>
      </c>
      <c r="AS934" s="131">
        <v>1344</v>
      </c>
      <c r="AT934" s="127">
        <v>44879</v>
      </c>
      <c r="AX934" s="21"/>
    </row>
    <row r="935" spans="35:50" x14ac:dyDescent="0.3">
      <c r="AI935" s="130" t="s">
        <v>143</v>
      </c>
      <c r="AJ935" s="130" t="s">
        <v>194</v>
      </c>
      <c r="AK935" s="130" t="s">
        <v>2307</v>
      </c>
      <c r="AL935" s="130" t="s">
        <v>2308</v>
      </c>
      <c r="AM935" s="130" t="s">
        <v>147</v>
      </c>
      <c r="AN935" s="130" t="s">
        <v>197</v>
      </c>
      <c r="AO935" s="130" t="s">
        <v>2294</v>
      </c>
      <c r="AP935" s="130" t="s">
        <v>150</v>
      </c>
      <c r="AQ935" s="130" t="s">
        <v>148</v>
      </c>
      <c r="AR935" s="130" t="s">
        <v>148</v>
      </c>
      <c r="AS935" s="131">
        <v>500.5</v>
      </c>
      <c r="AT935" s="127">
        <v>44879</v>
      </c>
      <c r="AX935" s="21"/>
    </row>
    <row r="936" spans="35:50" x14ac:dyDescent="0.3">
      <c r="AI936" s="130" t="s">
        <v>143</v>
      </c>
      <c r="AJ936" s="130" t="s">
        <v>194</v>
      </c>
      <c r="AK936" s="130" t="s">
        <v>2309</v>
      </c>
      <c r="AL936" s="130" t="s">
        <v>2310</v>
      </c>
      <c r="AM936" s="130" t="s">
        <v>147</v>
      </c>
      <c r="AN936" s="130" t="s">
        <v>197</v>
      </c>
      <c r="AO936" s="130" t="s">
        <v>2294</v>
      </c>
      <c r="AP936" s="130" t="s">
        <v>150</v>
      </c>
      <c r="AQ936" s="130" t="s">
        <v>148</v>
      </c>
      <c r="AR936" s="130" t="s">
        <v>148</v>
      </c>
      <c r="AS936" s="131">
        <v>84</v>
      </c>
      <c r="AT936" s="127">
        <v>44879</v>
      </c>
      <c r="AX936" s="21"/>
    </row>
    <row r="937" spans="35:50" x14ac:dyDescent="0.3">
      <c r="AI937" s="130" t="s">
        <v>143</v>
      </c>
      <c r="AJ937" s="130" t="s">
        <v>194</v>
      </c>
      <c r="AK937" s="130" t="s">
        <v>2311</v>
      </c>
      <c r="AL937" s="130" t="s">
        <v>2312</v>
      </c>
      <c r="AM937" s="130" t="s">
        <v>147</v>
      </c>
      <c r="AN937" s="130" t="s">
        <v>197</v>
      </c>
      <c r="AO937" s="130" t="s">
        <v>2294</v>
      </c>
      <c r="AP937" s="130" t="s">
        <v>150</v>
      </c>
      <c r="AQ937" s="130" t="s">
        <v>148</v>
      </c>
      <c r="AR937" s="130" t="s">
        <v>148</v>
      </c>
      <c r="AS937" s="131">
        <v>84</v>
      </c>
      <c r="AT937" s="127">
        <v>44879</v>
      </c>
      <c r="AX937" s="21"/>
    </row>
    <row r="938" spans="35:50" x14ac:dyDescent="0.3">
      <c r="AI938" s="130" t="s">
        <v>143</v>
      </c>
      <c r="AJ938" s="130" t="s">
        <v>194</v>
      </c>
      <c r="AK938" s="130" t="s">
        <v>2313</v>
      </c>
      <c r="AL938" s="130" t="s">
        <v>2314</v>
      </c>
      <c r="AM938" s="130" t="s">
        <v>147</v>
      </c>
      <c r="AN938" s="130" t="s">
        <v>197</v>
      </c>
      <c r="AO938" s="130" t="s">
        <v>2294</v>
      </c>
      <c r="AP938" s="130" t="s">
        <v>150</v>
      </c>
      <c r="AQ938" s="130" t="s">
        <v>148</v>
      </c>
      <c r="AR938" s="130" t="s">
        <v>148</v>
      </c>
      <c r="AS938" s="131">
        <v>53.5</v>
      </c>
      <c r="AT938" s="127">
        <v>44879</v>
      </c>
      <c r="AX938" s="21"/>
    </row>
    <row r="939" spans="35:50" x14ac:dyDescent="0.3">
      <c r="AI939" s="130" t="s">
        <v>143</v>
      </c>
      <c r="AJ939" s="130" t="s">
        <v>194</v>
      </c>
      <c r="AK939" s="130" t="s">
        <v>2315</v>
      </c>
      <c r="AL939" s="130" t="s">
        <v>2316</v>
      </c>
      <c r="AM939" s="130" t="s">
        <v>147</v>
      </c>
      <c r="AN939" s="130" t="s">
        <v>197</v>
      </c>
      <c r="AO939" s="130" t="s">
        <v>2294</v>
      </c>
      <c r="AP939" s="130" t="s">
        <v>150</v>
      </c>
      <c r="AQ939" s="130" t="s">
        <v>148</v>
      </c>
      <c r="AR939" s="130" t="s">
        <v>148</v>
      </c>
      <c r="AS939" s="131">
        <v>21</v>
      </c>
      <c r="AT939" s="127">
        <v>44879</v>
      </c>
      <c r="AX939" s="21"/>
    </row>
    <row r="940" spans="35:50" x14ac:dyDescent="0.3">
      <c r="AI940" s="130" t="s">
        <v>143</v>
      </c>
      <c r="AJ940" s="130" t="s">
        <v>194</v>
      </c>
      <c r="AK940" s="130" t="s">
        <v>2317</v>
      </c>
      <c r="AL940" s="130" t="s">
        <v>2318</v>
      </c>
      <c r="AM940" s="130" t="s">
        <v>147</v>
      </c>
      <c r="AN940" s="130" t="s">
        <v>197</v>
      </c>
      <c r="AO940" s="130" t="s">
        <v>2294</v>
      </c>
      <c r="AP940" s="130" t="s">
        <v>150</v>
      </c>
      <c r="AQ940" s="130" t="s">
        <v>148</v>
      </c>
      <c r="AR940" s="130" t="s">
        <v>148</v>
      </c>
      <c r="AS940" s="131">
        <v>1270</v>
      </c>
      <c r="AT940" s="127">
        <v>44879</v>
      </c>
      <c r="AX940" s="21"/>
    </row>
    <row r="941" spans="35:50" x14ac:dyDescent="0.3">
      <c r="AI941" s="130" t="s">
        <v>143</v>
      </c>
      <c r="AJ941" s="130" t="s">
        <v>194</v>
      </c>
      <c r="AK941" s="130" t="s">
        <v>2319</v>
      </c>
      <c r="AL941" s="130" t="s">
        <v>2320</v>
      </c>
      <c r="AM941" s="130" t="s">
        <v>147</v>
      </c>
      <c r="AN941" s="130" t="s">
        <v>197</v>
      </c>
      <c r="AO941" s="130" t="s">
        <v>2294</v>
      </c>
      <c r="AP941" s="130" t="s">
        <v>150</v>
      </c>
      <c r="AQ941" s="130" t="s">
        <v>148</v>
      </c>
      <c r="AR941" s="130" t="s">
        <v>148</v>
      </c>
      <c r="AS941" s="131">
        <v>42</v>
      </c>
      <c r="AT941" s="127">
        <v>44879</v>
      </c>
      <c r="AX941" s="21"/>
    </row>
    <row r="942" spans="35:50" x14ac:dyDescent="0.3">
      <c r="AI942" s="130" t="s">
        <v>143</v>
      </c>
      <c r="AJ942" s="130" t="s">
        <v>194</v>
      </c>
      <c r="AK942" s="130" t="s">
        <v>2321</v>
      </c>
      <c r="AL942" s="130" t="s">
        <v>2322</v>
      </c>
      <c r="AM942" s="130" t="s">
        <v>147</v>
      </c>
      <c r="AN942" s="130" t="s">
        <v>197</v>
      </c>
      <c r="AO942" s="130" t="s">
        <v>2294</v>
      </c>
      <c r="AP942" s="130" t="s">
        <v>150</v>
      </c>
      <c r="AQ942" s="130" t="s">
        <v>148</v>
      </c>
      <c r="AR942" s="130" t="s">
        <v>148</v>
      </c>
      <c r="AS942" s="131">
        <v>516</v>
      </c>
      <c r="AT942" s="127">
        <v>44879</v>
      </c>
      <c r="AX942" s="21"/>
    </row>
    <row r="943" spans="35:50" x14ac:dyDescent="0.3">
      <c r="AI943" s="130" t="s">
        <v>143</v>
      </c>
      <c r="AJ943" s="130" t="s">
        <v>194</v>
      </c>
      <c r="AK943" s="130" t="s">
        <v>2323</v>
      </c>
      <c r="AL943" s="130" t="s">
        <v>2324</v>
      </c>
      <c r="AM943" s="130" t="s">
        <v>147</v>
      </c>
      <c r="AN943" s="130" t="s">
        <v>197</v>
      </c>
      <c r="AO943" s="130" t="s">
        <v>2294</v>
      </c>
      <c r="AP943" s="130" t="s">
        <v>150</v>
      </c>
      <c r="AQ943" s="130" t="s">
        <v>148</v>
      </c>
      <c r="AR943" s="130" t="s">
        <v>148</v>
      </c>
      <c r="AS943" s="131">
        <v>199</v>
      </c>
      <c r="AT943" s="127">
        <v>44879</v>
      </c>
      <c r="AX943" s="21"/>
    </row>
    <row r="944" spans="35:50" x14ac:dyDescent="0.3">
      <c r="AI944" s="130" t="s">
        <v>143</v>
      </c>
      <c r="AJ944" s="130" t="s">
        <v>194</v>
      </c>
      <c r="AK944" s="130" t="s">
        <v>2325</v>
      </c>
      <c r="AL944" s="130" t="s">
        <v>2326</v>
      </c>
      <c r="AM944" s="130" t="s">
        <v>147</v>
      </c>
      <c r="AN944" s="130" t="s">
        <v>197</v>
      </c>
      <c r="AO944" s="130" t="s">
        <v>2294</v>
      </c>
      <c r="AP944" s="130" t="s">
        <v>150</v>
      </c>
      <c r="AQ944" s="130" t="s">
        <v>148</v>
      </c>
      <c r="AR944" s="130" t="s">
        <v>148</v>
      </c>
      <c r="AS944" s="131">
        <v>637</v>
      </c>
      <c r="AT944" s="127">
        <v>44879</v>
      </c>
      <c r="AX944" s="21"/>
    </row>
    <row r="945" spans="35:50" x14ac:dyDescent="0.3">
      <c r="AI945" s="130" t="s">
        <v>143</v>
      </c>
      <c r="AJ945" s="130" t="s">
        <v>194</v>
      </c>
      <c r="AK945" s="130" t="s">
        <v>2327</v>
      </c>
      <c r="AL945" s="130" t="s">
        <v>2328</v>
      </c>
      <c r="AM945" s="130" t="s">
        <v>147</v>
      </c>
      <c r="AN945" s="130" t="s">
        <v>197</v>
      </c>
      <c r="AO945" s="130" t="s">
        <v>2294</v>
      </c>
      <c r="AP945" s="130" t="s">
        <v>150</v>
      </c>
      <c r="AQ945" s="130" t="s">
        <v>148</v>
      </c>
      <c r="AR945" s="130" t="s">
        <v>148</v>
      </c>
      <c r="AS945" s="131">
        <v>871</v>
      </c>
      <c r="AT945" s="127">
        <v>44879</v>
      </c>
      <c r="AX945" s="21"/>
    </row>
    <row r="946" spans="35:50" x14ac:dyDescent="0.3">
      <c r="AI946" s="130" t="s">
        <v>143</v>
      </c>
      <c r="AJ946" s="130" t="s">
        <v>144</v>
      </c>
      <c r="AK946" s="130" t="s">
        <v>2329</v>
      </c>
      <c r="AL946" s="130" t="s">
        <v>1407</v>
      </c>
      <c r="AM946" s="130" t="s">
        <v>147</v>
      </c>
      <c r="AN946" s="130" t="s">
        <v>1407</v>
      </c>
      <c r="AO946" s="130" t="s">
        <v>2330</v>
      </c>
      <c r="AP946" s="130" t="s">
        <v>150</v>
      </c>
      <c r="AQ946" s="130" t="s">
        <v>148</v>
      </c>
      <c r="AR946" s="130" t="s">
        <v>148</v>
      </c>
      <c r="AS946" s="131">
        <v>2100.25</v>
      </c>
      <c r="AT946" s="127">
        <v>44881</v>
      </c>
      <c r="AX946" s="21"/>
    </row>
    <row r="947" spans="35:50" x14ac:dyDescent="0.3">
      <c r="AI947" s="130" t="s">
        <v>143</v>
      </c>
      <c r="AJ947" s="130" t="s">
        <v>194</v>
      </c>
      <c r="AK947" s="130" t="s">
        <v>2331</v>
      </c>
      <c r="AL947" s="130" t="s">
        <v>2332</v>
      </c>
      <c r="AM947" s="130" t="s">
        <v>147</v>
      </c>
      <c r="AN947" s="130" t="s">
        <v>259</v>
      </c>
      <c r="AO947" s="130" t="s">
        <v>2330</v>
      </c>
      <c r="AP947" s="130" t="s">
        <v>150</v>
      </c>
      <c r="AQ947" s="130" t="s">
        <v>148</v>
      </c>
      <c r="AR947" s="130" t="s">
        <v>148</v>
      </c>
      <c r="AS947" s="131">
        <v>1062.5</v>
      </c>
      <c r="AT947" s="127">
        <v>44882</v>
      </c>
      <c r="AX947" s="21"/>
    </row>
    <row r="948" spans="35:50" x14ac:dyDescent="0.3">
      <c r="AI948" s="130" t="s">
        <v>143</v>
      </c>
      <c r="AJ948" s="130" t="s">
        <v>194</v>
      </c>
      <c r="AK948" s="130" t="s">
        <v>2333</v>
      </c>
      <c r="AL948" s="130" t="s">
        <v>2334</v>
      </c>
      <c r="AM948" s="130" t="s">
        <v>147</v>
      </c>
      <c r="AN948" s="130" t="s">
        <v>259</v>
      </c>
      <c r="AO948" s="130" t="s">
        <v>2330</v>
      </c>
      <c r="AP948" s="130" t="s">
        <v>150</v>
      </c>
      <c r="AQ948" s="130" t="s">
        <v>148</v>
      </c>
      <c r="AR948" s="130" t="s">
        <v>148</v>
      </c>
      <c r="AS948" s="131">
        <v>21393.5</v>
      </c>
      <c r="AT948" s="127">
        <v>44882</v>
      </c>
      <c r="AX948" s="21"/>
    </row>
    <row r="949" spans="35:50" x14ac:dyDescent="0.3">
      <c r="AI949" s="130" t="s">
        <v>143</v>
      </c>
      <c r="AJ949" s="130" t="s">
        <v>194</v>
      </c>
      <c r="AK949" s="130" t="s">
        <v>2335</v>
      </c>
      <c r="AL949" s="130" t="s">
        <v>2336</v>
      </c>
      <c r="AM949" s="130" t="s">
        <v>147</v>
      </c>
      <c r="AN949" s="130" t="s">
        <v>259</v>
      </c>
      <c r="AO949" s="130" t="s">
        <v>2330</v>
      </c>
      <c r="AP949" s="130" t="s">
        <v>150</v>
      </c>
      <c r="AQ949" s="130" t="s">
        <v>148</v>
      </c>
      <c r="AR949" s="130" t="s">
        <v>148</v>
      </c>
      <c r="AS949" s="131">
        <v>4004</v>
      </c>
      <c r="AT949" s="127">
        <v>44882</v>
      </c>
      <c r="AX949" s="21"/>
    </row>
    <row r="950" spans="35:50" x14ac:dyDescent="0.3">
      <c r="AI950" s="130" t="s">
        <v>143</v>
      </c>
      <c r="AJ950" s="130" t="s">
        <v>194</v>
      </c>
      <c r="AK950" s="130" t="s">
        <v>2337</v>
      </c>
      <c r="AL950" s="130" t="s">
        <v>2338</v>
      </c>
      <c r="AM950" s="130" t="s">
        <v>147</v>
      </c>
      <c r="AN950" s="130" t="s">
        <v>259</v>
      </c>
      <c r="AO950" s="130" t="s">
        <v>2330</v>
      </c>
      <c r="AP950" s="130" t="s">
        <v>150</v>
      </c>
      <c r="AQ950" s="130" t="s">
        <v>148</v>
      </c>
      <c r="AR950" s="130" t="s">
        <v>148</v>
      </c>
      <c r="AS950" s="131">
        <v>1122</v>
      </c>
      <c r="AT950" s="127">
        <v>44882</v>
      </c>
      <c r="AX950" s="21"/>
    </row>
    <row r="951" spans="35:50" x14ac:dyDescent="0.3">
      <c r="AI951" s="130" t="s">
        <v>143</v>
      </c>
      <c r="AJ951" s="130" t="s">
        <v>144</v>
      </c>
      <c r="AK951" s="130" t="s">
        <v>2339</v>
      </c>
      <c r="AL951" s="130" t="s">
        <v>1014</v>
      </c>
      <c r="AM951" s="130" t="s">
        <v>147</v>
      </c>
      <c r="AN951" s="130" t="s">
        <v>1014</v>
      </c>
      <c r="AO951" s="130" t="s">
        <v>2340</v>
      </c>
      <c r="AP951" s="130" t="s">
        <v>150</v>
      </c>
      <c r="AQ951" s="130" t="s">
        <v>148</v>
      </c>
      <c r="AR951" s="130" t="s">
        <v>148</v>
      </c>
      <c r="AS951" s="131">
        <v>1130.54</v>
      </c>
      <c r="AT951" s="127">
        <v>44895</v>
      </c>
      <c r="AX951" s="21"/>
    </row>
    <row r="952" spans="35:50" x14ac:dyDescent="0.3">
      <c r="AI952" s="130" t="s">
        <v>143</v>
      </c>
      <c r="AJ952" s="130" t="s">
        <v>194</v>
      </c>
      <c r="AK952" s="130" t="s">
        <v>2341</v>
      </c>
      <c r="AL952" s="130" t="s">
        <v>2342</v>
      </c>
      <c r="AM952" s="130" t="s">
        <v>147</v>
      </c>
      <c r="AN952" s="130" t="s">
        <v>655</v>
      </c>
      <c r="AO952" s="130" t="s">
        <v>2340</v>
      </c>
      <c r="AP952" s="130" t="s">
        <v>150</v>
      </c>
      <c r="AQ952" s="130" t="s">
        <v>148</v>
      </c>
      <c r="AR952" s="130" t="s">
        <v>148</v>
      </c>
      <c r="AS952" s="131">
        <v>20917.189999999999</v>
      </c>
      <c r="AT952" s="127">
        <v>44904</v>
      </c>
      <c r="AX952" s="21"/>
    </row>
    <row r="953" spans="35:50" x14ac:dyDescent="0.3">
      <c r="AI953" s="130" t="s">
        <v>143</v>
      </c>
      <c r="AJ953" s="130" t="s">
        <v>144</v>
      </c>
      <c r="AK953" s="130" t="s">
        <v>2343</v>
      </c>
      <c r="AL953" s="130" t="s">
        <v>2344</v>
      </c>
      <c r="AM953" s="130" t="s">
        <v>147</v>
      </c>
      <c r="AN953" s="130" t="s">
        <v>468</v>
      </c>
      <c r="AO953" s="130" t="s">
        <v>2345</v>
      </c>
      <c r="AP953" s="130" t="s">
        <v>150</v>
      </c>
      <c r="AQ953" s="130" t="s">
        <v>148</v>
      </c>
      <c r="AR953" s="130" t="s">
        <v>148</v>
      </c>
      <c r="AS953" s="131">
        <v>1613.03</v>
      </c>
      <c r="AT953" s="127">
        <v>44886</v>
      </c>
      <c r="AX953" s="21"/>
    </row>
    <row r="954" spans="35:50" x14ac:dyDescent="0.3">
      <c r="AI954" s="130" t="s">
        <v>143</v>
      </c>
      <c r="AJ954" s="130" t="s">
        <v>194</v>
      </c>
      <c r="AK954" s="130" t="s">
        <v>2346</v>
      </c>
      <c r="AL954" s="130" t="s">
        <v>2347</v>
      </c>
      <c r="AM954" s="130" t="s">
        <v>147</v>
      </c>
      <c r="AN954" s="130" t="s">
        <v>259</v>
      </c>
      <c r="AO954" s="130" t="s">
        <v>2345</v>
      </c>
      <c r="AP954" s="130" t="s">
        <v>150</v>
      </c>
      <c r="AQ954" s="130" t="s">
        <v>148</v>
      </c>
      <c r="AR954" s="130" t="s">
        <v>148</v>
      </c>
      <c r="AS954" s="131">
        <v>100.12</v>
      </c>
      <c r="AT954" s="127">
        <v>44886</v>
      </c>
      <c r="AX954" s="21"/>
    </row>
    <row r="955" spans="35:50" x14ac:dyDescent="0.3">
      <c r="AI955" s="130" t="s">
        <v>143</v>
      </c>
      <c r="AJ955" s="130" t="s">
        <v>194</v>
      </c>
      <c r="AK955" s="130" t="s">
        <v>2348</v>
      </c>
      <c r="AL955" s="130" t="s">
        <v>2349</v>
      </c>
      <c r="AM955" s="130" t="s">
        <v>147</v>
      </c>
      <c r="AN955" s="130" t="s">
        <v>259</v>
      </c>
      <c r="AO955" s="130" t="s">
        <v>2345</v>
      </c>
      <c r="AP955" s="130" t="s">
        <v>150</v>
      </c>
      <c r="AQ955" s="130" t="s">
        <v>148</v>
      </c>
      <c r="AR955" s="130" t="s">
        <v>148</v>
      </c>
      <c r="AS955" s="131">
        <v>2942.5</v>
      </c>
      <c r="AT955" s="127">
        <v>44886</v>
      </c>
      <c r="AX955" s="21"/>
    </row>
    <row r="956" spans="35:50" x14ac:dyDescent="0.3">
      <c r="AI956" s="130" t="s">
        <v>143</v>
      </c>
      <c r="AJ956" s="130" t="s">
        <v>194</v>
      </c>
      <c r="AK956" s="130" t="s">
        <v>2350</v>
      </c>
      <c r="AL956" s="130" t="s">
        <v>2351</v>
      </c>
      <c r="AM956" s="130" t="s">
        <v>147</v>
      </c>
      <c r="AN956" s="130" t="s">
        <v>259</v>
      </c>
      <c r="AO956" s="130" t="s">
        <v>2345</v>
      </c>
      <c r="AP956" s="130" t="s">
        <v>150</v>
      </c>
      <c r="AQ956" s="130" t="s">
        <v>148</v>
      </c>
      <c r="AR956" s="130" t="s">
        <v>148</v>
      </c>
      <c r="AS956" s="131">
        <v>3144.12</v>
      </c>
      <c r="AT956" s="127">
        <v>44886</v>
      </c>
      <c r="AX956" s="21"/>
    </row>
    <row r="957" spans="35:50" x14ac:dyDescent="0.3">
      <c r="AI957" s="130" t="s">
        <v>143</v>
      </c>
      <c r="AJ957" s="130" t="s">
        <v>194</v>
      </c>
      <c r="AK957" s="130" t="s">
        <v>2352</v>
      </c>
      <c r="AL957" s="130" t="s">
        <v>2353</v>
      </c>
      <c r="AM957" s="130" t="s">
        <v>147</v>
      </c>
      <c r="AN957" s="130" t="s">
        <v>259</v>
      </c>
      <c r="AO957" s="130" t="s">
        <v>2345</v>
      </c>
      <c r="AP957" s="130" t="s">
        <v>150</v>
      </c>
      <c r="AQ957" s="130" t="s">
        <v>148</v>
      </c>
      <c r="AR957" s="130" t="s">
        <v>148</v>
      </c>
      <c r="AS957" s="131">
        <v>248</v>
      </c>
      <c r="AT957" s="127">
        <v>44886</v>
      </c>
      <c r="AX957" s="21"/>
    </row>
    <row r="958" spans="35:50" x14ac:dyDescent="0.3">
      <c r="AI958" s="130" t="s">
        <v>143</v>
      </c>
      <c r="AJ958" s="130" t="s">
        <v>194</v>
      </c>
      <c r="AK958" s="130" t="s">
        <v>2354</v>
      </c>
      <c r="AL958" s="130" t="s">
        <v>2355</v>
      </c>
      <c r="AM958" s="130" t="s">
        <v>147</v>
      </c>
      <c r="AN958" s="130" t="s">
        <v>259</v>
      </c>
      <c r="AO958" s="130" t="s">
        <v>2345</v>
      </c>
      <c r="AP958" s="130" t="s">
        <v>150</v>
      </c>
      <c r="AQ958" s="130" t="s">
        <v>148</v>
      </c>
      <c r="AR958" s="130" t="s">
        <v>148</v>
      </c>
      <c r="AS958" s="131">
        <v>93</v>
      </c>
      <c r="AT958" s="127">
        <v>44886</v>
      </c>
      <c r="AX958" s="21"/>
    </row>
    <row r="959" spans="35:50" x14ac:dyDescent="0.3">
      <c r="AI959" s="130" t="s">
        <v>143</v>
      </c>
      <c r="AJ959" s="130" t="s">
        <v>194</v>
      </c>
      <c r="AK959" s="130" t="s">
        <v>2356</v>
      </c>
      <c r="AL959" s="130" t="s">
        <v>2357</v>
      </c>
      <c r="AM959" s="130" t="s">
        <v>147</v>
      </c>
      <c r="AN959" s="130" t="s">
        <v>259</v>
      </c>
      <c r="AO959" s="130" t="s">
        <v>2345</v>
      </c>
      <c r="AP959" s="130" t="s">
        <v>150</v>
      </c>
      <c r="AQ959" s="130" t="s">
        <v>148</v>
      </c>
      <c r="AR959" s="130" t="s">
        <v>148</v>
      </c>
      <c r="AS959" s="131">
        <v>1314</v>
      </c>
      <c r="AT959" s="127">
        <v>44886</v>
      </c>
      <c r="AX959" s="21"/>
    </row>
    <row r="960" spans="35:50" x14ac:dyDescent="0.3">
      <c r="AI960" s="130" t="s">
        <v>143</v>
      </c>
      <c r="AJ960" s="130" t="s">
        <v>194</v>
      </c>
      <c r="AK960" s="130" t="s">
        <v>2358</v>
      </c>
      <c r="AL960" s="130" t="s">
        <v>2359</v>
      </c>
      <c r="AM960" s="130" t="s">
        <v>147</v>
      </c>
      <c r="AN960" s="130" t="s">
        <v>259</v>
      </c>
      <c r="AO960" s="130" t="s">
        <v>2345</v>
      </c>
      <c r="AP960" s="130" t="s">
        <v>150</v>
      </c>
      <c r="AQ960" s="130" t="s">
        <v>148</v>
      </c>
      <c r="AR960" s="130" t="s">
        <v>148</v>
      </c>
      <c r="AS960" s="131">
        <v>266</v>
      </c>
      <c r="AT960" s="127">
        <v>44886</v>
      </c>
      <c r="AX960" s="21"/>
    </row>
    <row r="961" spans="35:50" x14ac:dyDescent="0.3">
      <c r="AI961" s="130" t="s">
        <v>143</v>
      </c>
      <c r="AJ961" s="130" t="s">
        <v>194</v>
      </c>
      <c r="AK961" s="130" t="s">
        <v>2360</v>
      </c>
      <c r="AL961" s="130" t="s">
        <v>2361</v>
      </c>
      <c r="AM961" s="130" t="s">
        <v>147</v>
      </c>
      <c r="AN961" s="130" t="s">
        <v>259</v>
      </c>
      <c r="AO961" s="130" t="s">
        <v>2345</v>
      </c>
      <c r="AP961" s="130" t="s">
        <v>150</v>
      </c>
      <c r="AQ961" s="130" t="s">
        <v>148</v>
      </c>
      <c r="AR961" s="130" t="s">
        <v>148</v>
      </c>
      <c r="AS961" s="131">
        <v>1472.27</v>
      </c>
      <c r="AT961" s="127">
        <v>44886</v>
      </c>
      <c r="AX961" s="21"/>
    </row>
    <row r="962" spans="35:50" x14ac:dyDescent="0.3">
      <c r="AI962" s="130" t="s">
        <v>143</v>
      </c>
      <c r="AJ962" s="130" t="s">
        <v>194</v>
      </c>
      <c r="AK962" s="130" t="s">
        <v>2362</v>
      </c>
      <c r="AL962" s="130" t="s">
        <v>2363</v>
      </c>
      <c r="AM962" s="130" t="s">
        <v>147</v>
      </c>
      <c r="AN962" s="130" t="s">
        <v>259</v>
      </c>
      <c r="AO962" s="130" t="s">
        <v>2345</v>
      </c>
      <c r="AP962" s="130" t="s">
        <v>150</v>
      </c>
      <c r="AQ962" s="130" t="s">
        <v>148</v>
      </c>
      <c r="AR962" s="130" t="s">
        <v>148</v>
      </c>
      <c r="AS962" s="131">
        <v>1789.86</v>
      </c>
      <c r="AT962" s="127">
        <v>44886</v>
      </c>
      <c r="AX962" s="21"/>
    </row>
    <row r="963" spans="35:50" x14ac:dyDescent="0.3">
      <c r="AI963" s="130" t="s">
        <v>143</v>
      </c>
      <c r="AJ963" s="130" t="s">
        <v>194</v>
      </c>
      <c r="AK963" s="130" t="s">
        <v>2364</v>
      </c>
      <c r="AL963" s="130" t="s">
        <v>2365</v>
      </c>
      <c r="AM963" s="130" t="s">
        <v>147</v>
      </c>
      <c r="AN963" s="130" t="s">
        <v>259</v>
      </c>
      <c r="AO963" s="130" t="s">
        <v>2345</v>
      </c>
      <c r="AP963" s="130" t="s">
        <v>150</v>
      </c>
      <c r="AQ963" s="130" t="s">
        <v>148</v>
      </c>
      <c r="AR963" s="130" t="s">
        <v>148</v>
      </c>
      <c r="AS963" s="131">
        <v>1625.16</v>
      </c>
      <c r="AT963" s="127">
        <v>44886</v>
      </c>
      <c r="AX963" s="21"/>
    </row>
    <row r="964" spans="35:50" x14ac:dyDescent="0.3">
      <c r="AI964" s="130" t="s">
        <v>143</v>
      </c>
      <c r="AJ964" s="130" t="s">
        <v>144</v>
      </c>
      <c r="AK964" s="130" t="s">
        <v>2366</v>
      </c>
      <c r="AL964" s="130" t="s">
        <v>2367</v>
      </c>
      <c r="AM964" s="130" t="s">
        <v>147</v>
      </c>
      <c r="AN964" s="130" t="s">
        <v>148</v>
      </c>
      <c r="AO964" s="130" t="s">
        <v>2368</v>
      </c>
      <c r="AP964" s="130" t="s">
        <v>150</v>
      </c>
      <c r="AQ964" s="130" t="s">
        <v>148</v>
      </c>
      <c r="AR964" s="130" t="s">
        <v>148</v>
      </c>
      <c r="AS964" s="131">
        <v>75000</v>
      </c>
      <c r="AT964" s="127">
        <v>44886</v>
      </c>
      <c r="AX964" s="21"/>
    </row>
    <row r="965" spans="35:50" x14ac:dyDescent="0.3">
      <c r="AI965" s="130" t="s">
        <v>143</v>
      </c>
      <c r="AJ965" s="130" t="s">
        <v>144</v>
      </c>
      <c r="AK965" s="130" t="s">
        <v>2369</v>
      </c>
      <c r="AL965" s="130" t="s">
        <v>1530</v>
      </c>
      <c r="AM965" s="130" t="s">
        <v>147</v>
      </c>
      <c r="AN965" s="130" t="s">
        <v>1530</v>
      </c>
      <c r="AO965" s="130" t="s">
        <v>2368</v>
      </c>
      <c r="AP965" s="130" t="s">
        <v>150</v>
      </c>
      <c r="AQ965" s="130" t="s">
        <v>148</v>
      </c>
      <c r="AR965" s="130" t="s">
        <v>148</v>
      </c>
      <c r="AS965" s="131">
        <v>683</v>
      </c>
      <c r="AT965" s="127">
        <v>44886</v>
      </c>
      <c r="AX965" s="21"/>
    </row>
    <row r="966" spans="35:50" x14ac:dyDescent="0.3">
      <c r="AI966" s="130" t="s">
        <v>143</v>
      </c>
      <c r="AJ966" s="130" t="s">
        <v>144</v>
      </c>
      <c r="AK966" s="130" t="s">
        <v>2370</v>
      </c>
      <c r="AL966" s="130" t="s">
        <v>1492</v>
      </c>
      <c r="AM966" s="130" t="s">
        <v>147</v>
      </c>
      <c r="AN966" s="130" t="s">
        <v>1492</v>
      </c>
      <c r="AO966" s="130" t="s">
        <v>2368</v>
      </c>
      <c r="AP966" s="130" t="s">
        <v>150</v>
      </c>
      <c r="AQ966" s="130" t="s">
        <v>148</v>
      </c>
      <c r="AR966" s="130" t="s">
        <v>148</v>
      </c>
      <c r="AS966" s="131">
        <v>1000</v>
      </c>
      <c r="AT966" s="127">
        <v>44895</v>
      </c>
      <c r="AX966" s="21"/>
    </row>
    <row r="967" spans="35:50" x14ac:dyDescent="0.3">
      <c r="AI967" s="130" t="s">
        <v>143</v>
      </c>
      <c r="AJ967" s="130" t="s">
        <v>144</v>
      </c>
      <c r="AK967" s="130" t="s">
        <v>2371</v>
      </c>
      <c r="AL967" s="130" t="s">
        <v>1631</v>
      </c>
      <c r="AM967" s="130" t="s">
        <v>147</v>
      </c>
      <c r="AN967" s="130" t="s">
        <v>1631</v>
      </c>
      <c r="AO967" s="130" t="s">
        <v>2368</v>
      </c>
      <c r="AP967" s="130" t="s">
        <v>150</v>
      </c>
      <c r="AQ967" s="130" t="s">
        <v>148</v>
      </c>
      <c r="AR967" s="130" t="s">
        <v>148</v>
      </c>
      <c r="AS967" s="131">
        <v>1847.8</v>
      </c>
      <c r="AT967" s="127">
        <v>44900</v>
      </c>
      <c r="AX967" s="21"/>
    </row>
    <row r="968" spans="35:50" x14ac:dyDescent="0.3">
      <c r="AI968" s="130" t="s">
        <v>143</v>
      </c>
      <c r="AJ968" s="130" t="s">
        <v>194</v>
      </c>
      <c r="AK968" s="130" t="s">
        <v>2372</v>
      </c>
      <c r="AL968" s="130" t="s">
        <v>2373</v>
      </c>
      <c r="AM968" s="130" t="s">
        <v>147</v>
      </c>
      <c r="AN968" s="130" t="s">
        <v>259</v>
      </c>
      <c r="AO968" s="130" t="s">
        <v>2368</v>
      </c>
      <c r="AP968" s="130" t="s">
        <v>150</v>
      </c>
      <c r="AQ968" s="130" t="s">
        <v>148</v>
      </c>
      <c r="AR968" s="130" t="s">
        <v>148</v>
      </c>
      <c r="AS968" s="131">
        <v>152</v>
      </c>
      <c r="AT968" s="127">
        <v>44888</v>
      </c>
      <c r="AX968" s="21"/>
    </row>
    <row r="969" spans="35:50" x14ac:dyDescent="0.3">
      <c r="AI969" s="130" t="s">
        <v>143</v>
      </c>
      <c r="AJ969" s="130" t="s">
        <v>194</v>
      </c>
      <c r="AK969" s="130" t="s">
        <v>2374</v>
      </c>
      <c r="AL969" s="130" t="s">
        <v>2375</v>
      </c>
      <c r="AM969" s="130" t="s">
        <v>147</v>
      </c>
      <c r="AN969" s="130" t="s">
        <v>259</v>
      </c>
      <c r="AO969" s="130" t="s">
        <v>2368</v>
      </c>
      <c r="AP969" s="130" t="s">
        <v>150</v>
      </c>
      <c r="AQ969" s="130" t="s">
        <v>148</v>
      </c>
      <c r="AR969" s="130" t="s">
        <v>148</v>
      </c>
      <c r="AS969" s="131">
        <v>217</v>
      </c>
      <c r="AT969" s="127">
        <v>44888</v>
      </c>
      <c r="AX969" s="21"/>
    </row>
    <row r="970" spans="35:50" x14ac:dyDescent="0.3">
      <c r="AI970" s="130" t="s">
        <v>143</v>
      </c>
      <c r="AJ970" s="130" t="s">
        <v>194</v>
      </c>
      <c r="AK970" s="130" t="s">
        <v>2376</v>
      </c>
      <c r="AL970" s="130" t="s">
        <v>2377</v>
      </c>
      <c r="AM970" s="130" t="s">
        <v>147</v>
      </c>
      <c r="AN970" s="130" t="s">
        <v>259</v>
      </c>
      <c r="AO970" s="130" t="s">
        <v>2368</v>
      </c>
      <c r="AP970" s="130" t="s">
        <v>150</v>
      </c>
      <c r="AQ970" s="130" t="s">
        <v>148</v>
      </c>
      <c r="AR970" s="130" t="s">
        <v>148</v>
      </c>
      <c r="AS970" s="131">
        <v>2225.5</v>
      </c>
      <c r="AT970" s="127">
        <v>44888</v>
      </c>
      <c r="AX970" s="21"/>
    </row>
    <row r="971" spans="35:50" x14ac:dyDescent="0.3">
      <c r="AI971" s="130" t="s">
        <v>143</v>
      </c>
      <c r="AJ971" s="130" t="s">
        <v>194</v>
      </c>
      <c r="AK971" s="130" t="s">
        <v>2378</v>
      </c>
      <c r="AL971" s="130" t="s">
        <v>2379</v>
      </c>
      <c r="AM971" s="130" t="s">
        <v>147</v>
      </c>
      <c r="AN971" s="130" t="s">
        <v>259</v>
      </c>
      <c r="AO971" s="130" t="s">
        <v>2368</v>
      </c>
      <c r="AP971" s="130" t="s">
        <v>150</v>
      </c>
      <c r="AQ971" s="130" t="s">
        <v>148</v>
      </c>
      <c r="AR971" s="130" t="s">
        <v>148</v>
      </c>
      <c r="AS971" s="131">
        <v>36029.46</v>
      </c>
      <c r="AT971" s="127">
        <v>44900</v>
      </c>
      <c r="AX971" s="21"/>
    </row>
    <row r="972" spans="35:50" x14ac:dyDescent="0.3">
      <c r="AI972" s="130" t="s">
        <v>143</v>
      </c>
      <c r="AJ972" s="130" t="s">
        <v>144</v>
      </c>
      <c r="AK972" s="130" t="s">
        <v>2380</v>
      </c>
      <c r="AL972" s="130" t="s">
        <v>1465</v>
      </c>
      <c r="AM972" s="130" t="s">
        <v>147</v>
      </c>
      <c r="AN972" s="130" t="s">
        <v>1465</v>
      </c>
      <c r="AO972" s="130" t="s">
        <v>2381</v>
      </c>
      <c r="AP972" s="130" t="s">
        <v>150</v>
      </c>
      <c r="AQ972" s="130" t="s">
        <v>148</v>
      </c>
      <c r="AR972" s="130" t="s">
        <v>148</v>
      </c>
      <c r="AS972" s="131">
        <v>1341.72</v>
      </c>
      <c r="AT972" s="127">
        <v>44886</v>
      </c>
      <c r="AX972" s="21"/>
    </row>
    <row r="973" spans="35:50" x14ac:dyDescent="0.3">
      <c r="AI973" s="130" t="s">
        <v>143</v>
      </c>
      <c r="AJ973" s="130" t="s">
        <v>144</v>
      </c>
      <c r="AK973" s="130" t="s">
        <v>2382</v>
      </c>
      <c r="AL973" s="130" t="s">
        <v>2383</v>
      </c>
      <c r="AM973" s="130" t="s">
        <v>147</v>
      </c>
      <c r="AN973" s="130" t="s">
        <v>1560</v>
      </c>
      <c r="AO973" s="130" t="s">
        <v>2384</v>
      </c>
      <c r="AP973" s="130" t="s">
        <v>150</v>
      </c>
      <c r="AQ973" s="130" t="s">
        <v>148</v>
      </c>
      <c r="AR973" s="130" t="s">
        <v>148</v>
      </c>
      <c r="AS973" s="131">
        <v>185</v>
      </c>
      <c r="AT973" s="127">
        <v>44895</v>
      </c>
      <c r="AX973" s="21"/>
    </row>
    <row r="974" spans="35:50" x14ac:dyDescent="0.3">
      <c r="AI974" s="130" t="s">
        <v>143</v>
      </c>
      <c r="AJ974" s="130" t="s">
        <v>144</v>
      </c>
      <c r="AK974" s="130" t="s">
        <v>2385</v>
      </c>
      <c r="AL974" s="130" t="s">
        <v>868</v>
      </c>
      <c r="AM974" s="130" t="s">
        <v>147</v>
      </c>
      <c r="AN974" s="130" t="s">
        <v>868</v>
      </c>
      <c r="AO974" s="130" t="s">
        <v>2384</v>
      </c>
      <c r="AP974" s="130" t="s">
        <v>150</v>
      </c>
      <c r="AQ974" s="130" t="s">
        <v>148</v>
      </c>
      <c r="AR974" s="130" t="s">
        <v>148</v>
      </c>
      <c r="AS974" s="131">
        <v>544.96</v>
      </c>
      <c r="AT974" s="127">
        <v>44895</v>
      </c>
      <c r="AX974" s="21"/>
    </row>
    <row r="975" spans="35:50" x14ac:dyDescent="0.3">
      <c r="AI975" s="130" t="s">
        <v>143</v>
      </c>
      <c r="AJ975" s="130" t="s">
        <v>144</v>
      </c>
      <c r="AK975" s="130" t="s">
        <v>2386</v>
      </c>
      <c r="AL975" s="130" t="s">
        <v>1563</v>
      </c>
      <c r="AM975" s="130" t="s">
        <v>147</v>
      </c>
      <c r="AN975" s="130" t="s">
        <v>1563</v>
      </c>
      <c r="AO975" s="130" t="s">
        <v>2384</v>
      </c>
      <c r="AP975" s="130" t="s">
        <v>150</v>
      </c>
      <c r="AQ975" s="130" t="s">
        <v>148</v>
      </c>
      <c r="AR975" s="130" t="s">
        <v>148</v>
      </c>
      <c r="AS975" s="131">
        <v>2683.59</v>
      </c>
      <c r="AT975" s="127">
        <v>44900</v>
      </c>
      <c r="AX975" s="21"/>
    </row>
    <row r="976" spans="35:50" x14ac:dyDescent="0.3">
      <c r="AI976" s="130" t="s">
        <v>143</v>
      </c>
      <c r="AJ976" s="130" t="s">
        <v>144</v>
      </c>
      <c r="AK976" s="130" t="s">
        <v>2387</v>
      </c>
      <c r="AL976" s="130" t="s">
        <v>1566</v>
      </c>
      <c r="AM976" s="130" t="s">
        <v>147</v>
      </c>
      <c r="AN976" s="130" t="s">
        <v>1566</v>
      </c>
      <c r="AO976" s="130" t="s">
        <v>2384</v>
      </c>
      <c r="AP976" s="130" t="s">
        <v>150</v>
      </c>
      <c r="AQ976" s="130" t="s">
        <v>148</v>
      </c>
      <c r="AR976" s="130" t="s">
        <v>148</v>
      </c>
      <c r="AS976" s="131">
        <v>1959.09</v>
      </c>
      <c r="AT976" s="127">
        <v>44910</v>
      </c>
      <c r="AX976" s="21"/>
    </row>
    <row r="977" spans="35:50" x14ac:dyDescent="0.3">
      <c r="AI977" s="130" t="s">
        <v>143</v>
      </c>
      <c r="AJ977" s="130" t="s">
        <v>194</v>
      </c>
      <c r="AK977" s="130" t="s">
        <v>2388</v>
      </c>
      <c r="AL977" s="130" t="s">
        <v>2389</v>
      </c>
      <c r="AM977" s="130" t="s">
        <v>147</v>
      </c>
      <c r="AN977" s="130" t="s">
        <v>525</v>
      </c>
      <c r="AO977" s="130" t="s">
        <v>2390</v>
      </c>
      <c r="AP977" s="130" t="s">
        <v>150</v>
      </c>
      <c r="AQ977" s="130" t="s">
        <v>148</v>
      </c>
      <c r="AR977" s="130" t="s">
        <v>148</v>
      </c>
      <c r="AS977" s="131">
        <v>6668.85</v>
      </c>
      <c r="AT977" s="127">
        <v>44894</v>
      </c>
      <c r="AX977" s="21"/>
    </row>
    <row r="978" spans="35:50" x14ac:dyDescent="0.3">
      <c r="AI978" s="130" t="s">
        <v>143</v>
      </c>
      <c r="AJ978" s="130" t="s">
        <v>194</v>
      </c>
      <c r="AK978" s="130" t="s">
        <v>2391</v>
      </c>
      <c r="AL978" s="130" t="s">
        <v>2392</v>
      </c>
      <c r="AM978" s="130" t="s">
        <v>147</v>
      </c>
      <c r="AN978" s="130" t="s">
        <v>525</v>
      </c>
      <c r="AO978" s="130" t="s">
        <v>2390</v>
      </c>
      <c r="AP978" s="130" t="s">
        <v>150</v>
      </c>
      <c r="AQ978" s="130" t="s">
        <v>148</v>
      </c>
      <c r="AR978" s="130" t="s">
        <v>148</v>
      </c>
      <c r="AS978" s="131">
        <v>106</v>
      </c>
      <c r="AT978" s="127">
        <v>44894</v>
      </c>
      <c r="AX978" s="21"/>
    </row>
    <row r="979" spans="35:50" x14ac:dyDescent="0.3">
      <c r="AI979" s="130" t="s">
        <v>143</v>
      </c>
      <c r="AJ979" s="130" t="s">
        <v>194</v>
      </c>
      <c r="AK979" s="130" t="s">
        <v>2393</v>
      </c>
      <c r="AL979" s="130" t="s">
        <v>2394</v>
      </c>
      <c r="AM979" s="130" t="s">
        <v>147</v>
      </c>
      <c r="AN979" s="130" t="s">
        <v>525</v>
      </c>
      <c r="AO979" s="130" t="s">
        <v>2390</v>
      </c>
      <c r="AP979" s="130" t="s">
        <v>150</v>
      </c>
      <c r="AQ979" s="130" t="s">
        <v>148</v>
      </c>
      <c r="AR979" s="130" t="s">
        <v>148</v>
      </c>
      <c r="AS979" s="131">
        <v>6604.01</v>
      </c>
      <c r="AT979" s="127">
        <v>44894</v>
      </c>
      <c r="AX979" s="21"/>
    </row>
    <row r="980" spans="35:50" x14ac:dyDescent="0.3">
      <c r="AI980" s="130" t="s">
        <v>143</v>
      </c>
      <c r="AJ980" s="130" t="s">
        <v>194</v>
      </c>
      <c r="AK980" s="130" t="s">
        <v>2395</v>
      </c>
      <c r="AL980" s="130" t="s">
        <v>2396</v>
      </c>
      <c r="AM980" s="130" t="s">
        <v>147</v>
      </c>
      <c r="AN980" s="130" t="s">
        <v>525</v>
      </c>
      <c r="AO980" s="130" t="s">
        <v>2390</v>
      </c>
      <c r="AP980" s="130" t="s">
        <v>150</v>
      </c>
      <c r="AQ980" s="130" t="s">
        <v>148</v>
      </c>
      <c r="AR980" s="130" t="s">
        <v>148</v>
      </c>
      <c r="AS980" s="131">
        <v>323</v>
      </c>
      <c r="AT980" s="127">
        <v>44894</v>
      </c>
      <c r="AX980" s="21"/>
    </row>
    <row r="981" spans="35:50" x14ac:dyDescent="0.3">
      <c r="AI981" s="130" t="s">
        <v>143</v>
      </c>
      <c r="AJ981" s="130" t="s">
        <v>194</v>
      </c>
      <c r="AK981" s="130" t="s">
        <v>2397</v>
      </c>
      <c r="AL981" s="130" t="s">
        <v>2398</v>
      </c>
      <c r="AM981" s="130" t="s">
        <v>147</v>
      </c>
      <c r="AN981" s="130" t="s">
        <v>525</v>
      </c>
      <c r="AO981" s="130" t="s">
        <v>2390</v>
      </c>
      <c r="AP981" s="130" t="s">
        <v>150</v>
      </c>
      <c r="AQ981" s="130" t="s">
        <v>148</v>
      </c>
      <c r="AR981" s="130" t="s">
        <v>148</v>
      </c>
      <c r="AS981" s="131">
        <v>1361.5</v>
      </c>
      <c r="AT981" s="127">
        <v>44894</v>
      </c>
      <c r="AX981" s="21"/>
    </row>
    <row r="982" spans="35:50" x14ac:dyDescent="0.3">
      <c r="AI982" s="130" t="s">
        <v>143</v>
      </c>
      <c r="AJ982" s="130" t="s">
        <v>194</v>
      </c>
      <c r="AK982" s="130" t="s">
        <v>2399</v>
      </c>
      <c r="AL982" s="130" t="s">
        <v>2400</v>
      </c>
      <c r="AM982" s="130" t="s">
        <v>147</v>
      </c>
      <c r="AN982" s="130" t="s">
        <v>525</v>
      </c>
      <c r="AO982" s="130" t="s">
        <v>2390</v>
      </c>
      <c r="AP982" s="130" t="s">
        <v>150</v>
      </c>
      <c r="AQ982" s="130" t="s">
        <v>148</v>
      </c>
      <c r="AR982" s="130" t="s">
        <v>148</v>
      </c>
      <c r="AS982" s="131">
        <v>14832.61</v>
      </c>
      <c r="AT982" s="127">
        <v>44900</v>
      </c>
      <c r="AX982" s="21"/>
    </row>
    <row r="983" spans="35:50" x14ac:dyDescent="0.3">
      <c r="AI983" s="130" t="s">
        <v>143</v>
      </c>
      <c r="AJ983" s="130" t="s">
        <v>194</v>
      </c>
      <c r="AK983" s="130" t="s">
        <v>2401</v>
      </c>
      <c r="AL983" s="130" t="s">
        <v>2402</v>
      </c>
      <c r="AM983" s="130" t="s">
        <v>147</v>
      </c>
      <c r="AN983" s="130" t="s">
        <v>525</v>
      </c>
      <c r="AO983" s="130" t="s">
        <v>2390</v>
      </c>
      <c r="AP983" s="130" t="s">
        <v>150</v>
      </c>
      <c r="AQ983" s="130" t="s">
        <v>148</v>
      </c>
      <c r="AR983" s="130" t="s">
        <v>148</v>
      </c>
      <c r="AS983" s="131">
        <v>25151.21</v>
      </c>
      <c r="AT983" s="127">
        <v>44900</v>
      </c>
      <c r="AX983" s="21"/>
    </row>
    <row r="984" spans="35:50" x14ac:dyDescent="0.3">
      <c r="AI984" s="130" t="s">
        <v>143</v>
      </c>
      <c r="AJ984" s="130" t="s">
        <v>144</v>
      </c>
      <c r="AK984" s="130" t="s">
        <v>2403</v>
      </c>
      <c r="AL984" s="130" t="s">
        <v>1137</v>
      </c>
      <c r="AM984" s="130" t="s">
        <v>147</v>
      </c>
      <c r="AN984" s="130" t="s">
        <v>1137</v>
      </c>
      <c r="AO984" s="130" t="s">
        <v>2404</v>
      </c>
      <c r="AP984" s="130" t="s">
        <v>150</v>
      </c>
      <c r="AQ984" s="130" t="s">
        <v>148</v>
      </c>
      <c r="AR984" s="130" t="s">
        <v>148</v>
      </c>
      <c r="AS984" s="131">
        <v>652.32000000000005</v>
      </c>
      <c r="AT984" s="127">
        <v>44894</v>
      </c>
      <c r="AX984" s="21"/>
    </row>
    <row r="985" spans="35:50" x14ac:dyDescent="0.3">
      <c r="AI985" s="130" t="s">
        <v>143</v>
      </c>
      <c r="AJ985" s="130" t="s">
        <v>144</v>
      </c>
      <c r="AK985" s="130" t="s">
        <v>2405</v>
      </c>
      <c r="AL985" s="130" t="s">
        <v>1554</v>
      </c>
      <c r="AM985" s="130" t="s">
        <v>147</v>
      </c>
      <c r="AN985" s="130" t="s">
        <v>1554</v>
      </c>
      <c r="AO985" s="130" t="s">
        <v>2404</v>
      </c>
      <c r="AP985" s="130" t="s">
        <v>150</v>
      </c>
      <c r="AQ985" s="130" t="s">
        <v>148</v>
      </c>
      <c r="AR985" s="130" t="s">
        <v>148</v>
      </c>
      <c r="AS985" s="131">
        <v>2907.84</v>
      </c>
      <c r="AT985" s="127">
        <v>44895</v>
      </c>
      <c r="AX985" s="21"/>
    </row>
    <row r="986" spans="35:50" x14ac:dyDescent="0.3">
      <c r="AI986" s="130" t="s">
        <v>143</v>
      </c>
      <c r="AJ986" s="130" t="s">
        <v>144</v>
      </c>
      <c r="AK986" s="130" t="s">
        <v>2406</v>
      </c>
      <c r="AL986" s="130" t="s">
        <v>1551</v>
      </c>
      <c r="AM986" s="130" t="s">
        <v>147</v>
      </c>
      <c r="AN986" s="130" t="s">
        <v>1551</v>
      </c>
      <c r="AO986" s="130" t="s">
        <v>2404</v>
      </c>
      <c r="AP986" s="130" t="s">
        <v>150</v>
      </c>
      <c r="AQ986" s="130" t="s">
        <v>148</v>
      </c>
      <c r="AR986" s="130" t="s">
        <v>148</v>
      </c>
      <c r="AS986" s="131">
        <v>2924.54</v>
      </c>
      <c r="AT986" s="127">
        <v>44895</v>
      </c>
      <c r="AX986" s="21"/>
    </row>
    <row r="987" spans="35:50" x14ac:dyDescent="0.3">
      <c r="AI987" s="130" t="s">
        <v>143</v>
      </c>
      <c r="AJ987" s="130" t="s">
        <v>144</v>
      </c>
      <c r="AK987" s="130" t="s">
        <v>2407</v>
      </c>
      <c r="AL987" s="130" t="s">
        <v>1429</v>
      </c>
      <c r="AM987" s="130" t="s">
        <v>147</v>
      </c>
      <c r="AN987" s="130" t="s">
        <v>1429</v>
      </c>
      <c r="AO987" s="130" t="s">
        <v>2408</v>
      </c>
      <c r="AP987" s="130" t="s">
        <v>150</v>
      </c>
      <c r="AQ987" s="130" t="s">
        <v>148</v>
      </c>
      <c r="AR987" s="130" t="s">
        <v>148</v>
      </c>
      <c r="AS987" s="131">
        <v>7324.58</v>
      </c>
      <c r="AT987" s="127">
        <v>44895</v>
      </c>
      <c r="AX987" s="21"/>
    </row>
    <row r="988" spans="35:50" x14ac:dyDescent="0.3">
      <c r="AI988" s="130" t="s">
        <v>143</v>
      </c>
      <c r="AJ988" s="130" t="s">
        <v>398</v>
      </c>
      <c r="AK988" s="130" t="s">
        <v>2409</v>
      </c>
      <c r="AL988" s="130" t="s">
        <v>400</v>
      </c>
      <c r="AM988" s="130" t="s">
        <v>147</v>
      </c>
      <c r="AN988" s="130" t="s">
        <v>401</v>
      </c>
      <c r="AO988" s="130" t="s">
        <v>2410</v>
      </c>
      <c r="AP988" s="130" t="s">
        <v>150</v>
      </c>
      <c r="AQ988" s="130" t="s">
        <v>148</v>
      </c>
      <c r="AR988" s="130" t="s">
        <v>148</v>
      </c>
      <c r="AS988" s="131">
        <v>-255413</v>
      </c>
      <c r="AT988" s="127">
        <v>44895</v>
      </c>
      <c r="AX988" s="21"/>
    </row>
    <row r="989" spans="35:50" x14ac:dyDescent="0.3">
      <c r="AI989" s="130" t="s">
        <v>143</v>
      </c>
      <c r="AJ989" s="130" t="s">
        <v>144</v>
      </c>
      <c r="AK989" s="130" t="s">
        <v>2411</v>
      </c>
      <c r="AL989" s="130" t="s">
        <v>1540</v>
      </c>
      <c r="AM989" s="130" t="s">
        <v>147</v>
      </c>
      <c r="AN989" s="130" t="s">
        <v>170</v>
      </c>
      <c r="AO989" s="130" t="s">
        <v>2410</v>
      </c>
      <c r="AP989" s="130" t="s">
        <v>150</v>
      </c>
      <c r="AQ989" s="130" t="s">
        <v>148</v>
      </c>
      <c r="AR989" s="130" t="s">
        <v>148</v>
      </c>
      <c r="AS989" s="131">
        <v>1340.35</v>
      </c>
      <c r="AT989" s="127">
        <v>44895</v>
      </c>
      <c r="AX989" s="21"/>
    </row>
    <row r="990" spans="35:50" x14ac:dyDescent="0.3">
      <c r="AI990" s="130" t="s">
        <v>143</v>
      </c>
      <c r="AJ990" s="130" t="s">
        <v>144</v>
      </c>
      <c r="AK990" s="130" t="s">
        <v>2412</v>
      </c>
      <c r="AL990" s="130" t="s">
        <v>1540</v>
      </c>
      <c r="AM990" s="130" t="s">
        <v>147</v>
      </c>
      <c r="AN990" s="130" t="s">
        <v>1540</v>
      </c>
      <c r="AO990" s="130" t="s">
        <v>2410</v>
      </c>
      <c r="AP990" s="130" t="s">
        <v>150</v>
      </c>
      <c r="AQ990" s="130" t="s">
        <v>148</v>
      </c>
      <c r="AR990" s="130" t="s">
        <v>148</v>
      </c>
      <c r="AS990" s="131">
        <v>30578.17</v>
      </c>
      <c r="AT990" s="127">
        <v>44896</v>
      </c>
      <c r="AX990" s="21"/>
    </row>
    <row r="991" spans="35:50" x14ac:dyDescent="0.3">
      <c r="AI991" s="130" t="s">
        <v>143</v>
      </c>
      <c r="AJ991" s="130" t="s">
        <v>144</v>
      </c>
      <c r="AK991" s="130" t="s">
        <v>2413</v>
      </c>
      <c r="AL991" s="130" t="s">
        <v>2414</v>
      </c>
      <c r="AM991" s="130" t="s">
        <v>147</v>
      </c>
      <c r="AN991" s="130" t="s">
        <v>273</v>
      </c>
      <c r="AO991" s="130" t="s">
        <v>2410</v>
      </c>
      <c r="AP991" s="130" t="s">
        <v>150</v>
      </c>
      <c r="AQ991" s="130" t="s">
        <v>148</v>
      </c>
      <c r="AR991" s="130" t="s">
        <v>148</v>
      </c>
      <c r="AS991" s="131">
        <v>19243.7</v>
      </c>
      <c r="AT991" s="127">
        <v>44900</v>
      </c>
      <c r="AX991" s="21"/>
    </row>
    <row r="992" spans="35:50" x14ac:dyDescent="0.3">
      <c r="AI992" s="130" t="s">
        <v>143</v>
      </c>
      <c r="AJ992" s="130" t="s">
        <v>144</v>
      </c>
      <c r="AK992" s="130" t="s">
        <v>2415</v>
      </c>
      <c r="AL992" s="130" t="s">
        <v>1634</v>
      </c>
      <c r="AM992" s="130" t="s">
        <v>147</v>
      </c>
      <c r="AN992" s="130" t="s">
        <v>1634</v>
      </c>
      <c r="AO992" s="130" t="s">
        <v>2416</v>
      </c>
      <c r="AP992" s="130" t="s">
        <v>150</v>
      </c>
      <c r="AQ992" s="130" t="s">
        <v>148</v>
      </c>
      <c r="AR992" s="130" t="s">
        <v>148</v>
      </c>
      <c r="AS992" s="131">
        <v>1266.69</v>
      </c>
      <c r="AT992" s="127">
        <v>44900</v>
      </c>
      <c r="AX992" s="21"/>
    </row>
    <row r="993" spans="35:50" x14ac:dyDescent="0.3">
      <c r="AI993" s="130" t="s">
        <v>143</v>
      </c>
      <c r="AJ993" s="130" t="s">
        <v>194</v>
      </c>
      <c r="AK993" s="130" t="s">
        <v>2417</v>
      </c>
      <c r="AL993" s="130" t="s">
        <v>2418</v>
      </c>
      <c r="AM993" s="130" t="s">
        <v>147</v>
      </c>
      <c r="AN993" s="130" t="s">
        <v>714</v>
      </c>
      <c r="AO993" s="130" t="s">
        <v>2419</v>
      </c>
      <c r="AP993" s="130" t="s">
        <v>150</v>
      </c>
      <c r="AQ993" s="130" t="s">
        <v>148</v>
      </c>
      <c r="AR993" s="130" t="s">
        <v>148</v>
      </c>
      <c r="AS993" s="131">
        <v>9955</v>
      </c>
      <c r="AT993" s="127">
        <v>44903</v>
      </c>
      <c r="AX993" s="21"/>
    </row>
    <row r="994" spans="35:50" x14ac:dyDescent="0.3">
      <c r="AI994" s="130" t="s">
        <v>143</v>
      </c>
      <c r="AJ994" s="130" t="s">
        <v>144</v>
      </c>
      <c r="AK994" s="130" t="s">
        <v>2420</v>
      </c>
      <c r="AL994" s="130" t="s">
        <v>648</v>
      </c>
      <c r="AM994" s="130" t="s">
        <v>147</v>
      </c>
      <c r="AN994" s="130" t="s">
        <v>148</v>
      </c>
      <c r="AO994" s="130" t="s">
        <v>2421</v>
      </c>
      <c r="AP994" s="130" t="s">
        <v>150</v>
      </c>
      <c r="AQ994" s="130" t="s">
        <v>148</v>
      </c>
      <c r="AR994" s="130" t="s">
        <v>148</v>
      </c>
      <c r="AS994" s="131">
        <v>318.97000000000003</v>
      </c>
      <c r="AT994" s="127">
        <v>44901</v>
      </c>
      <c r="AX994" s="21"/>
    </row>
    <row r="995" spans="35:50" x14ac:dyDescent="0.3">
      <c r="AI995" s="130" t="s">
        <v>143</v>
      </c>
      <c r="AJ995" s="130" t="s">
        <v>144</v>
      </c>
      <c r="AK995" s="130" t="s">
        <v>2422</v>
      </c>
      <c r="AL995" s="130" t="s">
        <v>2003</v>
      </c>
      <c r="AM995" s="130" t="s">
        <v>147</v>
      </c>
      <c r="AN995" s="130" t="s">
        <v>465</v>
      </c>
      <c r="AO995" s="130" t="s">
        <v>2421</v>
      </c>
      <c r="AP995" s="130" t="s">
        <v>150</v>
      </c>
      <c r="AQ995" s="130" t="s">
        <v>148</v>
      </c>
      <c r="AR995" s="130" t="s">
        <v>148</v>
      </c>
      <c r="AS995" s="131">
        <v>3541.38</v>
      </c>
      <c r="AT995" s="127">
        <v>44901</v>
      </c>
      <c r="AX995" s="21"/>
    </row>
    <row r="996" spans="35:50" x14ac:dyDescent="0.3">
      <c r="AI996" s="130" t="s">
        <v>143</v>
      </c>
      <c r="AJ996" s="130" t="s">
        <v>144</v>
      </c>
      <c r="AK996" s="130" t="s">
        <v>2423</v>
      </c>
      <c r="AL996" s="130" t="s">
        <v>2424</v>
      </c>
      <c r="AM996" s="130" t="s">
        <v>147</v>
      </c>
      <c r="AN996" s="130" t="s">
        <v>340</v>
      </c>
      <c r="AO996" s="130" t="s">
        <v>2421</v>
      </c>
      <c r="AP996" s="130" t="s">
        <v>150</v>
      </c>
      <c r="AQ996" s="130" t="s">
        <v>148</v>
      </c>
      <c r="AR996" s="130" t="s">
        <v>148</v>
      </c>
      <c r="AS996" s="131">
        <v>993.75</v>
      </c>
      <c r="AT996" s="127">
        <v>44901</v>
      </c>
      <c r="AX996" s="21"/>
    </row>
    <row r="997" spans="35:50" x14ac:dyDescent="0.3">
      <c r="AI997" s="130" t="s">
        <v>143</v>
      </c>
      <c r="AJ997" s="130" t="s">
        <v>194</v>
      </c>
      <c r="AK997" s="130" t="s">
        <v>2425</v>
      </c>
      <c r="AL997" s="130" t="s">
        <v>2426</v>
      </c>
      <c r="AM997" s="130" t="s">
        <v>147</v>
      </c>
      <c r="AN997" s="130" t="s">
        <v>259</v>
      </c>
      <c r="AO997" s="130" t="s">
        <v>2421</v>
      </c>
      <c r="AP997" s="130" t="s">
        <v>150</v>
      </c>
      <c r="AQ997" s="130" t="s">
        <v>148</v>
      </c>
      <c r="AR997" s="130" t="s">
        <v>148</v>
      </c>
      <c r="AS997" s="131">
        <v>112.5</v>
      </c>
      <c r="AT997" s="127">
        <v>44903</v>
      </c>
      <c r="AX997" s="21"/>
    </row>
    <row r="998" spans="35:50" x14ac:dyDescent="0.3">
      <c r="AI998" s="130" t="s">
        <v>143</v>
      </c>
      <c r="AJ998" s="130" t="s">
        <v>194</v>
      </c>
      <c r="AK998" s="130" t="s">
        <v>2427</v>
      </c>
      <c r="AL998" s="130" t="s">
        <v>2428</v>
      </c>
      <c r="AM998" s="130" t="s">
        <v>147</v>
      </c>
      <c r="AN998" s="130" t="s">
        <v>259</v>
      </c>
      <c r="AO998" s="130" t="s">
        <v>2421</v>
      </c>
      <c r="AP998" s="130" t="s">
        <v>150</v>
      </c>
      <c r="AQ998" s="130" t="s">
        <v>148</v>
      </c>
      <c r="AR998" s="130" t="s">
        <v>148</v>
      </c>
      <c r="AS998" s="131">
        <v>207.6</v>
      </c>
      <c r="AT998" s="127">
        <v>44903</v>
      </c>
      <c r="AX998" s="21"/>
    </row>
    <row r="999" spans="35:50" x14ac:dyDescent="0.3">
      <c r="AI999" s="130" t="s">
        <v>143</v>
      </c>
      <c r="AJ999" s="130" t="s">
        <v>194</v>
      </c>
      <c r="AK999" s="130" t="s">
        <v>2429</v>
      </c>
      <c r="AL999" s="130" t="s">
        <v>2430</v>
      </c>
      <c r="AM999" s="130" t="s">
        <v>147</v>
      </c>
      <c r="AN999" s="130" t="s">
        <v>259</v>
      </c>
      <c r="AO999" s="130" t="s">
        <v>2421</v>
      </c>
      <c r="AP999" s="130" t="s">
        <v>150</v>
      </c>
      <c r="AQ999" s="130" t="s">
        <v>148</v>
      </c>
      <c r="AR999" s="130" t="s">
        <v>148</v>
      </c>
      <c r="AS999" s="131">
        <v>1071.5</v>
      </c>
      <c r="AT999" s="127">
        <v>44903</v>
      </c>
      <c r="AX999" s="21"/>
    </row>
    <row r="1000" spans="35:50" x14ac:dyDescent="0.3">
      <c r="AI1000" s="130" t="s">
        <v>143</v>
      </c>
      <c r="AJ1000" s="130" t="s">
        <v>194</v>
      </c>
      <c r="AK1000" s="130" t="s">
        <v>2431</v>
      </c>
      <c r="AL1000" s="130" t="s">
        <v>2432</v>
      </c>
      <c r="AM1000" s="130" t="s">
        <v>147</v>
      </c>
      <c r="AN1000" s="130" t="s">
        <v>259</v>
      </c>
      <c r="AO1000" s="130" t="s">
        <v>2421</v>
      </c>
      <c r="AP1000" s="130" t="s">
        <v>150</v>
      </c>
      <c r="AQ1000" s="130" t="s">
        <v>148</v>
      </c>
      <c r="AR1000" s="130" t="s">
        <v>148</v>
      </c>
      <c r="AS1000" s="131">
        <v>62</v>
      </c>
      <c r="AT1000" s="127">
        <v>44903</v>
      </c>
      <c r="AX1000" s="21"/>
    </row>
    <row r="1001" spans="35:50" x14ac:dyDescent="0.3">
      <c r="AI1001" s="130" t="s">
        <v>143</v>
      </c>
      <c r="AJ1001" s="130" t="s">
        <v>194</v>
      </c>
      <c r="AK1001" s="130" t="s">
        <v>2433</v>
      </c>
      <c r="AL1001" s="130" t="s">
        <v>2434</v>
      </c>
      <c r="AM1001" s="130" t="s">
        <v>147</v>
      </c>
      <c r="AN1001" s="130" t="s">
        <v>259</v>
      </c>
      <c r="AO1001" s="130" t="s">
        <v>2421</v>
      </c>
      <c r="AP1001" s="130" t="s">
        <v>150</v>
      </c>
      <c r="AQ1001" s="130" t="s">
        <v>148</v>
      </c>
      <c r="AR1001" s="130" t="s">
        <v>148</v>
      </c>
      <c r="AS1001" s="131">
        <v>341</v>
      </c>
      <c r="AT1001" s="127">
        <v>44903</v>
      </c>
      <c r="AX1001" s="21"/>
    </row>
    <row r="1002" spans="35:50" x14ac:dyDescent="0.3">
      <c r="AI1002" s="130" t="s">
        <v>143</v>
      </c>
      <c r="AJ1002" s="130" t="s">
        <v>194</v>
      </c>
      <c r="AK1002" s="130" t="s">
        <v>2435</v>
      </c>
      <c r="AL1002" s="130" t="s">
        <v>2436</v>
      </c>
      <c r="AM1002" s="130" t="s">
        <v>147</v>
      </c>
      <c r="AN1002" s="130" t="s">
        <v>259</v>
      </c>
      <c r="AO1002" s="130" t="s">
        <v>2421</v>
      </c>
      <c r="AP1002" s="130" t="s">
        <v>150</v>
      </c>
      <c r="AQ1002" s="130" t="s">
        <v>148</v>
      </c>
      <c r="AR1002" s="130" t="s">
        <v>148</v>
      </c>
      <c r="AS1002" s="131">
        <v>25.5</v>
      </c>
      <c r="AT1002" s="127">
        <v>44903</v>
      </c>
      <c r="AX1002" s="21"/>
    </row>
    <row r="1003" spans="35:50" x14ac:dyDescent="0.3">
      <c r="AI1003" s="130" t="s">
        <v>143</v>
      </c>
      <c r="AJ1003" s="130" t="s">
        <v>194</v>
      </c>
      <c r="AK1003" s="130" t="s">
        <v>2437</v>
      </c>
      <c r="AL1003" s="130" t="s">
        <v>2438</v>
      </c>
      <c r="AM1003" s="130" t="s">
        <v>147</v>
      </c>
      <c r="AN1003" s="130" t="s">
        <v>259</v>
      </c>
      <c r="AO1003" s="130" t="s">
        <v>2421</v>
      </c>
      <c r="AP1003" s="130" t="s">
        <v>150</v>
      </c>
      <c r="AQ1003" s="130" t="s">
        <v>148</v>
      </c>
      <c r="AR1003" s="130" t="s">
        <v>148</v>
      </c>
      <c r="AS1003" s="131">
        <v>2356.5</v>
      </c>
      <c r="AT1003" s="127">
        <v>44903</v>
      </c>
      <c r="AX1003" s="21"/>
    </row>
    <row r="1004" spans="35:50" x14ac:dyDescent="0.3">
      <c r="AI1004" s="130" t="s">
        <v>143</v>
      </c>
      <c r="AJ1004" s="130" t="s">
        <v>194</v>
      </c>
      <c r="AK1004" s="130" t="s">
        <v>2439</v>
      </c>
      <c r="AL1004" s="130" t="s">
        <v>2440</v>
      </c>
      <c r="AM1004" s="130" t="s">
        <v>147</v>
      </c>
      <c r="AN1004" s="130" t="s">
        <v>259</v>
      </c>
      <c r="AO1004" s="130" t="s">
        <v>2421</v>
      </c>
      <c r="AP1004" s="130" t="s">
        <v>150</v>
      </c>
      <c r="AQ1004" s="130" t="s">
        <v>148</v>
      </c>
      <c r="AR1004" s="130" t="s">
        <v>148</v>
      </c>
      <c r="AS1004" s="131">
        <v>62</v>
      </c>
      <c r="AT1004" s="127">
        <v>44903</v>
      </c>
      <c r="AX1004" s="21"/>
    </row>
    <row r="1005" spans="35:50" x14ac:dyDescent="0.3">
      <c r="AI1005" s="130" t="s">
        <v>143</v>
      </c>
      <c r="AJ1005" s="130" t="s">
        <v>194</v>
      </c>
      <c r="AK1005" s="130" t="s">
        <v>2441</v>
      </c>
      <c r="AL1005" s="130" t="s">
        <v>2442</v>
      </c>
      <c r="AM1005" s="130" t="s">
        <v>147</v>
      </c>
      <c r="AN1005" s="130" t="s">
        <v>259</v>
      </c>
      <c r="AO1005" s="130" t="s">
        <v>2421</v>
      </c>
      <c r="AP1005" s="130" t="s">
        <v>150</v>
      </c>
      <c r="AQ1005" s="130" t="s">
        <v>148</v>
      </c>
      <c r="AR1005" s="130" t="s">
        <v>148</v>
      </c>
      <c r="AS1005" s="131">
        <v>6476.22</v>
      </c>
      <c r="AT1005" s="127">
        <v>44903</v>
      </c>
      <c r="AX1005" s="21"/>
    </row>
    <row r="1006" spans="35:50" x14ac:dyDescent="0.3">
      <c r="AI1006" s="130" t="s">
        <v>143</v>
      </c>
      <c r="AJ1006" s="130" t="s">
        <v>194</v>
      </c>
      <c r="AK1006" s="130" t="s">
        <v>2443</v>
      </c>
      <c r="AL1006" s="130" t="s">
        <v>2444</v>
      </c>
      <c r="AM1006" s="130" t="s">
        <v>147</v>
      </c>
      <c r="AN1006" s="130" t="s">
        <v>259</v>
      </c>
      <c r="AO1006" s="130" t="s">
        <v>2421</v>
      </c>
      <c r="AP1006" s="130" t="s">
        <v>150</v>
      </c>
      <c r="AQ1006" s="130" t="s">
        <v>148</v>
      </c>
      <c r="AR1006" s="130" t="s">
        <v>148</v>
      </c>
      <c r="AS1006" s="131">
        <v>1685.5</v>
      </c>
      <c r="AT1006" s="127">
        <v>44903</v>
      </c>
      <c r="AX1006" s="21"/>
    </row>
    <row r="1007" spans="35:50" x14ac:dyDescent="0.3">
      <c r="AI1007" s="130" t="s">
        <v>143</v>
      </c>
      <c r="AJ1007" s="130" t="s">
        <v>194</v>
      </c>
      <c r="AK1007" s="130" t="s">
        <v>2445</v>
      </c>
      <c r="AL1007" s="130" t="s">
        <v>2446</v>
      </c>
      <c r="AM1007" s="130" t="s">
        <v>147</v>
      </c>
      <c r="AN1007" s="130" t="s">
        <v>259</v>
      </c>
      <c r="AO1007" s="130" t="s">
        <v>2421</v>
      </c>
      <c r="AP1007" s="130" t="s">
        <v>150</v>
      </c>
      <c r="AQ1007" s="130" t="s">
        <v>148</v>
      </c>
      <c r="AR1007" s="130" t="s">
        <v>148</v>
      </c>
      <c r="AS1007" s="131">
        <v>11843</v>
      </c>
      <c r="AT1007" s="127">
        <v>44904</v>
      </c>
      <c r="AX1007" s="21"/>
    </row>
    <row r="1008" spans="35:50" x14ac:dyDescent="0.3">
      <c r="AI1008" s="130" t="s">
        <v>143</v>
      </c>
      <c r="AJ1008" s="130" t="s">
        <v>194</v>
      </c>
      <c r="AK1008" s="130" t="s">
        <v>2447</v>
      </c>
      <c r="AL1008" s="130" t="s">
        <v>2448</v>
      </c>
      <c r="AM1008" s="130" t="s">
        <v>147</v>
      </c>
      <c r="AN1008" s="130" t="s">
        <v>259</v>
      </c>
      <c r="AO1008" s="130" t="s">
        <v>2421</v>
      </c>
      <c r="AP1008" s="130" t="s">
        <v>150</v>
      </c>
      <c r="AQ1008" s="130" t="s">
        <v>148</v>
      </c>
      <c r="AR1008" s="130" t="s">
        <v>148</v>
      </c>
      <c r="AS1008" s="131">
        <v>27892.5</v>
      </c>
      <c r="AT1008" s="127">
        <v>44904</v>
      </c>
      <c r="AX1008" s="21"/>
    </row>
    <row r="1009" spans="35:50" x14ac:dyDescent="0.3">
      <c r="AI1009" s="130" t="s">
        <v>143</v>
      </c>
      <c r="AJ1009" s="130" t="s">
        <v>194</v>
      </c>
      <c r="AK1009" s="130" t="s">
        <v>2449</v>
      </c>
      <c r="AL1009" s="130" t="s">
        <v>2450</v>
      </c>
      <c r="AM1009" s="130" t="s">
        <v>147</v>
      </c>
      <c r="AN1009" s="130" t="s">
        <v>259</v>
      </c>
      <c r="AO1009" s="130" t="s">
        <v>2421</v>
      </c>
      <c r="AP1009" s="130" t="s">
        <v>150</v>
      </c>
      <c r="AQ1009" s="130" t="s">
        <v>148</v>
      </c>
      <c r="AR1009" s="130" t="s">
        <v>148</v>
      </c>
      <c r="AS1009" s="131">
        <v>21906.6</v>
      </c>
      <c r="AT1009" s="127">
        <v>44904</v>
      </c>
      <c r="AX1009" s="21"/>
    </row>
    <row r="1010" spans="35:50" x14ac:dyDescent="0.3">
      <c r="AI1010" s="130" t="s">
        <v>143</v>
      </c>
      <c r="AJ1010" s="130" t="s">
        <v>144</v>
      </c>
      <c r="AK1010" s="130" t="s">
        <v>2451</v>
      </c>
      <c r="AL1010" s="130" t="s">
        <v>2452</v>
      </c>
      <c r="AM1010" s="130" t="s">
        <v>147</v>
      </c>
      <c r="AN1010" s="130" t="s">
        <v>242</v>
      </c>
      <c r="AO1010" s="130" t="s">
        <v>2453</v>
      </c>
      <c r="AP1010" s="130" t="s">
        <v>150</v>
      </c>
      <c r="AQ1010" s="130" t="s">
        <v>148</v>
      </c>
      <c r="AR1010" s="130" t="s">
        <v>148</v>
      </c>
      <c r="AS1010" s="131">
        <v>2443.75</v>
      </c>
      <c r="AT1010" s="127">
        <v>44901</v>
      </c>
      <c r="AX1010" s="21"/>
    </row>
    <row r="1011" spans="35:50" x14ac:dyDescent="0.3">
      <c r="AI1011" s="130" t="s">
        <v>143</v>
      </c>
      <c r="AJ1011" s="130" t="s">
        <v>144</v>
      </c>
      <c r="AK1011" s="130" t="s">
        <v>2454</v>
      </c>
      <c r="AL1011" s="130" t="s">
        <v>1506</v>
      </c>
      <c r="AM1011" s="130" t="s">
        <v>147</v>
      </c>
      <c r="AN1011" s="130" t="s">
        <v>1506</v>
      </c>
      <c r="AO1011" s="130" t="s">
        <v>2453</v>
      </c>
      <c r="AP1011" s="130" t="s">
        <v>150</v>
      </c>
      <c r="AQ1011" s="130" t="s">
        <v>148</v>
      </c>
      <c r="AR1011" s="130" t="s">
        <v>148</v>
      </c>
      <c r="AS1011" s="131">
        <v>2426.2399999999998</v>
      </c>
      <c r="AT1011" s="127">
        <v>44903</v>
      </c>
      <c r="AX1011" s="21"/>
    </row>
    <row r="1012" spans="35:50" x14ac:dyDescent="0.3">
      <c r="AI1012" s="130" t="s">
        <v>143</v>
      </c>
      <c r="AJ1012" s="130" t="s">
        <v>194</v>
      </c>
      <c r="AK1012" s="130" t="s">
        <v>2455</v>
      </c>
      <c r="AL1012" s="130" t="s">
        <v>2456</v>
      </c>
      <c r="AM1012" s="130" t="s">
        <v>147</v>
      </c>
      <c r="AN1012" s="130" t="s">
        <v>525</v>
      </c>
      <c r="AO1012" s="130" t="s">
        <v>2453</v>
      </c>
      <c r="AP1012" s="130" t="s">
        <v>150</v>
      </c>
      <c r="AQ1012" s="130" t="s">
        <v>148</v>
      </c>
      <c r="AR1012" s="130" t="s">
        <v>148</v>
      </c>
      <c r="AS1012" s="131">
        <v>5861.71</v>
      </c>
      <c r="AT1012" s="127">
        <v>44904</v>
      </c>
      <c r="AX1012" s="21"/>
    </row>
    <row r="1013" spans="35:50" x14ac:dyDescent="0.3">
      <c r="AI1013" s="130" t="s">
        <v>143</v>
      </c>
      <c r="AJ1013" s="130" t="s">
        <v>194</v>
      </c>
      <c r="AK1013" s="130" t="s">
        <v>2457</v>
      </c>
      <c r="AL1013" s="130" t="s">
        <v>2458</v>
      </c>
      <c r="AM1013" s="130" t="s">
        <v>147</v>
      </c>
      <c r="AN1013" s="130" t="s">
        <v>525</v>
      </c>
      <c r="AO1013" s="130" t="s">
        <v>2453</v>
      </c>
      <c r="AP1013" s="130" t="s">
        <v>150</v>
      </c>
      <c r="AQ1013" s="130" t="s">
        <v>148</v>
      </c>
      <c r="AR1013" s="130" t="s">
        <v>148</v>
      </c>
      <c r="AS1013" s="131">
        <v>10011.540000000001</v>
      </c>
      <c r="AT1013" s="127">
        <v>44904</v>
      </c>
      <c r="AX1013" s="21"/>
    </row>
    <row r="1014" spans="35:50" x14ac:dyDescent="0.3">
      <c r="AI1014" s="130" t="s">
        <v>143</v>
      </c>
      <c r="AJ1014" s="130" t="s">
        <v>194</v>
      </c>
      <c r="AK1014" s="130" t="s">
        <v>2459</v>
      </c>
      <c r="AL1014" s="130" t="s">
        <v>2460</v>
      </c>
      <c r="AM1014" s="130" t="s">
        <v>147</v>
      </c>
      <c r="AN1014" s="130" t="s">
        <v>525</v>
      </c>
      <c r="AO1014" s="130" t="s">
        <v>2453</v>
      </c>
      <c r="AP1014" s="130" t="s">
        <v>150</v>
      </c>
      <c r="AQ1014" s="130" t="s">
        <v>148</v>
      </c>
      <c r="AR1014" s="130" t="s">
        <v>148</v>
      </c>
      <c r="AS1014" s="131">
        <v>1651</v>
      </c>
      <c r="AT1014" s="127">
        <v>44904</v>
      </c>
      <c r="AX1014" s="21"/>
    </row>
    <row r="1015" spans="35:50" x14ac:dyDescent="0.3">
      <c r="AI1015" s="130" t="s">
        <v>143</v>
      </c>
      <c r="AJ1015" s="130" t="s">
        <v>194</v>
      </c>
      <c r="AK1015" s="130" t="s">
        <v>2461</v>
      </c>
      <c r="AL1015" s="130" t="s">
        <v>2462</v>
      </c>
      <c r="AM1015" s="130" t="s">
        <v>147</v>
      </c>
      <c r="AN1015" s="130" t="s">
        <v>525</v>
      </c>
      <c r="AO1015" s="130" t="s">
        <v>2453</v>
      </c>
      <c r="AP1015" s="130" t="s">
        <v>150</v>
      </c>
      <c r="AQ1015" s="130" t="s">
        <v>148</v>
      </c>
      <c r="AR1015" s="130" t="s">
        <v>148</v>
      </c>
      <c r="AS1015" s="131">
        <v>206</v>
      </c>
      <c r="AT1015" s="127">
        <v>44904</v>
      </c>
      <c r="AX1015" s="21"/>
    </row>
    <row r="1016" spans="35:50" x14ac:dyDescent="0.3">
      <c r="AI1016" s="130" t="s">
        <v>143</v>
      </c>
      <c r="AJ1016" s="130" t="s">
        <v>194</v>
      </c>
      <c r="AK1016" s="130" t="s">
        <v>2463</v>
      </c>
      <c r="AL1016" s="130" t="s">
        <v>2464</v>
      </c>
      <c r="AM1016" s="130" t="s">
        <v>147</v>
      </c>
      <c r="AN1016" s="130" t="s">
        <v>525</v>
      </c>
      <c r="AO1016" s="130" t="s">
        <v>2453</v>
      </c>
      <c r="AP1016" s="130" t="s">
        <v>150</v>
      </c>
      <c r="AQ1016" s="130" t="s">
        <v>148</v>
      </c>
      <c r="AR1016" s="130" t="s">
        <v>148</v>
      </c>
      <c r="AS1016" s="131">
        <v>18199.080000000002</v>
      </c>
      <c r="AT1016" s="127">
        <v>44904</v>
      </c>
      <c r="AX1016" s="21"/>
    </row>
    <row r="1017" spans="35:50" x14ac:dyDescent="0.3">
      <c r="AI1017" s="130" t="s">
        <v>143</v>
      </c>
      <c r="AJ1017" s="130" t="s">
        <v>194</v>
      </c>
      <c r="AK1017" s="130" t="s">
        <v>2465</v>
      </c>
      <c r="AL1017" s="130" t="s">
        <v>2466</v>
      </c>
      <c r="AM1017" s="130" t="s">
        <v>147</v>
      </c>
      <c r="AN1017" s="130" t="s">
        <v>525</v>
      </c>
      <c r="AO1017" s="130" t="s">
        <v>2453</v>
      </c>
      <c r="AP1017" s="130" t="s">
        <v>150</v>
      </c>
      <c r="AQ1017" s="130" t="s">
        <v>148</v>
      </c>
      <c r="AR1017" s="130" t="s">
        <v>148</v>
      </c>
      <c r="AS1017" s="131">
        <v>176.5</v>
      </c>
      <c r="AT1017" s="127">
        <v>44904</v>
      </c>
      <c r="AX1017" s="21"/>
    </row>
    <row r="1018" spans="35:50" x14ac:dyDescent="0.3">
      <c r="AI1018" s="130" t="s">
        <v>143</v>
      </c>
      <c r="AJ1018" s="130" t="s">
        <v>194</v>
      </c>
      <c r="AK1018" s="130" t="s">
        <v>2467</v>
      </c>
      <c r="AL1018" s="130" t="s">
        <v>2468</v>
      </c>
      <c r="AM1018" s="130" t="s">
        <v>147</v>
      </c>
      <c r="AN1018" s="130" t="s">
        <v>525</v>
      </c>
      <c r="AO1018" s="130" t="s">
        <v>2453</v>
      </c>
      <c r="AP1018" s="130" t="s">
        <v>150</v>
      </c>
      <c r="AQ1018" s="130" t="s">
        <v>148</v>
      </c>
      <c r="AR1018" s="130" t="s">
        <v>148</v>
      </c>
      <c r="AS1018" s="131">
        <v>176.5</v>
      </c>
      <c r="AT1018" s="127">
        <v>44904</v>
      </c>
      <c r="AX1018" s="21"/>
    </row>
    <row r="1019" spans="35:50" x14ac:dyDescent="0.3">
      <c r="AI1019" s="130" t="s">
        <v>143</v>
      </c>
      <c r="AJ1019" s="130" t="s">
        <v>144</v>
      </c>
      <c r="AK1019" s="130" t="s">
        <v>2469</v>
      </c>
      <c r="AL1019" s="130" t="s">
        <v>2452</v>
      </c>
      <c r="AM1019" s="130" t="s">
        <v>147</v>
      </c>
      <c r="AN1019" s="130" t="s">
        <v>242</v>
      </c>
      <c r="AO1019" s="130" t="s">
        <v>2470</v>
      </c>
      <c r="AP1019" s="130" t="s">
        <v>150</v>
      </c>
      <c r="AQ1019" s="130" t="s">
        <v>148</v>
      </c>
      <c r="AR1019" s="130" t="s">
        <v>148</v>
      </c>
      <c r="AS1019" s="131">
        <v>2443.75</v>
      </c>
      <c r="AT1019" s="127">
        <v>44903</v>
      </c>
      <c r="AX1019" s="21"/>
    </row>
    <row r="1020" spans="35:50" x14ac:dyDescent="0.3">
      <c r="AI1020" s="130" t="s">
        <v>143</v>
      </c>
      <c r="AJ1020" s="130" t="s">
        <v>194</v>
      </c>
      <c r="AK1020" s="130" t="s">
        <v>2471</v>
      </c>
      <c r="AL1020" s="130" t="s">
        <v>2472</v>
      </c>
      <c r="AM1020" s="130" t="s">
        <v>147</v>
      </c>
      <c r="AN1020" s="130" t="s">
        <v>655</v>
      </c>
      <c r="AO1020" s="130" t="s">
        <v>2470</v>
      </c>
      <c r="AP1020" s="130" t="s">
        <v>150</v>
      </c>
      <c r="AQ1020" s="130" t="s">
        <v>148</v>
      </c>
      <c r="AR1020" s="130" t="s">
        <v>148</v>
      </c>
      <c r="AS1020" s="131">
        <v>14391.75</v>
      </c>
      <c r="AT1020" s="127">
        <v>44908</v>
      </c>
      <c r="AX1020" s="21"/>
    </row>
    <row r="1021" spans="35:50" x14ac:dyDescent="0.3">
      <c r="AI1021" s="130" t="s">
        <v>143</v>
      </c>
      <c r="AJ1021" s="130" t="s">
        <v>144</v>
      </c>
      <c r="AK1021" s="130" t="s">
        <v>2473</v>
      </c>
      <c r="AL1021" s="130" t="s">
        <v>1542</v>
      </c>
      <c r="AM1021" s="130" t="s">
        <v>147</v>
      </c>
      <c r="AN1021" s="130" t="s">
        <v>175</v>
      </c>
      <c r="AO1021" s="130" t="s">
        <v>2474</v>
      </c>
      <c r="AP1021" s="130" t="s">
        <v>150</v>
      </c>
      <c r="AQ1021" s="130" t="s">
        <v>148</v>
      </c>
      <c r="AR1021" s="130" t="s">
        <v>148</v>
      </c>
      <c r="AS1021" s="131">
        <v>1465.45</v>
      </c>
      <c r="AT1021" s="127">
        <v>44904</v>
      </c>
      <c r="AX1021" s="21"/>
    </row>
    <row r="1022" spans="35:50" x14ac:dyDescent="0.3">
      <c r="AI1022" s="130" t="s">
        <v>143</v>
      </c>
      <c r="AJ1022" s="130" t="s">
        <v>144</v>
      </c>
      <c r="AK1022" s="130" t="s">
        <v>2475</v>
      </c>
      <c r="AL1022" s="130" t="s">
        <v>2476</v>
      </c>
      <c r="AM1022" s="130" t="s">
        <v>147</v>
      </c>
      <c r="AN1022" s="130" t="s">
        <v>412</v>
      </c>
      <c r="AO1022" s="130" t="s">
        <v>2474</v>
      </c>
      <c r="AP1022" s="130" t="s">
        <v>150</v>
      </c>
      <c r="AQ1022" s="130" t="s">
        <v>148</v>
      </c>
      <c r="AR1022" s="130" t="s">
        <v>148</v>
      </c>
      <c r="AS1022" s="131">
        <v>1225</v>
      </c>
      <c r="AT1022" s="127">
        <v>44907</v>
      </c>
      <c r="AX1022" s="21"/>
    </row>
    <row r="1023" spans="35:50" x14ac:dyDescent="0.3">
      <c r="AI1023" s="130" t="s">
        <v>143</v>
      </c>
      <c r="AJ1023" s="130" t="s">
        <v>194</v>
      </c>
      <c r="AK1023" s="130" t="s">
        <v>2477</v>
      </c>
      <c r="AL1023" s="130" t="s">
        <v>2478</v>
      </c>
      <c r="AM1023" s="130" t="s">
        <v>147</v>
      </c>
      <c r="AN1023" s="130" t="s">
        <v>197</v>
      </c>
      <c r="AO1023" s="130" t="s">
        <v>2474</v>
      </c>
      <c r="AP1023" s="130" t="s">
        <v>150</v>
      </c>
      <c r="AQ1023" s="130" t="s">
        <v>148</v>
      </c>
      <c r="AR1023" s="130" t="s">
        <v>148</v>
      </c>
      <c r="AS1023" s="131">
        <v>83.5</v>
      </c>
      <c r="AT1023" s="127">
        <v>44908</v>
      </c>
      <c r="AX1023" s="21"/>
    </row>
    <row r="1024" spans="35:50" x14ac:dyDescent="0.3">
      <c r="AI1024" s="130" t="s">
        <v>143</v>
      </c>
      <c r="AJ1024" s="130" t="s">
        <v>194</v>
      </c>
      <c r="AK1024" s="130" t="s">
        <v>2479</v>
      </c>
      <c r="AL1024" s="130" t="s">
        <v>2480</v>
      </c>
      <c r="AM1024" s="130" t="s">
        <v>147</v>
      </c>
      <c r="AN1024" s="130" t="s">
        <v>197</v>
      </c>
      <c r="AO1024" s="130" t="s">
        <v>2474</v>
      </c>
      <c r="AP1024" s="130" t="s">
        <v>150</v>
      </c>
      <c r="AQ1024" s="130" t="s">
        <v>148</v>
      </c>
      <c r="AR1024" s="130" t="s">
        <v>148</v>
      </c>
      <c r="AS1024" s="131">
        <v>309.5</v>
      </c>
      <c r="AT1024" s="127">
        <v>44908</v>
      </c>
      <c r="AX1024" s="21"/>
    </row>
    <row r="1025" spans="35:50" x14ac:dyDescent="0.3">
      <c r="AI1025" s="130" t="s">
        <v>143</v>
      </c>
      <c r="AJ1025" s="130" t="s">
        <v>194</v>
      </c>
      <c r="AK1025" s="130" t="s">
        <v>2481</v>
      </c>
      <c r="AL1025" s="130" t="s">
        <v>2482</v>
      </c>
      <c r="AM1025" s="130" t="s">
        <v>147</v>
      </c>
      <c r="AN1025" s="130" t="s">
        <v>197</v>
      </c>
      <c r="AO1025" s="130" t="s">
        <v>2474</v>
      </c>
      <c r="AP1025" s="130" t="s">
        <v>150</v>
      </c>
      <c r="AQ1025" s="130" t="s">
        <v>148</v>
      </c>
      <c r="AR1025" s="130" t="s">
        <v>148</v>
      </c>
      <c r="AS1025" s="131">
        <v>472.5</v>
      </c>
      <c r="AT1025" s="127">
        <v>44908</v>
      </c>
      <c r="AX1025" s="21"/>
    </row>
    <row r="1026" spans="35:50" x14ac:dyDescent="0.3">
      <c r="AI1026" s="130" t="s">
        <v>143</v>
      </c>
      <c r="AJ1026" s="130" t="s">
        <v>194</v>
      </c>
      <c r="AK1026" s="130" t="s">
        <v>2483</v>
      </c>
      <c r="AL1026" s="130" t="s">
        <v>2484</v>
      </c>
      <c r="AM1026" s="130" t="s">
        <v>147</v>
      </c>
      <c r="AN1026" s="130" t="s">
        <v>197</v>
      </c>
      <c r="AO1026" s="130" t="s">
        <v>2474</v>
      </c>
      <c r="AP1026" s="130" t="s">
        <v>150</v>
      </c>
      <c r="AQ1026" s="130" t="s">
        <v>148</v>
      </c>
      <c r="AR1026" s="130" t="s">
        <v>148</v>
      </c>
      <c r="AS1026" s="131">
        <v>494.5</v>
      </c>
      <c r="AT1026" s="127">
        <v>44908</v>
      </c>
      <c r="AX1026" s="21"/>
    </row>
    <row r="1027" spans="35:50" x14ac:dyDescent="0.3">
      <c r="AI1027" s="130" t="s">
        <v>143</v>
      </c>
      <c r="AJ1027" s="130" t="s">
        <v>194</v>
      </c>
      <c r="AK1027" s="130" t="s">
        <v>2485</v>
      </c>
      <c r="AL1027" s="130" t="s">
        <v>2486</v>
      </c>
      <c r="AM1027" s="130" t="s">
        <v>147</v>
      </c>
      <c r="AN1027" s="130" t="s">
        <v>197</v>
      </c>
      <c r="AO1027" s="130" t="s">
        <v>2474</v>
      </c>
      <c r="AP1027" s="130" t="s">
        <v>150</v>
      </c>
      <c r="AQ1027" s="130" t="s">
        <v>148</v>
      </c>
      <c r="AR1027" s="130" t="s">
        <v>148</v>
      </c>
      <c r="AS1027" s="131">
        <v>520.04999999999995</v>
      </c>
      <c r="AT1027" s="127">
        <v>44908</v>
      </c>
      <c r="AX1027" s="21"/>
    </row>
    <row r="1028" spans="35:50" x14ac:dyDescent="0.3">
      <c r="AI1028" s="130" t="s">
        <v>143</v>
      </c>
      <c r="AJ1028" s="130" t="s">
        <v>194</v>
      </c>
      <c r="AK1028" s="130" t="s">
        <v>2487</v>
      </c>
      <c r="AL1028" s="130" t="s">
        <v>2488</v>
      </c>
      <c r="AM1028" s="130" t="s">
        <v>147</v>
      </c>
      <c r="AN1028" s="130" t="s">
        <v>197</v>
      </c>
      <c r="AO1028" s="130" t="s">
        <v>2474</v>
      </c>
      <c r="AP1028" s="130" t="s">
        <v>150</v>
      </c>
      <c r="AQ1028" s="130" t="s">
        <v>148</v>
      </c>
      <c r="AR1028" s="130" t="s">
        <v>148</v>
      </c>
      <c r="AS1028" s="131">
        <v>84</v>
      </c>
      <c r="AT1028" s="127">
        <v>44908</v>
      </c>
      <c r="AX1028" s="21"/>
    </row>
    <row r="1029" spans="35:50" x14ac:dyDescent="0.3">
      <c r="AI1029" s="130" t="s">
        <v>143</v>
      </c>
      <c r="AJ1029" s="130" t="s">
        <v>194</v>
      </c>
      <c r="AK1029" s="130" t="s">
        <v>2489</v>
      </c>
      <c r="AL1029" s="130" t="s">
        <v>2490</v>
      </c>
      <c r="AM1029" s="130" t="s">
        <v>147</v>
      </c>
      <c r="AN1029" s="130" t="s">
        <v>197</v>
      </c>
      <c r="AO1029" s="130" t="s">
        <v>2474</v>
      </c>
      <c r="AP1029" s="130" t="s">
        <v>150</v>
      </c>
      <c r="AQ1029" s="130" t="s">
        <v>148</v>
      </c>
      <c r="AR1029" s="130" t="s">
        <v>148</v>
      </c>
      <c r="AS1029" s="131">
        <v>63</v>
      </c>
      <c r="AT1029" s="127">
        <v>44908</v>
      </c>
      <c r="AX1029" s="21"/>
    </row>
    <row r="1030" spans="35:50" x14ac:dyDescent="0.3">
      <c r="AI1030" s="130" t="s">
        <v>143</v>
      </c>
      <c r="AJ1030" s="130" t="s">
        <v>194</v>
      </c>
      <c r="AK1030" s="130" t="s">
        <v>2491</v>
      </c>
      <c r="AL1030" s="130" t="s">
        <v>2492</v>
      </c>
      <c r="AM1030" s="130" t="s">
        <v>147</v>
      </c>
      <c r="AN1030" s="130" t="s">
        <v>197</v>
      </c>
      <c r="AO1030" s="130" t="s">
        <v>2474</v>
      </c>
      <c r="AP1030" s="130" t="s">
        <v>150</v>
      </c>
      <c r="AQ1030" s="130" t="s">
        <v>148</v>
      </c>
      <c r="AR1030" s="130" t="s">
        <v>148</v>
      </c>
      <c r="AS1030" s="131">
        <v>529</v>
      </c>
      <c r="AT1030" s="127">
        <v>44908</v>
      </c>
      <c r="AX1030" s="21"/>
    </row>
    <row r="1031" spans="35:50" x14ac:dyDescent="0.3">
      <c r="AI1031" s="130" t="s">
        <v>143</v>
      </c>
      <c r="AJ1031" s="130" t="s">
        <v>194</v>
      </c>
      <c r="AK1031" s="130" t="s">
        <v>2493</v>
      </c>
      <c r="AL1031" s="130" t="s">
        <v>2494</v>
      </c>
      <c r="AM1031" s="130" t="s">
        <v>147</v>
      </c>
      <c r="AN1031" s="130" t="s">
        <v>197</v>
      </c>
      <c r="AO1031" s="130" t="s">
        <v>2474</v>
      </c>
      <c r="AP1031" s="130" t="s">
        <v>150</v>
      </c>
      <c r="AQ1031" s="130" t="s">
        <v>148</v>
      </c>
      <c r="AR1031" s="130" t="s">
        <v>148</v>
      </c>
      <c r="AS1031" s="131">
        <v>1182</v>
      </c>
      <c r="AT1031" s="127">
        <v>44908</v>
      </c>
      <c r="AX1031" s="21"/>
    </row>
    <row r="1032" spans="35:50" x14ac:dyDescent="0.3">
      <c r="AI1032" s="130" t="s">
        <v>143</v>
      </c>
      <c r="AJ1032" s="130" t="s">
        <v>194</v>
      </c>
      <c r="AK1032" s="130" t="s">
        <v>2495</v>
      </c>
      <c r="AL1032" s="130" t="s">
        <v>2496</v>
      </c>
      <c r="AM1032" s="130" t="s">
        <v>147</v>
      </c>
      <c r="AN1032" s="130" t="s">
        <v>197</v>
      </c>
      <c r="AO1032" s="130" t="s">
        <v>2474</v>
      </c>
      <c r="AP1032" s="130" t="s">
        <v>150</v>
      </c>
      <c r="AQ1032" s="130" t="s">
        <v>148</v>
      </c>
      <c r="AR1032" s="130" t="s">
        <v>148</v>
      </c>
      <c r="AS1032" s="131">
        <v>500.5</v>
      </c>
      <c r="AT1032" s="127">
        <v>44908</v>
      </c>
      <c r="AX1032" s="21"/>
    </row>
    <row r="1033" spans="35:50" x14ac:dyDescent="0.3">
      <c r="AI1033" s="130" t="s">
        <v>143</v>
      </c>
      <c r="AJ1033" s="130" t="s">
        <v>194</v>
      </c>
      <c r="AK1033" s="130" t="s">
        <v>2497</v>
      </c>
      <c r="AL1033" s="130" t="s">
        <v>2498</v>
      </c>
      <c r="AM1033" s="130" t="s">
        <v>147</v>
      </c>
      <c r="AN1033" s="130" t="s">
        <v>197</v>
      </c>
      <c r="AO1033" s="130" t="s">
        <v>2474</v>
      </c>
      <c r="AP1033" s="130" t="s">
        <v>150</v>
      </c>
      <c r="AQ1033" s="130" t="s">
        <v>148</v>
      </c>
      <c r="AR1033" s="130" t="s">
        <v>148</v>
      </c>
      <c r="AS1033" s="131">
        <v>315</v>
      </c>
      <c r="AT1033" s="127">
        <v>44908</v>
      </c>
      <c r="AX1033" s="21"/>
    </row>
    <row r="1034" spans="35:50" x14ac:dyDescent="0.3">
      <c r="AI1034" s="130" t="s">
        <v>143</v>
      </c>
      <c r="AJ1034" s="130" t="s">
        <v>194</v>
      </c>
      <c r="AK1034" s="130" t="s">
        <v>2499</v>
      </c>
      <c r="AL1034" s="130" t="s">
        <v>2500</v>
      </c>
      <c r="AM1034" s="130" t="s">
        <v>147</v>
      </c>
      <c r="AN1034" s="130" t="s">
        <v>197</v>
      </c>
      <c r="AO1034" s="130" t="s">
        <v>2474</v>
      </c>
      <c r="AP1034" s="130" t="s">
        <v>150</v>
      </c>
      <c r="AQ1034" s="130" t="s">
        <v>148</v>
      </c>
      <c r="AR1034" s="130" t="s">
        <v>148</v>
      </c>
      <c r="AS1034" s="131">
        <v>964.5</v>
      </c>
      <c r="AT1034" s="127">
        <v>44908</v>
      </c>
      <c r="AX1034" s="21"/>
    </row>
    <row r="1035" spans="35:50" x14ac:dyDescent="0.3">
      <c r="AI1035" s="130" t="s">
        <v>143</v>
      </c>
      <c r="AJ1035" s="130" t="s">
        <v>194</v>
      </c>
      <c r="AK1035" s="130" t="s">
        <v>2501</v>
      </c>
      <c r="AL1035" s="130" t="s">
        <v>2502</v>
      </c>
      <c r="AM1035" s="130" t="s">
        <v>147</v>
      </c>
      <c r="AN1035" s="130" t="s">
        <v>197</v>
      </c>
      <c r="AO1035" s="130" t="s">
        <v>2474</v>
      </c>
      <c r="AP1035" s="130" t="s">
        <v>150</v>
      </c>
      <c r="AQ1035" s="130" t="s">
        <v>148</v>
      </c>
      <c r="AR1035" s="130" t="s">
        <v>148</v>
      </c>
      <c r="AS1035" s="131">
        <v>1184</v>
      </c>
      <c r="AT1035" s="127">
        <v>44908</v>
      </c>
      <c r="AX1035" s="21"/>
    </row>
    <row r="1036" spans="35:50" x14ac:dyDescent="0.3">
      <c r="AI1036" s="130" t="s">
        <v>143</v>
      </c>
      <c r="AJ1036" s="130" t="s">
        <v>194</v>
      </c>
      <c r="AK1036" s="130" t="s">
        <v>2503</v>
      </c>
      <c r="AL1036" s="130" t="s">
        <v>2504</v>
      </c>
      <c r="AM1036" s="130" t="s">
        <v>147</v>
      </c>
      <c r="AN1036" s="130" t="s">
        <v>197</v>
      </c>
      <c r="AO1036" s="130" t="s">
        <v>2474</v>
      </c>
      <c r="AP1036" s="130" t="s">
        <v>150</v>
      </c>
      <c r="AQ1036" s="130" t="s">
        <v>148</v>
      </c>
      <c r="AR1036" s="130" t="s">
        <v>148</v>
      </c>
      <c r="AS1036" s="131">
        <v>476</v>
      </c>
      <c r="AT1036" s="127">
        <v>44908</v>
      </c>
      <c r="AX1036" s="21"/>
    </row>
    <row r="1037" spans="35:50" x14ac:dyDescent="0.3">
      <c r="AI1037" s="130" t="s">
        <v>143</v>
      </c>
      <c r="AJ1037" s="130" t="s">
        <v>194</v>
      </c>
      <c r="AK1037" s="130" t="s">
        <v>2505</v>
      </c>
      <c r="AL1037" s="130" t="s">
        <v>2506</v>
      </c>
      <c r="AM1037" s="130" t="s">
        <v>147</v>
      </c>
      <c r="AN1037" s="130" t="s">
        <v>197</v>
      </c>
      <c r="AO1037" s="130" t="s">
        <v>2474</v>
      </c>
      <c r="AP1037" s="130" t="s">
        <v>150</v>
      </c>
      <c r="AQ1037" s="130" t="s">
        <v>148</v>
      </c>
      <c r="AR1037" s="130" t="s">
        <v>148</v>
      </c>
      <c r="AS1037" s="131">
        <v>453.5</v>
      </c>
      <c r="AT1037" s="127">
        <v>44908</v>
      </c>
      <c r="AX1037" s="21"/>
    </row>
    <row r="1038" spans="35:50" x14ac:dyDescent="0.3">
      <c r="AI1038" s="130" t="s">
        <v>143</v>
      </c>
      <c r="AJ1038" s="130" t="s">
        <v>194</v>
      </c>
      <c r="AK1038" s="130" t="s">
        <v>2507</v>
      </c>
      <c r="AL1038" s="130" t="s">
        <v>2508</v>
      </c>
      <c r="AM1038" s="130" t="s">
        <v>147</v>
      </c>
      <c r="AN1038" s="130" t="s">
        <v>197</v>
      </c>
      <c r="AO1038" s="130" t="s">
        <v>2474</v>
      </c>
      <c r="AP1038" s="130" t="s">
        <v>150</v>
      </c>
      <c r="AQ1038" s="130" t="s">
        <v>148</v>
      </c>
      <c r="AR1038" s="130" t="s">
        <v>148</v>
      </c>
      <c r="AS1038" s="131">
        <v>11.5</v>
      </c>
      <c r="AT1038" s="127">
        <v>44910</v>
      </c>
      <c r="AX1038" s="21"/>
    </row>
    <row r="1039" spans="35:50" x14ac:dyDescent="0.3">
      <c r="AI1039" s="130" t="s">
        <v>143</v>
      </c>
      <c r="AJ1039" s="130" t="s">
        <v>194</v>
      </c>
      <c r="AK1039" s="130" t="s">
        <v>2509</v>
      </c>
      <c r="AL1039" s="130" t="s">
        <v>2510</v>
      </c>
      <c r="AM1039" s="130" t="s">
        <v>147</v>
      </c>
      <c r="AN1039" s="130" t="s">
        <v>197</v>
      </c>
      <c r="AO1039" s="130" t="s">
        <v>2474</v>
      </c>
      <c r="AP1039" s="130" t="s">
        <v>150</v>
      </c>
      <c r="AQ1039" s="130" t="s">
        <v>148</v>
      </c>
      <c r="AR1039" s="130" t="s">
        <v>148</v>
      </c>
      <c r="AS1039" s="131">
        <v>521.5</v>
      </c>
      <c r="AT1039" s="127">
        <v>44910</v>
      </c>
      <c r="AX1039" s="21"/>
    </row>
    <row r="1040" spans="35:50" x14ac:dyDescent="0.3">
      <c r="AI1040" s="130" t="s">
        <v>143</v>
      </c>
      <c r="AJ1040" s="130" t="s">
        <v>144</v>
      </c>
      <c r="AK1040" s="130" t="s">
        <v>2511</v>
      </c>
      <c r="AL1040" s="130" t="s">
        <v>1344</v>
      </c>
      <c r="AM1040" s="130" t="s">
        <v>147</v>
      </c>
      <c r="AN1040" s="130" t="s">
        <v>1344</v>
      </c>
      <c r="AO1040" s="130" t="s">
        <v>2512</v>
      </c>
      <c r="AP1040" s="130" t="s">
        <v>150</v>
      </c>
      <c r="AQ1040" s="130" t="s">
        <v>148</v>
      </c>
      <c r="AR1040" s="130" t="s">
        <v>148</v>
      </c>
      <c r="AS1040" s="131">
        <v>3656</v>
      </c>
      <c r="AT1040" s="127">
        <v>44907</v>
      </c>
      <c r="AX1040" s="21"/>
    </row>
    <row r="1041" spans="35:50" x14ac:dyDescent="0.3">
      <c r="AI1041" s="130" t="s">
        <v>143</v>
      </c>
      <c r="AJ1041" s="130" t="s">
        <v>194</v>
      </c>
      <c r="AK1041" s="130" t="s">
        <v>2513</v>
      </c>
      <c r="AL1041" s="130" t="s">
        <v>2514</v>
      </c>
      <c r="AM1041" s="130" t="s">
        <v>147</v>
      </c>
      <c r="AN1041" s="130" t="s">
        <v>525</v>
      </c>
      <c r="AO1041" s="130" t="s">
        <v>2515</v>
      </c>
      <c r="AP1041" s="130" t="s">
        <v>150</v>
      </c>
      <c r="AQ1041" s="130" t="s">
        <v>148</v>
      </c>
      <c r="AR1041" s="130" t="s">
        <v>148</v>
      </c>
      <c r="AS1041" s="131">
        <v>1835.21</v>
      </c>
      <c r="AT1041" s="127">
        <v>44910</v>
      </c>
      <c r="AX1041" s="21"/>
    </row>
    <row r="1042" spans="35:50" x14ac:dyDescent="0.3">
      <c r="AI1042" s="130" t="s">
        <v>143</v>
      </c>
      <c r="AJ1042" s="130" t="s">
        <v>194</v>
      </c>
      <c r="AK1042" s="130" t="s">
        <v>2516</v>
      </c>
      <c r="AL1042" s="130" t="s">
        <v>2517</v>
      </c>
      <c r="AM1042" s="130" t="s">
        <v>147</v>
      </c>
      <c r="AN1042" s="130" t="s">
        <v>525</v>
      </c>
      <c r="AO1042" s="130" t="s">
        <v>2515</v>
      </c>
      <c r="AP1042" s="130" t="s">
        <v>150</v>
      </c>
      <c r="AQ1042" s="130" t="s">
        <v>148</v>
      </c>
      <c r="AR1042" s="130" t="s">
        <v>148</v>
      </c>
      <c r="AS1042" s="131">
        <v>513</v>
      </c>
      <c r="AT1042" s="127">
        <v>44910</v>
      </c>
      <c r="AX1042" s="21"/>
    </row>
    <row r="1043" spans="35:50" x14ac:dyDescent="0.3">
      <c r="AI1043" s="130" t="s">
        <v>143</v>
      </c>
      <c r="AJ1043" s="130" t="s">
        <v>194</v>
      </c>
      <c r="AK1043" s="130" t="s">
        <v>2518</v>
      </c>
      <c r="AL1043" s="130" t="s">
        <v>2519</v>
      </c>
      <c r="AM1043" s="130" t="s">
        <v>147</v>
      </c>
      <c r="AN1043" s="130" t="s">
        <v>525</v>
      </c>
      <c r="AO1043" s="130" t="s">
        <v>2515</v>
      </c>
      <c r="AP1043" s="130" t="s">
        <v>150</v>
      </c>
      <c r="AQ1043" s="130" t="s">
        <v>148</v>
      </c>
      <c r="AR1043" s="130" t="s">
        <v>148</v>
      </c>
      <c r="AS1043" s="131">
        <v>29.5</v>
      </c>
      <c r="AT1043" s="127">
        <v>44910</v>
      </c>
      <c r="AX1043" s="21"/>
    </row>
    <row r="1044" spans="35:50" x14ac:dyDescent="0.3">
      <c r="AI1044" s="130" t="s">
        <v>143</v>
      </c>
      <c r="AJ1044" s="130" t="s">
        <v>194</v>
      </c>
      <c r="AK1044" s="130" t="s">
        <v>2520</v>
      </c>
      <c r="AL1044" s="130" t="s">
        <v>2521</v>
      </c>
      <c r="AM1044" s="130" t="s">
        <v>147</v>
      </c>
      <c r="AN1044" s="130" t="s">
        <v>525</v>
      </c>
      <c r="AO1044" s="130" t="s">
        <v>2515</v>
      </c>
      <c r="AP1044" s="130" t="s">
        <v>150</v>
      </c>
      <c r="AQ1044" s="130" t="s">
        <v>148</v>
      </c>
      <c r="AR1044" s="130" t="s">
        <v>148</v>
      </c>
      <c r="AS1044" s="131">
        <v>26378.75</v>
      </c>
      <c r="AT1044" s="127">
        <v>44911</v>
      </c>
      <c r="AX1044" s="21"/>
    </row>
    <row r="1045" spans="35:50" x14ac:dyDescent="0.3">
      <c r="AI1045" s="130" t="s">
        <v>143</v>
      </c>
      <c r="AJ1045" s="130" t="s">
        <v>194</v>
      </c>
      <c r="AK1045" s="130" t="s">
        <v>2522</v>
      </c>
      <c r="AL1045" s="130" t="s">
        <v>2523</v>
      </c>
      <c r="AM1045" s="130" t="s">
        <v>147</v>
      </c>
      <c r="AN1045" s="130" t="s">
        <v>525</v>
      </c>
      <c r="AO1045" s="130" t="s">
        <v>2515</v>
      </c>
      <c r="AP1045" s="130" t="s">
        <v>150</v>
      </c>
      <c r="AQ1045" s="130" t="s">
        <v>148</v>
      </c>
      <c r="AR1045" s="130" t="s">
        <v>148</v>
      </c>
      <c r="AS1045" s="131">
        <v>20808.82</v>
      </c>
      <c r="AT1045" s="127">
        <v>44911</v>
      </c>
      <c r="AX1045" s="21"/>
    </row>
    <row r="1046" spans="35:50" x14ac:dyDescent="0.3">
      <c r="AI1046" s="130" t="s">
        <v>143</v>
      </c>
      <c r="AJ1046" s="130" t="s">
        <v>194</v>
      </c>
      <c r="AK1046" s="130" t="s">
        <v>2524</v>
      </c>
      <c r="AL1046" s="130" t="s">
        <v>2525</v>
      </c>
      <c r="AM1046" s="130" t="s">
        <v>147</v>
      </c>
      <c r="AN1046" s="130" t="s">
        <v>525</v>
      </c>
      <c r="AO1046" s="130" t="s">
        <v>2515</v>
      </c>
      <c r="AP1046" s="130" t="s">
        <v>150</v>
      </c>
      <c r="AQ1046" s="130" t="s">
        <v>148</v>
      </c>
      <c r="AR1046" s="130" t="s">
        <v>148</v>
      </c>
      <c r="AS1046" s="131">
        <v>59</v>
      </c>
      <c r="AT1046" s="127">
        <v>44917</v>
      </c>
      <c r="AX1046" s="21"/>
    </row>
    <row r="1047" spans="35:50" x14ac:dyDescent="0.3">
      <c r="AI1047" s="130" t="s">
        <v>143</v>
      </c>
      <c r="AJ1047" s="130" t="s">
        <v>144</v>
      </c>
      <c r="AK1047" s="130" t="s">
        <v>2526</v>
      </c>
      <c r="AL1047" s="130" t="s">
        <v>1581</v>
      </c>
      <c r="AM1047" s="130" t="s">
        <v>147</v>
      </c>
      <c r="AN1047" s="130" t="s">
        <v>1581</v>
      </c>
      <c r="AO1047" s="130" t="s">
        <v>2527</v>
      </c>
      <c r="AP1047" s="130" t="s">
        <v>150</v>
      </c>
      <c r="AQ1047" s="130" t="s">
        <v>148</v>
      </c>
      <c r="AR1047" s="130" t="s">
        <v>148</v>
      </c>
      <c r="AS1047" s="131">
        <v>938</v>
      </c>
      <c r="AT1047" s="127">
        <v>44909</v>
      </c>
      <c r="AX1047" s="21"/>
    </row>
    <row r="1048" spans="35:50" x14ac:dyDescent="0.3">
      <c r="AI1048" s="130" t="s">
        <v>143</v>
      </c>
      <c r="AJ1048" s="130" t="s">
        <v>144</v>
      </c>
      <c r="AK1048" s="130" t="s">
        <v>2528</v>
      </c>
      <c r="AL1048" s="130" t="s">
        <v>916</v>
      </c>
      <c r="AM1048" s="130" t="s">
        <v>147</v>
      </c>
      <c r="AN1048" s="130" t="s">
        <v>916</v>
      </c>
      <c r="AO1048" s="130" t="s">
        <v>2529</v>
      </c>
      <c r="AP1048" s="130" t="s">
        <v>150</v>
      </c>
      <c r="AQ1048" s="130" t="s">
        <v>148</v>
      </c>
      <c r="AR1048" s="130" t="s">
        <v>148</v>
      </c>
      <c r="AS1048" s="131">
        <v>1919.04</v>
      </c>
      <c r="AT1048" s="127">
        <v>44909</v>
      </c>
      <c r="AX1048" s="21"/>
    </row>
    <row r="1049" spans="35:50" x14ac:dyDescent="0.3">
      <c r="AI1049" s="130" t="s">
        <v>143</v>
      </c>
      <c r="AJ1049" s="130" t="s">
        <v>144</v>
      </c>
      <c r="AK1049" s="130" t="s">
        <v>2530</v>
      </c>
      <c r="AL1049" s="130" t="s">
        <v>1540</v>
      </c>
      <c r="AM1049" s="130" t="s">
        <v>147</v>
      </c>
      <c r="AN1049" s="130" t="s">
        <v>1540</v>
      </c>
      <c r="AO1049" s="130" t="s">
        <v>2529</v>
      </c>
      <c r="AP1049" s="130" t="s">
        <v>150</v>
      </c>
      <c r="AQ1049" s="130" t="s">
        <v>148</v>
      </c>
      <c r="AR1049" s="130" t="s">
        <v>148</v>
      </c>
      <c r="AS1049" s="131">
        <v>3638.36</v>
      </c>
      <c r="AT1049" s="127">
        <v>44909</v>
      </c>
      <c r="AX1049" s="21"/>
    </row>
    <row r="1050" spans="35:50" x14ac:dyDescent="0.3">
      <c r="AI1050" s="130" t="s">
        <v>143</v>
      </c>
      <c r="AJ1050" s="130" t="s">
        <v>144</v>
      </c>
      <c r="AK1050" s="130" t="s">
        <v>2531</v>
      </c>
      <c r="AL1050" s="130" t="s">
        <v>1545</v>
      </c>
      <c r="AM1050" s="130" t="s">
        <v>147</v>
      </c>
      <c r="AN1050" s="130" t="s">
        <v>1545</v>
      </c>
      <c r="AO1050" s="130" t="s">
        <v>2529</v>
      </c>
      <c r="AP1050" s="130" t="s">
        <v>150</v>
      </c>
      <c r="AQ1050" s="130" t="s">
        <v>148</v>
      </c>
      <c r="AR1050" s="130" t="s">
        <v>148</v>
      </c>
      <c r="AS1050" s="131">
        <v>1230.8800000000001</v>
      </c>
      <c r="AT1050" s="127">
        <v>44913</v>
      </c>
      <c r="AX1050" s="21"/>
    </row>
    <row r="1051" spans="35:50" x14ac:dyDescent="0.3">
      <c r="AI1051" s="130" t="s">
        <v>143</v>
      </c>
      <c r="AJ1051" s="130" t="s">
        <v>144</v>
      </c>
      <c r="AK1051" s="130" t="s">
        <v>2532</v>
      </c>
      <c r="AL1051" s="130" t="s">
        <v>1569</v>
      </c>
      <c r="AM1051" s="130" t="s">
        <v>147</v>
      </c>
      <c r="AN1051" s="130" t="s">
        <v>1569</v>
      </c>
      <c r="AO1051" s="130" t="s">
        <v>2533</v>
      </c>
      <c r="AP1051" s="130" t="s">
        <v>150</v>
      </c>
      <c r="AQ1051" s="130" t="s">
        <v>148</v>
      </c>
      <c r="AR1051" s="130" t="s">
        <v>148</v>
      </c>
      <c r="AS1051" s="131">
        <v>837.52</v>
      </c>
      <c r="AT1051" s="127">
        <v>44914</v>
      </c>
      <c r="AX1051" s="21"/>
    </row>
    <row r="1052" spans="35:50" x14ac:dyDescent="0.3">
      <c r="AI1052" s="130" t="s">
        <v>143</v>
      </c>
      <c r="AJ1052" s="130" t="s">
        <v>144</v>
      </c>
      <c r="AK1052" s="130" t="s">
        <v>2534</v>
      </c>
      <c r="AL1052" s="130" t="s">
        <v>1578</v>
      </c>
      <c r="AM1052" s="130" t="s">
        <v>147</v>
      </c>
      <c r="AN1052" s="130" t="s">
        <v>1578</v>
      </c>
      <c r="AO1052" s="130" t="s">
        <v>2535</v>
      </c>
      <c r="AP1052" s="130" t="s">
        <v>150</v>
      </c>
      <c r="AQ1052" s="130" t="s">
        <v>148</v>
      </c>
      <c r="AR1052" s="130" t="s">
        <v>148</v>
      </c>
      <c r="AS1052" s="131">
        <v>1264.55</v>
      </c>
      <c r="AT1052" s="127">
        <v>44915</v>
      </c>
      <c r="AX1052" s="21"/>
    </row>
    <row r="1053" spans="35:50" x14ac:dyDescent="0.3">
      <c r="AI1053" s="130" t="s">
        <v>143</v>
      </c>
      <c r="AJ1053" s="130" t="s">
        <v>144</v>
      </c>
      <c r="AK1053" s="130" t="s">
        <v>2536</v>
      </c>
      <c r="AL1053" s="130" t="s">
        <v>1538</v>
      </c>
      <c r="AM1053" s="130" t="s">
        <v>147</v>
      </c>
      <c r="AN1053" s="130" t="s">
        <v>1538</v>
      </c>
      <c r="AO1053" s="130" t="s">
        <v>2535</v>
      </c>
      <c r="AP1053" s="130" t="s">
        <v>150</v>
      </c>
      <c r="AQ1053" s="130" t="s">
        <v>148</v>
      </c>
      <c r="AR1053" s="130" t="s">
        <v>148</v>
      </c>
      <c r="AS1053" s="131">
        <v>7647.12</v>
      </c>
      <c r="AT1053" s="127">
        <v>44923</v>
      </c>
      <c r="AX1053" s="21"/>
    </row>
    <row r="1054" spans="35:50" x14ac:dyDescent="0.3">
      <c r="AI1054" s="130" t="s">
        <v>143</v>
      </c>
      <c r="AJ1054" s="130" t="s">
        <v>144</v>
      </c>
      <c r="AK1054" s="130" t="s">
        <v>2537</v>
      </c>
      <c r="AL1054" s="130" t="s">
        <v>1586</v>
      </c>
      <c r="AM1054" s="130" t="s">
        <v>147</v>
      </c>
      <c r="AN1054" s="130" t="s">
        <v>1586</v>
      </c>
      <c r="AO1054" s="130" t="s">
        <v>2538</v>
      </c>
      <c r="AP1054" s="130" t="s">
        <v>150</v>
      </c>
      <c r="AQ1054" s="130" t="s">
        <v>148</v>
      </c>
      <c r="AR1054" s="130" t="s">
        <v>148</v>
      </c>
      <c r="AS1054" s="131">
        <v>2921.05</v>
      </c>
      <c r="AT1054" s="127">
        <v>44917</v>
      </c>
      <c r="AX1054" s="21"/>
    </row>
    <row r="1055" spans="35:50" x14ac:dyDescent="0.3">
      <c r="AI1055" s="130" t="s">
        <v>143</v>
      </c>
      <c r="AJ1055" s="130" t="s">
        <v>144</v>
      </c>
      <c r="AK1055" s="130" t="s">
        <v>2539</v>
      </c>
      <c r="AL1055" s="130" t="s">
        <v>2540</v>
      </c>
      <c r="AM1055" s="130" t="s">
        <v>147</v>
      </c>
      <c r="AN1055" s="130" t="s">
        <v>1586</v>
      </c>
      <c r="AO1055" s="130" t="s">
        <v>2538</v>
      </c>
      <c r="AP1055" s="130" t="s">
        <v>150</v>
      </c>
      <c r="AQ1055" s="130" t="s">
        <v>148</v>
      </c>
      <c r="AR1055" s="130" t="s">
        <v>148</v>
      </c>
      <c r="AS1055" s="131">
        <v>180.6</v>
      </c>
      <c r="AT1055" s="127">
        <v>44923</v>
      </c>
      <c r="AX1055" s="21"/>
    </row>
    <row r="1056" spans="35:50" x14ac:dyDescent="0.3">
      <c r="AI1056" s="130" t="s">
        <v>143</v>
      </c>
      <c r="AJ1056" s="130" t="s">
        <v>144</v>
      </c>
      <c r="AK1056" s="130" t="s">
        <v>2541</v>
      </c>
      <c r="AL1056" s="130" t="s">
        <v>1542</v>
      </c>
      <c r="AM1056" s="130" t="s">
        <v>147</v>
      </c>
      <c r="AN1056" s="130" t="s">
        <v>1542</v>
      </c>
      <c r="AO1056" s="130" t="s">
        <v>2542</v>
      </c>
      <c r="AP1056" s="130" t="s">
        <v>150</v>
      </c>
      <c r="AQ1056" s="130" t="s">
        <v>148</v>
      </c>
      <c r="AR1056" s="130" t="s">
        <v>148</v>
      </c>
      <c r="AS1056" s="131">
        <v>34812.82</v>
      </c>
      <c r="AT1056" s="127">
        <v>44923</v>
      </c>
      <c r="AX1056" s="21"/>
    </row>
    <row r="1057" spans="35:50" x14ac:dyDescent="0.3">
      <c r="AI1057" s="130" t="s">
        <v>143</v>
      </c>
      <c r="AJ1057" s="130" t="s">
        <v>144</v>
      </c>
      <c r="AK1057" s="130" t="s">
        <v>2543</v>
      </c>
      <c r="AL1057" s="130" t="s">
        <v>1589</v>
      </c>
      <c r="AM1057" s="130" t="s">
        <v>147</v>
      </c>
      <c r="AN1057" s="130" t="s">
        <v>1589</v>
      </c>
      <c r="AO1057" s="130" t="s">
        <v>2542</v>
      </c>
      <c r="AP1057" s="130" t="s">
        <v>150</v>
      </c>
      <c r="AQ1057" s="130" t="s">
        <v>148</v>
      </c>
      <c r="AR1057" s="130" t="s">
        <v>148</v>
      </c>
      <c r="AS1057" s="131">
        <v>2447.04</v>
      </c>
      <c r="AT1057" s="127">
        <v>44923</v>
      </c>
      <c r="AX1057" s="21"/>
    </row>
    <row r="1058" spans="35:50" x14ac:dyDescent="0.3">
      <c r="AI1058" s="130" t="s">
        <v>143</v>
      </c>
      <c r="AJ1058" s="130" t="s">
        <v>144</v>
      </c>
      <c r="AK1058" s="130" t="s">
        <v>2544</v>
      </c>
      <c r="AL1058" s="130" t="s">
        <v>1584</v>
      </c>
      <c r="AM1058" s="130" t="s">
        <v>147</v>
      </c>
      <c r="AN1058" s="130" t="s">
        <v>1584</v>
      </c>
      <c r="AO1058" s="130" t="s">
        <v>2542</v>
      </c>
      <c r="AP1058" s="130" t="s">
        <v>150</v>
      </c>
      <c r="AQ1058" s="130" t="s">
        <v>148</v>
      </c>
      <c r="AR1058" s="130" t="s">
        <v>148</v>
      </c>
      <c r="AS1058" s="131">
        <v>1588.28</v>
      </c>
      <c r="AT1058" s="127">
        <v>44924</v>
      </c>
      <c r="AX1058" s="21"/>
    </row>
    <row r="1059" spans="35:50" x14ac:dyDescent="0.3">
      <c r="AI1059" s="130" t="s">
        <v>143</v>
      </c>
      <c r="AJ1059" s="130" t="s">
        <v>144</v>
      </c>
      <c r="AK1059" s="130" t="s">
        <v>2545</v>
      </c>
      <c r="AL1059" s="130" t="s">
        <v>1572</v>
      </c>
      <c r="AM1059" s="130" t="s">
        <v>147</v>
      </c>
      <c r="AN1059" s="130" t="s">
        <v>1572</v>
      </c>
      <c r="AO1059" s="130" t="s">
        <v>2546</v>
      </c>
      <c r="AP1059" s="130" t="s">
        <v>150</v>
      </c>
      <c r="AQ1059" s="130" t="s">
        <v>148</v>
      </c>
      <c r="AR1059" s="130" t="s">
        <v>148</v>
      </c>
      <c r="AS1059" s="131">
        <v>1209</v>
      </c>
      <c r="AT1059" s="127">
        <v>44924</v>
      </c>
      <c r="AX1059" s="21"/>
    </row>
    <row r="1060" spans="35:50" x14ac:dyDescent="0.3">
      <c r="AI1060" s="130" t="s">
        <v>143</v>
      </c>
      <c r="AJ1060" s="130" t="s">
        <v>144</v>
      </c>
      <c r="AK1060" s="130" t="s">
        <v>2547</v>
      </c>
      <c r="AL1060" s="130" t="s">
        <v>2548</v>
      </c>
      <c r="AM1060" s="130" t="s">
        <v>147</v>
      </c>
      <c r="AN1060" s="130" t="s">
        <v>167</v>
      </c>
      <c r="AO1060" s="130" t="s">
        <v>2546</v>
      </c>
      <c r="AP1060" s="130" t="s">
        <v>150</v>
      </c>
      <c r="AQ1060" s="130" t="s">
        <v>148</v>
      </c>
      <c r="AR1060" s="130" t="s">
        <v>148</v>
      </c>
      <c r="AS1060" s="131">
        <v>2322.92</v>
      </c>
      <c r="AT1060" s="127">
        <v>44924</v>
      </c>
      <c r="AX1060" s="21"/>
    </row>
    <row r="1061" spans="35:50" x14ac:dyDescent="0.3">
      <c r="AI1061" s="130" t="s">
        <v>143</v>
      </c>
      <c r="AJ1061" s="130" t="s">
        <v>144</v>
      </c>
      <c r="AK1061" s="130" t="s">
        <v>2549</v>
      </c>
      <c r="AL1061" s="130" t="s">
        <v>1595</v>
      </c>
      <c r="AM1061" s="130" t="s">
        <v>147</v>
      </c>
      <c r="AN1061" s="130" t="s">
        <v>1595</v>
      </c>
      <c r="AO1061" s="130" t="s">
        <v>2546</v>
      </c>
      <c r="AP1061" s="130" t="s">
        <v>150</v>
      </c>
      <c r="AQ1061" s="130" t="s">
        <v>148</v>
      </c>
      <c r="AR1061" s="130" t="s">
        <v>148</v>
      </c>
      <c r="AS1061" s="131">
        <v>250</v>
      </c>
      <c r="AT1061" s="127">
        <v>44924</v>
      </c>
      <c r="AX1061" s="21"/>
    </row>
    <row r="1062" spans="35:50" x14ac:dyDescent="0.3">
      <c r="AI1062" s="130" t="s">
        <v>143</v>
      </c>
      <c r="AJ1062" s="130" t="s">
        <v>144</v>
      </c>
      <c r="AK1062" s="130" t="s">
        <v>2550</v>
      </c>
      <c r="AL1062" s="130" t="s">
        <v>1592</v>
      </c>
      <c r="AM1062" s="130" t="s">
        <v>147</v>
      </c>
      <c r="AN1062" s="130" t="s">
        <v>1592</v>
      </c>
      <c r="AO1062" s="130" t="s">
        <v>2551</v>
      </c>
      <c r="AP1062" s="130" t="s">
        <v>150</v>
      </c>
      <c r="AQ1062" s="130" t="s">
        <v>148</v>
      </c>
      <c r="AR1062" s="130" t="s">
        <v>148</v>
      </c>
      <c r="AS1062" s="131">
        <v>2663.19</v>
      </c>
      <c r="AT1062" s="127">
        <v>44924</v>
      </c>
      <c r="AX1062" s="21"/>
    </row>
    <row r="1063" spans="35:50" x14ac:dyDescent="0.3">
      <c r="AI1063" s="130" t="s">
        <v>143</v>
      </c>
      <c r="AJ1063" s="130" t="s">
        <v>144</v>
      </c>
      <c r="AK1063" s="130" t="s">
        <v>2552</v>
      </c>
      <c r="AL1063" s="130" t="s">
        <v>1598</v>
      </c>
      <c r="AM1063" s="130" t="s">
        <v>147</v>
      </c>
      <c r="AN1063" s="130" t="s">
        <v>1598</v>
      </c>
      <c r="AO1063" s="130" t="s">
        <v>2551</v>
      </c>
      <c r="AP1063" s="130" t="s">
        <v>150</v>
      </c>
      <c r="AQ1063" s="130" t="s">
        <v>148</v>
      </c>
      <c r="AR1063" s="130" t="s">
        <v>148</v>
      </c>
      <c r="AS1063" s="131">
        <v>412.37</v>
      </c>
      <c r="AT1063" s="127">
        <v>44924</v>
      </c>
      <c r="AX1063" s="21"/>
    </row>
    <row r="1064" spans="35:50" x14ac:dyDescent="0.3">
      <c r="AI1064" s="130" t="s">
        <v>143</v>
      </c>
      <c r="AJ1064" s="130" t="s">
        <v>398</v>
      </c>
      <c r="AK1064" s="130" t="s">
        <v>2553</v>
      </c>
      <c r="AL1064" s="130" t="s">
        <v>400</v>
      </c>
      <c r="AM1064" s="130" t="s">
        <v>147</v>
      </c>
      <c r="AN1064" s="130" t="s">
        <v>401</v>
      </c>
      <c r="AO1064" s="130" t="s">
        <v>2554</v>
      </c>
      <c r="AP1064" s="130" t="s">
        <v>150</v>
      </c>
      <c r="AQ1064" s="130" t="s">
        <v>148</v>
      </c>
      <c r="AR1064" s="130" t="s">
        <v>148</v>
      </c>
      <c r="AS1064" s="131">
        <v>-255413</v>
      </c>
      <c r="AT1064" s="127">
        <v>44926</v>
      </c>
      <c r="AX1064" s="21"/>
    </row>
    <row r="1065" spans="35:50" x14ac:dyDescent="0.3">
      <c r="AI1065" s="130" t="s">
        <v>143</v>
      </c>
      <c r="AJ1065" s="130" t="s">
        <v>398</v>
      </c>
      <c r="AK1065" s="130" t="s">
        <v>2555</v>
      </c>
      <c r="AL1065" s="130" t="s">
        <v>2556</v>
      </c>
      <c r="AM1065" s="130" t="s">
        <v>147</v>
      </c>
      <c r="AN1065" s="130" t="s">
        <v>719</v>
      </c>
      <c r="AO1065" s="130" t="s">
        <v>2557</v>
      </c>
      <c r="AP1065" s="130" t="s">
        <v>150</v>
      </c>
      <c r="AQ1065" s="130" t="s">
        <v>148</v>
      </c>
      <c r="AR1065" s="130" t="s">
        <v>148</v>
      </c>
      <c r="AS1065" s="131">
        <v>-415369.16</v>
      </c>
      <c r="AT1065" s="127">
        <v>44651</v>
      </c>
      <c r="AX1065" s="21"/>
    </row>
    <row r="1066" spans="35:50" x14ac:dyDescent="0.3">
      <c r="AI1066" s="130" t="s">
        <v>143</v>
      </c>
      <c r="AJ1066" s="130" t="s">
        <v>398</v>
      </c>
      <c r="AK1066" s="130" t="s">
        <v>2558</v>
      </c>
      <c r="AL1066" s="130" t="s">
        <v>2556</v>
      </c>
      <c r="AM1066" s="130" t="s">
        <v>147</v>
      </c>
      <c r="AN1066" s="130" t="s">
        <v>719</v>
      </c>
      <c r="AO1066" s="130" t="s">
        <v>2557</v>
      </c>
      <c r="AP1066" s="130" t="s">
        <v>150</v>
      </c>
      <c r="AQ1066" s="130" t="s">
        <v>148</v>
      </c>
      <c r="AR1066" s="130" t="s">
        <v>148</v>
      </c>
      <c r="AS1066" s="131">
        <v>530591.14</v>
      </c>
      <c r="AT1066" s="127">
        <v>44742</v>
      </c>
      <c r="AX1066" s="21"/>
    </row>
    <row r="1067" spans="35:50" x14ac:dyDescent="0.3">
      <c r="AI1067" s="130" t="s">
        <v>143</v>
      </c>
      <c r="AJ1067" s="130" t="s">
        <v>398</v>
      </c>
      <c r="AK1067" s="130" t="s">
        <v>2559</v>
      </c>
      <c r="AL1067" s="130" t="s">
        <v>2556</v>
      </c>
      <c r="AM1067" s="130" t="s">
        <v>147</v>
      </c>
      <c r="AN1067" s="130" t="s">
        <v>719</v>
      </c>
      <c r="AO1067" s="130" t="s">
        <v>2557</v>
      </c>
      <c r="AP1067" s="130" t="s">
        <v>150</v>
      </c>
      <c r="AQ1067" s="130" t="s">
        <v>148</v>
      </c>
      <c r="AR1067" s="130" t="s">
        <v>148</v>
      </c>
      <c r="AS1067" s="131">
        <v>-357242.48</v>
      </c>
      <c r="AT1067" s="127">
        <v>44834</v>
      </c>
      <c r="AX1067" s="21"/>
    </row>
    <row r="1068" spans="35:50" x14ac:dyDescent="0.3">
      <c r="AI1068" s="130" t="s">
        <v>143</v>
      </c>
      <c r="AJ1068" s="130" t="s">
        <v>398</v>
      </c>
      <c r="AK1068" s="130" t="s">
        <v>2560</v>
      </c>
      <c r="AL1068" s="130" t="s">
        <v>2556</v>
      </c>
      <c r="AM1068" s="130" t="s">
        <v>147</v>
      </c>
      <c r="AN1068" s="130" t="s">
        <v>719</v>
      </c>
      <c r="AO1068" s="130" t="s">
        <v>2557</v>
      </c>
      <c r="AP1068" s="130" t="s">
        <v>150</v>
      </c>
      <c r="AQ1068" s="130" t="s">
        <v>148</v>
      </c>
      <c r="AR1068" s="130" t="s">
        <v>148</v>
      </c>
      <c r="AS1068" s="131">
        <v>557978.87</v>
      </c>
      <c r="AT1068" s="127">
        <v>44926</v>
      </c>
      <c r="AX1068" s="21"/>
    </row>
    <row r="1069" spans="35:50" x14ac:dyDescent="0.3">
      <c r="AI1069" s="130" t="s">
        <v>143</v>
      </c>
      <c r="AJ1069" s="130" t="s">
        <v>2561</v>
      </c>
      <c r="AK1069" s="130" t="s">
        <v>2562</v>
      </c>
      <c r="AL1069" s="130" t="s">
        <v>2563</v>
      </c>
      <c r="AM1069" s="130" t="s">
        <v>147</v>
      </c>
      <c r="AN1069" s="130" t="s">
        <v>532</v>
      </c>
      <c r="AO1069" s="130" t="s">
        <v>2564</v>
      </c>
      <c r="AP1069" s="130" t="s">
        <v>150</v>
      </c>
      <c r="AQ1069" s="130" t="s">
        <v>148</v>
      </c>
      <c r="AR1069" s="130" t="s">
        <v>148</v>
      </c>
      <c r="AS1069" s="131">
        <v>15000</v>
      </c>
      <c r="AT1069" s="127">
        <v>44926</v>
      </c>
      <c r="AX1069" s="21"/>
    </row>
    <row r="1070" spans="35:50" x14ac:dyDescent="0.3">
      <c r="AI1070" s="130" t="s">
        <v>143</v>
      </c>
      <c r="AJ1070" s="130" t="s">
        <v>2561</v>
      </c>
      <c r="AK1070" s="130" t="s">
        <v>2562</v>
      </c>
      <c r="AL1070" s="130" t="s">
        <v>2563</v>
      </c>
      <c r="AM1070" s="130" t="s">
        <v>147</v>
      </c>
      <c r="AN1070" s="130" t="s">
        <v>528</v>
      </c>
      <c r="AO1070" s="130" t="s">
        <v>2564</v>
      </c>
      <c r="AP1070" s="130" t="s">
        <v>150</v>
      </c>
      <c r="AQ1070" s="130" t="s">
        <v>148</v>
      </c>
      <c r="AR1070" s="130" t="s">
        <v>148</v>
      </c>
      <c r="AS1070" s="131">
        <v>20000</v>
      </c>
      <c r="AT1070" s="127">
        <v>44926</v>
      </c>
      <c r="AX1070" s="21"/>
    </row>
    <row r="1071" spans="35:50" x14ac:dyDescent="0.3">
      <c r="AI1071" s="130" t="s">
        <v>143</v>
      </c>
      <c r="AJ1071" s="130" t="s">
        <v>2561</v>
      </c>
      <c r="AK1071" s="130" t="s">
        <v>2562</v>
      </c>
      <c r="AL1071" s="130" t="s">
        <v>2563</v>
      </c>
      <c r="AM1071" s="130" t="s">
        <v>147</v>
      </c>
      <c r="AN1071" s="130" t="s">
        <v>530</v>
      </c>
      <c r="AO1071" s="130" t="s">
        <v>2564</v>
      </c>
      <c r="AP1071" s="130" t="s">
        <v>150</v>
      </c>
      <c r="AQ1071" s="130" t="s">
        <v>148</v>
      </c>
      <c r="AR1071" s="130" t="s">
        <v>148</v>
      </c>
      <c r="AS1071" s="131">
        <v>1000</v>
      </c>
      <c r="AT1071" s="127">
        <v>44926</v>
      </c>
      <c r="AX1071" s="21"/>
    </row>
    <row r="1072" spans="35:50" x14ac:dyDescent="0.3">
      <c r="AI1072" s="130" t="s">
        <v>143</v>
      </c>
      <c r="AJ1072" s="130" t="s">
        <v>2561</v>
      </c>
      <c r="AK1072" s="130" t="s">
        <v>2562</v>
      </c>
      <c r="AL1072" s="130" t="s">
        <v>2563</v>
      </c>
      <c r="AM1072" s="130" t="s">
        <v>147</v>
      </c>
      <c r="AN1072" s="130" t="s">
        <v>636</v>
      </c>
      <c r="AO1072" s="130" t="s">
        <v>2564</v>
      </c>
      <c r="AP1072" s="130" t="s">
        <v>150</v>
      </c>
      <c r="AQ1072" s="130" t="s">
        <v>148</v>
      </c>
      <c r="AR1072" s="130" t="s">
        <v>148</v>
      </c>
      <c r="AS1072" s="131">
        <v>100</v>
      </c>
      <c r="AT1072" s="127">
        <v>44926</v>
      </c>
      <c r="AX1072" s="21"/>
    </row>
    <row r="1073" spans="35:50" x14ac:dyDescent="0.3">
      <c r="AI1073" s="130" t="s">
        <v>143</v>
      </c>
      <c r="AJ1073" s="130" t="s">
        <v>2561</v>
      </c>
      <c r="AK1073" s="130" t="s">
        <v>2562</v>
      </c>
      <c r="AL1073" s="130" t="s">
        <v>2563</v>
      </c>
      <c r="AM1073" s="130" t="s">
        <v>147</v>
      </c>
      <c r="AN1073" s="130" t="s">
        <v>662</v>
      </c>
      <c r="AO1073" s="130" t="s">
        <v>2564</v>
      </c>
      <c r="AP1073" s="130" t="s">
        <v>150</v>
      </c>
      <c r="AQ1073" s="130" t="s">
        <v>148</v>
      </c>
      <c r="AR1073" s="130" t="s">
        <v>148</v>
      </c>
      <c r="AS1073" s="131">
        <v>100</v>
      </c>
      <c r="AT1073" s="127">
        <v>44926</v>
      </c>
      <c r="AX1073" s="21"/>
    </row>
    <row r="1074" spans="35:50" x14ac:dyDescent="0.3">
      <c r="AI1074" s="130" t="s">
        <v>143</v>
      </c>
      <c r="AJ1074" s="130" t="s">
        <v>2561</v>
      </c>
      <c r="AK1074" s="130" t="s">
        <v>2562</v>
      </c>
      <c r="AL1074" s="130" t="s">
        <v>2563</v>
      </c>
      <c r="AM1074" s="130" t="s">
        <v>147</v>
      </c>
      <c r="AN1074" s="130" t="s">
        <v>646</v>
      </c>
      <c r="AO1074" s="130" t="s">
        <v>2564</v>
      </c>
      <c r="AP1074" s="130" t="s">
        <v>150</v>
      </c>
      <c r="AQ1074" s="130" t="s">
        <v>148</v>
      </c>
      <c r="AR1074" s="130" t="s">
        <v>148</v>
      </c>
      <c r="AS1074" s="131">
        <v>100</v>
      </c>
      <c r="AT1074" s="127">
        <v>44926</v>
      </c>
      <c r="AX1074" s="21"/>
    </row>
    <row r="1075" spans="35:50" x14ac:dyDescent="0.3">
      <c r="AI1075" s="130" t="s">
        <v>143</v>
      </c>
      <c r="AJ1075" s="130" t="s">
        <v>2561</v>
      </c>
      <c r="AK1075" s="130" t="s">
        <v>2562</v>
      </c>
      <c r="AL1075" s="130" t="s">
        <v>2563</v>
      </c>
      <c r="AM1075" s="130" t="s">
        <v>147</v>
      </c>
      <c r="AN1075" s="130" t="s">
        <v>682</v>
      </c>
      <c r="AO1075" s="130" t="s">
        <v>2564</v>
      </c>
      <c r="AP1075" s="130" t="s">
        <v>150</v>
      </c>
      <c r="AQ1075" s="130" t="s">
        <v>148</v>
      </c>
      <c r="AR1075" s="130" t="s">
        <v>148</v>
      </c>
      <c r="AS1075" s="131">
        <v>750</v>
      </c>
      <c r="AT1075" s="127">
        <v>44926</v>
      </c>
      <c r="AX1075" s="21"/>
    </row>
    <row r="1076" spans="35:50" x14ac:dyDescent="0.3">
      <c r="AI1076" s="130" t="s">
        <v>143</v>
      </c>
      <c r="AJ1076" s="130" t="s">
        <v>2561</v>
      </c>
      <c r="AK1076" s="130" t="s">
        <v>2562</v>
      </c>
      <c r="AL1076" s="130" t="s">
        <v>2563</v>
      </c>
      <c r="AM1076" s="130" t="s">
        <v>147</v>
      </c>
      <c r="AN1076" s="130" t="s">
        <v>621</v>
      </c>
      <c r="AO1076" s="130" t="s">
        <v>2564</v>
      </c>
      <c r="AP1076" s="130" t="s">
        <v>150</v>
      </c>
      <c r="AQ1076" s="130" t="s">
        <v>148</v>
      </c>
      <c r="AR1076" s="130" t="s">
        <v>148</v>
      </c>
      <c r="AS1076" s="131">
        <v>100</v>
      </c>
      <c r="AT1076" s="127">
        <v>44926</v>
      </c>
      <c r="AX1076" s="21"/>
    </row>
    <row r="1077" spans="35:50" x14ac:dyDescent="0.3">
      <c r="AI1077" s="130" t="s">
        <v>143</v>
      </c>
      <c r="AJ1077" s="130" t="s">
        <v>2561</v>
      </c>
      <c r="AK1077" s="130" t="s">
        <v>2562</v>
      </c>
      <c r="AL1077" s="130" t="s">
        <v>2563</v>
      </c>
      <c r="AM1077" s="130" t="s">
        <v>147</v>
      </c>
      <c r="AN1077" s="130" t="s">
        <v>633</v>
      </c>
      <c r="AO1077" s="130" t="s">
        <v>2564</v>
      </c>
      <c r="AP1077" s="130" t="s">
        <v>150</v>
      </c>
      <c r="AQ1077" s="130" t="s">
        <v>148</v>
      </c>
      <c r="AR1077" s="130" t="s">
        <v>148</v>
      </c>
      <c r="AS1077" s="131">
        <v>750</v>
      </c>
      <c r="AT1077" s="127">
        <v>44926</v>
      </c>
      <c r="AX1077" s="21"/>
    </row>
    <row r="1078" spans="35:50" x14ac:dyDescent="0.3">
      <c r="AI1078" s="130" t="s">
        <v>143</v>
      </c>
      <c r="AJ1078" s="130" t="s">
        <v>2561</v>
      </c>
      <c r="AK1078" s="130" t="s">
        <v>2562</v>
      </c>
      <c r="AL1078" s="130" t="s">
        <v>2563</v>
      </c>
      <c r="AM1078" s="130" t="s">
        <v>147</v>
      </c>
      <c r="AN1078" s="130" t="s">
        <v>630</v>
      </c>
      <c r="AO1078" s="130" t="s">
        <v>2564</v>
      </c>
      <c r="AP1078" s="130" t="s">
        <v>150</v>
      </c>
      <c r="AQ1078" s="130" t="s">
        <v>148</v>
      </c>
      <c r="AR1078" s="130" t="s">
        <v>148</v>
      </c>
      <c r="AS1078" s="131">
        <v>350</v>
      </c>
      <c r="AT1078" s="127">
        <v>44926</v>
      </c>
      <c r="AX1078" s="21"/>
    </row>
    <row r="1079" spans="35:50" x14ac:dyDescent="0.3">
      <c r="AI1079" s="130" t="s">
        <v>143</v>
      </c>
      <c r="AJ1079" s="130" t="s">
        <v>2561</v>
      </c>
      <c r="AK1079" s="130" t="s">
        <v>2562</v>
      </c>
      <c r="AL1079" s="130" t="s">
        <v>2563</v>
      </c>
      <c r="AM1079" s="130" t="s">
        <v>147</v>
      </c>
      <c r="AN1079" s="130" t="s">
        <v>624</v>
      </c>
      <c r="AO1079" s="130" t="s">
        <v>2564</v>
      </c>
      <c r="AP1079" s="130" t="s">
        <v>150</v>
      </c>
      <c r="AQ1079" s="130" t="s">
        <v>148</v>
      </c>
      <c r="AR1079" s="130" t="s">
        <v>148</v>
      </c>
      <c r="AS1079" s="131">
        <v>1000</v>
      </c>
      <c r="AT1079" s="127">
        <v>44926</v>
      </c>
      <c r="AX1079" s="21"/>
    </row>
    <row r="1080" spans="35:50" x14ac:dyDescent="0.3">
      <c r="AI1080" s="130" t="s">
        <v>143</v>
      </c>
      <c r="AJ1080" s="130" t="s">
        <v>2561</v>
      </c>
      <c r="AK1080" s="130" t="s">
        <v>2562</v>
      </c>
      <c r="AL1080" s="130" t="s">
        <v>2563</v>
      </c>
      <c r="AM1080" s="130" t="s">
        <v>147</v>
      </c>
      <c r="AN1080" s="130" t="s">
        <v>627</v>
      </c>
      <c r="AO1080" s="130" t="s">
        <v>2564</v>
      </c>
      <c r="AP1080" s="130" t="s">
        <v>150</v>
      </c>
      <c r="AQ1080" s="130" t="s">
        <v>148</v>
      </c>
      <c r="AR1080" s="130" t="s">
        <v>148</v>
      </c>
      <c r="AS1080" s="131">
        <v>2000</v>
      </c>
      <c r="AT1080" s="127">
        <v>44926</v>
      </c>
      <c r="AX1080" s="21"/>
    </row>
    <row r="1081" spans="35:50" x14ac:dyDescent="0.3">
      <c r="AI1081" s="130" t="s">
        <v>143</v>
      </c>
      <c r="AJ1081" s="130" t="s">
        <v>2561</v>
      </c>
      <c r="AK1081" s="130" t="s">
        <v>2562</v>
      </c>
      <c r="AL1081" s="130" t="s">
        <v>2563</v>
      </c>
      <c r="AM1081" s="130" t="s">
        <v>147</v>
      </c>
      <c r="AN1081" s="130" t="s">
        <v>656</v>
      </c>
      <c r="AO1081" s="130" t="s">
        <v>2564</v>
      </c>
      <c r="AP1081" s="130" t="s">
        <v>150</v>
      </c>
      <c r="AQ1081" s="130" t="s">
        <v>148</v>
      </c>
      <c r="AR1081" s="130" t="s">
        <v>148</v>
      </c>
      <c r="AS1081" s="131">
        <v>150</v>
      </c>
      <c r="AT1081" s="127">
        <v>44926</v>
      </c>
      <c r="AX1081" s="21"/>
    </row>
    <row r="1082" spans="35:50" x14ac:dyDescent="0.3">
      <c r="AI1082" s="130" t="s">
        <v>143</v>
      </c>
      <c r="AJ1082" s="130" t="s">
        <v>2561</v>
      </c>
      <c r="AK1082" s="130" t="s">
        <v>2562</v>
      </c>
      <c r="AL1082" s="130" t="s">
        <v>2563</v>
      </c>
      <c r="AM1082" s="130" t="s">
        <v>147</v>
      </c>
      <c r="AN1082" s="130" t="s">
        <v>659</v>
      </c>
      <c r="AO1082" s="130" t="s">
        <v>2564</v>
      </c>
      <c r="AP1082" s="130" t="s">
        <v>150</v>
      </c>
      <c r="AQ1082" s="130" t="s">
        <v>148</v>
      </c>
      <c r="AR1082" s="130" t="s">
        <v>148</v>
      </c>
      <c r="AS1082" s="131">
        <v>100</v>
      </c>
      <c r="AT1082" s="127">
        <v>44926</v>
      </c>
      <c r="AX1082" s="21"/>
    </row>
    <row r="1083" spans="35:50" x14ac:dyDescent="0.3">
      <c r="AI1083" s="130" t="s">
        <v>143</v>
      </c>
      <c r="AJ1083" s="130" t="s">
        <v>2561</v>
      </c>
      <c r="AK1083" s="130" t="s">
        <v>2562</v>
      </c>
      <c r="AL1083" s="130" t="s">
        <v>2563</v>
      </c>
      <c r="AM1083" s="130" t="s">
        <v>147</v>
      </c>
      <c r="AN1083" s="130" t="s">
        <v>639</v>
      </c>
      <c r="AO1083" s="130" t="s">
        <v>2564</v>
      </c>
      <c r="AP1083" s="130" t="s">
        <v>150</v>
      </c>
      <c r="AQ1083" s="130" t="s">
        <v>148</v>
      </c>
      <c r="AR1083" s="130" t="s">
        <v>148</v>
      </c>
      <c r="AS1083" s="131">
        <v>250</v>
      </c>
      <c r="AT1083" s="127">
        <v>44926</v>
      </c>
      <c r="AX1083" s="21"/>
    </row>
    <row r="1084" spans="35:50" x14ac:dyDescent="0.3">
      <c r="AI1084" s="130" t="s">
        <v>143</v>
      </c>
      <c r="AJ1084" s="130" t="s">
        <v>2561</v>
      </c>
      <c r="AK1084" s="130" t="s">
        <v>2562</v>
      </c>
      <c r="AL1084" s="130" t="s">
        <v>2563</v>
      </c>
      <c r="AM1084" s="130" t="s">
        <v>147</v>
      </c>
      <c r="AN1084" s="130" t="s">
        <v>665</v>
      </c>
      <c r="AO1084" s="130" t="s">
        <v>2564</v>
      </c>
      <c r="AP1084" s="130" t="s">
        <v>150</v>
      </c>
      <c r="AQ1084" s="130" t="s">
        <v>148</v>
      </c>
      <c r="AR1084" s="130" t="s">
        <v>148</v>
      </c>
      <c r="AS1084" s="131">
        <v>350</v>
      </c>
      <c r="AT1084" s="127">
        <v>44926</v>
      </c>
      <c r="AX1084" s="21"/>
    </row>
    <row r="1085" spans="35:50" x14ac:dyDescent="0.3">
      <c r="AI1085" s="130" t="s">
        <v>143</v>
      </c>
      <c r="AJ1085" s="130" t="s">
        <v>2561</v>
      </c>
      <c r="AK1085" s="130" t="s">
        <v>2562</v>
      </c>
      <c r="AL1085" s="130" t="s">
        <v>2563</v>
      </c>
      <c r="AM1085" s="130" t="s">
        <v>147</v>
      </c>
      <c r="AN1085" s="130" t="s">
        <v>668</v>
      </c>
      <c r="AO1085" s="130" t="s">
        <v>2564</v>
      </c>
      <c r="AP1085" s="130" t="s">
        <v>150</v>
      </c>
      <c r="AQ1085" s="130" t="s">
        <v>148</v>
      </c>
      <c r="AR1085" s="130" t="s">
        <v>148</v>
      </c>
      <c r="AS1085" s="131">
        <v>100</v>
      </c>
      <c r="AT1085" s="127">
        <v>44926</v>
      </c>
      <c r="AX1085" s="21"/>
    </row>
    <row r="1086" spans="35:50" x14ac:dyDescent="0.3">
      <c r="AI1086" s="130" t="s">
        <v>143</v>
      </c>
      <c r="AJ1086" s="130" t="s">
        <v>2561</v>
      </c>
      <c r="AK1086" s="130" t="s">
        <v>2562</v>
      </c>
      <c r="AL1086" s="130" t="s">
        <v>2563</v>
      </c>
      <c r="AM1086" s="130" t="s">
        <v>147</v>
      </c>
      <c r="AN1086" s="130" t="s">
        <v>642</v>
      </c>
      <c r="AO1086" s="130" t="s">
        <v>2564</v>
      </c>
      <c r="AP1086" s="130" t="s">
        <v>150</v>
      </c>
      <c r="AQ1086" s="130" t="s">
        <v>148</v>
      </c>
      <c r="AR1086" s="130" t="s">
        <v>148</v>
      </c>
      <c r="AS1086" s="131">
        <v>300</v>
      </c>
      <c r="AT1086" s="127">
        <v>44926</v>
      </c>
      <c r="AX1086" s="21"/>
    </row>
    <row r="1087" spans="35:50" x14ac:dyDescent="0.3">
      <c r="AI1087" s="130" t="s">
        <v>143</v>
      </c>
      <c r="AJ1087" s="130" t="s">
        <v>2561</v>
      </c>
      <c r="AK1087" s="130" t="s">
        <v>2562</v>
      </c>
      <c r="AL1087" s="130" t="s">
        <v>2563</v>
      </c>
      <c r="AM1087" s="130" t="s">
        <v>147</v>
      </c>
      <c r="AN1087" s="130" t="s">
        <v>671</v>
      </c>
      <c r="AO1087" s="130" t="s">
        <v>2564</v>
      </c>
      <c r="AP1087" s="130" t="s">
        <v>150</v>
      </c>
      <c r="AQ1087" s="130" t="s">
        <v>148</v>
      </c>
      <c r="AR1087" s="130" t="s">
        <v>148</v>
      </c>
      <c r="AS1087" s="131">
        <v>500</v>
      </c>
      <c r="AT1087" s="127">
        <v>44926</v>
      </c>
      <c r="AX1087" s="21"/>
    </row>
    <row r="1088" spans="35:50" x14ac:dyDescent="0.3">
      <c r="AI1088" s="130" t="s">
        <v>143</v>
      </c>
      <c r="AJ1088" s="130" t="s">
        <v>2561</v>
      </c>
      <c r="AK1088" s="130" t="s">
        <v>2562</v>
      </c>
      <c r="AL1088" s="130" t="s">
        <v>2563</v>
      </c>
      <c r="AM1088" s="130" t="s">
        <v>147</v>
      </c>
      <c r="AN1088" s="130" t="s">
        <v>679</v>
      </c>
      <c r="AO1088" s="130" t="s">
        <v>2564</v>
      </c>
      <c r="AP1088" s="130" t="s">
        <v>150</v>
      </c>
      <c r="AQ1088" s="130" t="s">
        <v>148</v>
      </c>
      <c r="AR1088" s="130" t="s">
        <v>148</v>
      </c>
      <c r="AS1088" s="131">
        <v>250</v>
      </c>
      <c r="AT1088" s="127">
        <v>44926</v>
      </c>
      <c r="AX1088" s="21"/>
    </row>
    <row r="1089" spans="35:50" x14ac:dyDescent="0.3">
      <c r="AI1089" s="130" t="s">
        <v>143</v>
      </c>
      <c r="AJ1089" s="130" t="s">
        <v>2561</v>
      </c>
      <c r="AK1089" s="130" t="s">
        <v>2562</v>
      </c>
      <c r="AL1089" s="130" t="s">
        <v>2563</v>
      </c>
      <c r="AM1089" s="130" t="s">
        <v>147</v>
      </c>
      <c r="AN1089" s="130" t="s">
        <v>675</v>
      </c>
      <c r="AO1089" s="130" t="s">
        <v>2564</v>
      </c>
      <c r="AP1089" s="130" t="s">
        <v>150</v>
      </c>
      <c r="AQ1089" s="130" t="s">
        <v>148</v>
      </c>
      <c r="AR1089" s="130" t="s">
        <v>148</v>
      </c>
      <c r="AS1089" s="131">
        <v>50</v>
      </c>
      <c r="AT1089" s="127">
        <v>44926</v>
      </c>
      <c r="AX1089" s="21"/>
    </row>
    <row r="1090" spans="35:50" x14ac:dyDescent="0.3">
      <c r="AI1090" s="130" t="s">
        <v>143</v>
      </c>
      <c r="AJ1090" s="130" t="s">
        <v>2561</v>
      </c>
      <c r="AK1090" s="130" t="s">
        <v>2562</v>
      </c>
      <c r="AL1090" s="130" t="s">
        <v>2563</v>
      </c>
      <c r="AM1090" s="130" t="s">
        <v>147</v>
      </c>
      <c r="AN1090" s="130" t="s">
        <v>652</v>
      </c>
      <c r="AO1090" s="130" t="s">
        <v>2564</v>
      </c>
      <c r="AP1090" s="130" t="s">
        <v>150</v>
      </c>
      <c r="AQ1090" s="130" t="s">
        <v>148</v>
      </c>
      <c r="AR1090" s="130" t="s">
        <v>148</v>
      </c>
      <c r="AS1090" s="131">
        <v>250</v>
      </c>
      <c r="AT1090" s="127">
        <v>44926</v>
      </c>
      <c r="AX1090" s="21"/>
    </row>
    <row r="1091" spans="35:50" x14ac:dyDescent="0.3">
      <c r="AI1091" s="130" t="s">
        <v>143</v>
      </c>
      <c r="AJ1091" s="130" t="s">
        <v>2561</v>
      </c>
      <c r="AK1091" s="130" t="s">
        <v>2562</v>
      </c>
      <c r="AL1091" s="130" t="s">
        <v>2563</v>
      </c>
      <c r="AM1091" s="130" t="s">
        <v>147</v>
      </c>
      <c r="AN1091" s="130" t="s">
        <v>685</v>
      </c>
      <c r="AO1091" s="130" t="s">
        <v>2564</v>
      </c>
      <c r="AP1091" s="130" t="s">
        <v>150</v>
      </c>
      <c r="AQ1091" s="130" t="s">
        <v>148</v>
      </c>
      <c r="AR1091" s="130" t="s">
        <v>148</v>
      </c>
      <c r="AS1091" s="131">
        <v>350</v>
      </c>
      <c r="AT1091" s="127">
        <v>44926</v>
      </c>
      <c r="AX1091" s="21"/>
    </row>
    <row r="1092" spans="35:50" x14ac:dyDescent="0.3">
      <c r="AI1092" s="130" t="s">
        <v>143</v>
      </c>
      <c r="AJ1092" s="130" t="s">
        <v>2561</v>
      </c>
      <c r="AK1092" s="130" t="s">
        <v>2562</v>
      </c>
      <c r="AL1092" s="130" t="s">
        <v>2563</v>
      </c>
      <c r="AM1092" s="130" t="s">
        <v>147</v>
      </c>
      <c r="AN1092" s="130" t="s">
        <v>649</v>
      </c>
      <c r="AO1092" s="130" t="s">
        <v>2564</v>
      </c>
      <c r="AP1092" s="130" t="s">
        <v>150</v>
      </c>
      <c r="AQ1092" s="130" t="s">
        <v>148</v>
      </c>
      <c r="AR1092" s="130" t="s">
        <v>148</v>
      </c>
      <c r="AS1092" s="131">
        <v>100</v>
      </c>
      <c r="AT1092" s="127">
        <v>44926</v>
      </c>
      <c r="AX1092" s="21"/>
    </row>
    <row r="1093" spans="35:50" x14ac:dyDescent="0.3">
      <c r="AI1093" s="130" t="s">
        <v>143</v>
      </c>
      <c r="AJ1093" s="130" t="s">
        <v>2561</v>
      </c>
      <c r="AK1093" s="130" t="s">
        <v>2562</v>
      </c>
      <c r="AL1093" s="130" t="s">
        <v>2563</v>
      </c>
      <c r="AM1093" s="130" t="s">
        <v>147</v>
      </c>
      <c r="AN1093" s="130" t="s">
        <v>692</v>
      </c>
      <c r="AO1093" s="130" t="s">
        <v>2564</v>
      </c>
      <c r="AP1093" s="130" t="s">
        <v>150</v>
      </c>
      <c r="AQ1093" s="130" t="s">
        <v>148</v>
      </c>
      <c r="AR1093" s="130" t="s">
        <v>148</v>
      </c>
      <c r="AS1093" s="131">
        <v>350</v>
      </c>
      <c r="AT1093" s="127">
        <v>44926</v>
      </c>
      <c r="AX1093" s="21"/>
    </row>
    <row r="1094" spans="35:50" x14ac:dyDescent="0.3">
      <c r="AI1094" s="130" t="s">
        <v>143</v>
      </c>
      <c r="AJ1094" s="130" t="s">
        <v>2561</v>
      </c>
      <c r="AK1094" s="130" t="s">
        <v>2562</v>
      </c>
      <c r="AL1094" s="130" t="s">
        <v>2563</v>
      </c>
      <c r="AM1094" s="130" t="s">
        <v>147</v>
      </c>
      <c r="AN1094" s="130" t="s">
        <v>694</v>
      </c>
      <c r="AO1094" s="130" t="s">
        <v>2564</v>
      </c>
      <c r="AP1094" s="130" t="s">
        <v>150</v>
      </c>
      <c r="AQ1094" s="130" t="s">
        <v>148</v>
      </c>
      <c r="AR1094" s="130" t="s">
        <v>148</v>
      </c>
      <c r="AS1094" s="131">
        <v>600</v>
      </c>
      <c r="AT1094" s="127">
        <v>44926</v>
      </c>
      <c r="AX1094" s="21"/>
    </row>
    <row r="1095" spans="35:50" x14ac:dyDescent="0.3">
      <c r="AI1095" s="130" t="s">
        <v>143</v>
      </c>
      <c r="AJ1095" s="130" t="s">
        <v>2561</v>
      </c>
      <c r="AK1095" s="130" t="s">
        <v>2562</v>
      </c>
      <c r="AL1095" s="130" t="s">
        <v>2563</v>
      </c>
      <c r="AM1095" s="130" t="s">
        <v>147</v>
      </c>
      <c r="AN1095" s="130" t="s">
        <v>688</v>
      </c>
      <c r="AO1095" s="130" t="s">
        <v>2564</v>
      </c>
      <c r="AP1095" s="130" t="s">
        <v>150</v>
      </c>
      <c r="AQ1095" s="130" t="s">
        <v>148</v>
      </c>
      <c r="AR1095" s="130" t="s">
        <v>148</v>
      </c>
      <c r="AS1095" s="131">
        <v>350</v>
      </c>
      <c r="AT1095" s="127">
        <v>44926</v>
      </c>
      <c r="AX1095" s="21"/>
    </row>
    <row r="1096" spans="35:50" x14ac:dyDescent="0.3">
      <c r="AI1096" s="130" t="s">
        <v>143</v>
      </c>
      <c r="AJ1096" s="130" t="s">
        <v>2561</v>
      </c>
      <c r="AK1096" s="130" t="s">
        <v>2562</v>
      </c>
      <c r="AL1096" s="130" t="s">
        <v>2563</v>
      </c>
      <c r="AM1096" s="130" t="s">
        <v>147</v>
      </c>
      <c r="AN1096" s="130" t="s">
        <v>698</v>
      </c>
      <c r="AO1096" s="130" t="s">
        <v>2564</v>
      </c>
      <c r="AP1096" s="130" t="s">
        <v>150</v>
      </c>
      <c r="AQ1096" s="130" t="s">
        <v>148</v>
      </c>
      <c r="AR1096" s="130" t="s">
        <v>148</v>
      </c>
      <c r="AS1096" s="131">
        <v>6000</v>
      </c>
      <c r="AT1096" s="127">
        <v>44926</v>
      </c>
      <c r="AX1096" s="21"/>
    </row>
    <row r="1097" spans="35:50" x14ac:dyDescent="0.3">
      <c r="AI1097" s="130" t="s">
        <v>143</v>
      </c>
      <c r="AJ1097" s="130" t="s">
        <v>2561</v>
      </c>
      <c r="AK1097" s="130" t="s">
        <v>2562</v>
      </c>
      <c r="AL1097" s="130" t="s">
        <v>2563</v>
      </c>
      <c r="AM1097" s="130" t="s">
        <v>147</v>
      </c>
      <c r="AN1097" s="130" t="s">
        <v>847</v>
      </c>
      <c r="AO1097" s="130" t="s">
        <v>2564</v>
      </c>
      <c r="AP1097" s="130" t="s">
        <v>150</v>
      </c>
      <c r="AQ1097" s="130" t="s">
        <v>148</v>
      </c>
      <c r="AR1097" s="130" t="s">
        <v>148</v>
      </c>
      <c r="AS1097" s="131">
        <v>2500</v>
      </c>
      <c r="AT1097" s="127">
        <v>44926</v>
      </c>
      <c r="AX1097" s="21"/>
    </row>
    <row r="1098" spans="35:50" x14ac:dyDescent="0.3">
      <c r="AI1098" s="130" t="s">
        <v>143</v>
      </c>
      <c r="AJ1098" s="130" t="s">
        <v>2561</v>
      </c>
      <c r="AK1098" s="130" t="s">
        <v>2562</v>
      </c>
      <c r="AL1098" s="130" t="s">
        <v>2563</v>
      </c>
      <c r="AM1098" s="130" t="s">
        <v>147</v>
      </c>
      <c r="AN1098" s="130" t="s">
        <v>826</v>
      </c>
      <c r="AO1098" s="130" t="s">
        <v>2564</v>
      </c>
      <c r="AP1098" s="130" t="s">
        <v>150</v>
      </c>
      <c r="AQ1098" s="130" t="s">
        <v>148</v>
      </c>
      <c r="AR1098" s="130" t="s">
        <v>148</v>
      </c>
      <c r="AS1098" s="131">
        <v>2500</v>
      </c>
      <c r="AT1098" s="127">
        <v>44926</v>
      </c>
      <c r="AX1098" s="21"/>
    </row>
    <row r="1099" spans="35:50" x14ac:dyDescent="0.3">
      <c r="AI1099" s="130" t="s">
        <v>143</v>
      </c>
      <c r="AJ1099" s="130" t="s">
        <v>2561</v>
      </c>
      <c r="AK1099" s="130" t="s">
        <v>2562</v>
      </c>
      <c r="AL1099" s="130" t="s">
        <v>2563</v>
      </c>
      <c r="AM1099" s="130" t="s">
        <v>147</v>
      </c>
      <c r="AN1099" s="130" t="s">
        <v>819</v>
      </c>
      <c r="AO1099" s="130" t="s">
        <v>2564</v>
      </c>
      <c r="AP1099" s="130" t="s">
        <v>150</v>
      </c>
      <c r="AQ1099" s="130" t="s">
        <v>148</v>
      </c>
      <c r="AR1099" s="130" t="s">
        <v>148</v>
      </c>
      <c r="AS1099" s="131">
        <v>1000</v>
      </c>
      <c r="AT1099" s="127">
        <v>44926</v>
      </c>
      <c r="AX1099" s="21"/>
    </row>
    <row r="1100" spans="35:50" x14ac:dyDescent="0.3">
      <c r="AI1100" s="130" t="s">
        <v>143</v>
      </c>
      <c r="AJ1100" s="130" t="s">
        <v>2561</v>
      </c>
      <c r="AK1100" s="130" t="s">
        <v>2562</v>
      </c>
      <c r="AL1100" s="130" t="s">
        <v>2563</v>
      </c>
      <c r="AM1100" s="130" t="s">
        <v>147</v>
      </c>
      <c r="AN1100" s="130" t="s">
        <v>856</v>
      </c>
      <c r="AO1100" s="130" t="s">
        <v>2564</v>
      </c>
      <c r="AP1100" s="130" t="s">
        <v>150</v>
      </c>
      <c r="AQ1100" s="130" t="s">
        <v>148</v>
      </c>
      <c r="AR1100" s="130" t="s">
        <v>148</v>
      </c>
      <c r="AS1100" s="131">
        <v>250</v>
      </c>
      <c r="AT1100" s="127">
        <v>44926</v>
      </c>
      <c r="AX1100" s="21"/>
    </row>
    <row r="1101" spans="35:50" x14ac:dyDescent="0.3">
      <c r="AI1101" s="130" t="s">
        <v>143</v>
      </c>
      <c r="AJ1101" s="130" t="s">
        <v>2561</v>
      </c>
      <c r="AK1101" s="130" t="s">
        <v>2562</v>
      </c>
      <c r="AL1101" s="130" t="s">
        <v>2563</v>
      </c>
      <c r="AM1101" s="130" t="s">
        <v>147</v>
      </c>
      <c r="AN1101" s="130" t="s">
        <v>844</v>
      </c>
      <c r="AO1101" s="130" t="s">
        <v>2564</v>
      </c>
      <c r="AP1101" s="130" t="s">
        <v>150</v>
      </c>
      <c r="AQ1101" s="130" t="s">
        <v>148</v>
      </c>
      <c r="AR1101" s="130" t="s">
        <v>148</v>
      </c>
      <c r="AS1101" s="131">
        <v>500</v>
      </c>
      <c r="AT1101" s="127">
        <v>44926</v>
      </c>
      <c r="AX1101" s="21"/>
    </row>
    <row r="1102" spans="35:50" x14ac:dyDescent="0.3">
      <c r="AI1102" s="130" t="s">
        <v>143</v>
      </c>
      <c r="AJ1102" s="130" t="s">
        <v>2561</v>
      </c>
      <c r="AK1102" s="130" t="s">
        <v>2562</v>
      </c>
      <c r="AL1102" s="130" t="s">
        <v>2563</v>
      </c>
      <c r="AM1102" s="130" t="s">
        <v>147</v>
      </c>
      <c r="AN1102" s="130" t="s">
        <v>862</v>
      </c>
      <c r="AO1102" s="130" t="s">
        <v>2564</v>
      </c>
      <c r="AP1102" s="130" t="s">
        <v>150</v>
      </c>
      <c r="AQ1102" s="130" t="s">
        <v>148</v>
      </c>
      <c r="AR1102" s="130" t="s">
        <v>148</v>
      </c>
      <c r="AS1102" s="131">
        <v>1000</v>
      </c>
      <c r="AT1102" s="127">
        <v>44926</v>
      </c>
      <c r="AX1102" s="21"/>
    </row>
    <row r="1103" spans="35:50" x14ac:dyDescent="0.3">
      <c r="AI1103" s="130" t="s">
        <v>143</v>
      </c>
      <c r="AJ1103" s="130" t="s">
        <v>2561</v>
      </c>
      <c r="AK1103" s="130" t="s">
        <v>2562</v>
      </c>
      <c r="AL1103" s="130" t="s">
        <v>2563</v>
      </c>
      <c r="AM1103" s="130" t="s">
        <v>147</v>
      </c>
      <c r="AN1103" s="130" t="s">
        <v>838</v>
      </c>
      <c r="AO1103" s="130" t="s">
        <v>2564</v>
      </c>
      <c r="AP1103" s="130" t="s">
        <v>150</v>
      </c>
      <c r="AQ1103" s="130" t="s">
        <v>148</v>
      </c>
      <c r="AR1103" s="130" t="s">
        <v>148</v>
      </c>
      <c r="AS1103" s="131">
        <v>1500</v>
      </c>
      <c r="AT1103" s="127">
        <v>44926</v>
      </c>
      <c r="AX1103" s="21"/>
    </row>
    <row r="1104" spans="35:50" x14ac:dyDescent="0.3">
      <c r="AI1104" s="130" t="s">
        <v>143</v>
      </c>
      <c r="AJ1104" s="130" t="s">
        <v>2561</v>
      </c>
      <c r="AK1104" s="130" t="s">
        <v>2562</v>
      </c>
      <c r="AL1104" s="130" t="s">
        <v>2563</v>
      </c>
      <c r="AM1104" s="130" t="s">
        <v>147</v>
      </c>
      <c r="AN1104" s="130" t="s">
        <v>850</v>
      </c>
      <c r="AO1104" s="130" t="s">
        <v>2564</v>
      </c>
      <c r="AP1104" s="130" t="s">
        <v>150</v>
      </c>
      <c r="AQ1104" s="130" t="s">
        <v>148</v>
      </c>
      <c r="AR1104" s="130" t="s">
        <v>148</v>
      </c>
      <c r="AS1104" s="131">
        <v>500</v>
      </c>
      <c r="AT1104" s="127">
        <v>44926</v>
      </c>
      <c r="AX1104" s="21"/>
    </row>
    <row r="1105" spans="35:50" x14ac:dyDescent="0.3">
      <c r="AI1105" s="130" t="s">
        <v>143</v>
      </c>
      <c r="AJ1105" s="130" t="s">
        <v>2561</v>
      </c>
      <c r="AK1105" s="130" t="s">
        <v>2562</v>
      </c>
      <c r="AL1105" s="130" t="s">
        <v>2563</v>
      </c>
      <c r="AM1105" s="130" t="s">
        <v>147</v>
      </c>
      <c r="AN1105" s="130" t="s">
        <v>853</v>
      </c>
      <c r="AO1105" s="130" t="s">
        <v>2564</v>
      </c>
      <c r="AP1105" s="130" t="s">
        <v>150</v>
      </c>
      <c r="AQ1105" s="130" t="s">
        <v>148</v>
      </c>
      <c r="AR1105" s="130" t="s">
        <v>148</v>
      </c>
      <c r="AS1105" s="131">
        <v>1000</v>
      </c>
      <c r="AT1105" s="127">
        <v>44926</v>
      </c>
      <c r="AX1105" s="21"/>
    </row>
    <row r="1106" spans="35:50" x14ac:dyDescent="0.3">
      <c r="AI1106" s="130" t="s">
        <v>143</v>
      </c>
      <c r="AJ1106" s="130" t="s">
        <v>2561</v>
      </c>
      <c r="AK1106" s="130" t="s">
        <v>2562</v>
      </c>
      <c r="AL1106" s="130" t="s">
        <v>2563</v>
      </c>
      <c r="AM1106" s="130" t="s">
        <v>147</v>
      </c>
      <c r="AN1106" s="130" t="s">
        <v>804</v>
      </c>
      <c r="AO1106" s="130" t="s">
        <v>2564</v>
      </c>
      <c r="AP1106" s="130" t="s">
        <v>150</v>
      </c>
      <c r="AQ1106" s="130" t="s">
        <v>148</v>
      </c>
      <c r="AR1106" s="130" t="s">
        <v>148</v>
      </c>
      <c r="AS1106" s="131">
        <v>750</v>
      </c>
      <c r="AT1106" s="127">
        <v>44926</v>
      </c>
      <c r="AX1106" s="21"/>
    </row>
    <row r="1107" spans="35:50" x14ac:dyDescent="0.3">
      <c r="AI1107" s="130" t="s">
        <v>143</v>
      </c>
      <c r="AJ1107" s="130" t="s">
        <v>2561</v>
      </c>
      <c r="AK1107" s="130" t="s">
        <v>2562</v>
      </c>
      <c r="AL1107" s="130" t="s">
        <v>2563</v>
      </c>
      <c r="AM1107" s="130" t="s">
        <v>147</v>
      </c>
      <c r="AN1107" s="130" t="s">
        <v>832</v>
      </c>
      <c r="AO1107" s="130" t="s">
        <v>2564</v>
      </c>
      <c r="AP1107" s="130" t="s">
        <v>150</v>
      </c>
      <c r="AQ1107" s="130" t="s">
        <v>148</v>
      </c>
      <c r="AR1107" s="130" t="s">
        <v>148</v>
      </c>
      <c r="AS1107" s="131">
        <v>250</v>
      </c>
      <c r="AT1107" s="127">
        <v>44926</v>
      </c>
      <c r="AX1107" s="21"/>
    </row>
    <row r="1108" spans="35:50" x14ac:dyDescent="0.3">
      <c r="AI1108" s="130" t="s">
        <v>143</v>
      </c>
      <c r="AJ1108" s="130" t="s">
        <v>2561</v>
      </c>
      <c r="AK1108" s="130" t="s">
        <v>2562</v>
      </c>
      <c r="AL1108" s="130" t="s">
        <v>2563</v>
      </c>
      <c r="AM1108" s="130" t="s">
        <v>147</v>
      </c>
      <c r="AN1108" s="130" t="s">
        <v>807</v>
      </c>
      <c r="AO1108" s="130" t="s">
        <v>2564</v>
      </c>
      <c r="AP1108" s="130" t="s">
        <v>150</v>
      </c>
      <c r="AQ1108" s="130" t="s">
        <v>148</v>
      </c>
      <c r="AR1108" s="130" t="s">
        <v>148</v>
      </c>
      <c r="AS1108" s="131">
        <v>250</v>
      </c>
      <c r="AT1108" s="127">
        <v>44926</v>
      </c>
      <c r="AX1108" s="21"/>
    </row>
    <row r="1109" spans="35:50" x14ac:dyDescent="0.3">
      <c r="AI1109" s="130" t="s">
        <v>143</v>
      </c>
      <c r="AJ1109" s="130" t="s">
        <v>2561</v>
      </c>
      <c r="AK1109" s="130" t="s">
        <v>2562</v>
      </c>
      <c r="AL1109" s="130" t="s">
        <v>2563</v>
      </c>
      <c r="AM1109" s="130" t="s">
        <v>147</v>
      </c>
      <c r="AN1109" s="130" t="s">
        <v>835</v>
      </c>
      <c r="AO1109" s="130" t="s">
        <v>2564</v>
      </c>
      <c r="AP1109" s="130" t="s">
        <v>150</v>
      </c>
      <c r="AQ1109" s="130" t="s">
        <v>148</v>
      </c>
      <c r="AR1109" s="130" t="s">
        <v>148</v>
      </c>
      <c r="AS1109" s="131">
        <v>250</v>
      </c>
      <c r="AT1109" s="127">
        <v>44926</v>
      </c>
      <c r="AX1109" s="21"/>
    </row>
    <row r="1110" spans="35:50" x14ac:dyDescent="0.3">
      <c r="AI1110" s="130" t="s">
        <v>143</v>
      </c>
      <c r="AJ1110" s="130" t="s">
        <v>2561</v>
      </c>
      <c r="AK1110" s="130" t="s">
        <v>2562</v>
      </c>
      <c r="AL1110" s="130" t="s">
        <v>2563</v>
      </c>
      <c r="AM1110" s="130" t="s">
        <v>147</v>
      </c>
      <c r="AN1110" s="130" t="s">
        <v>810</v>
      </c>
      <c r="AO1110" s="130" t="s">
        <v>2564</v>
      </c>
      <c r="AP1110" s="130" t="s">
        <v>150</v>
      </c>
      <c r="AQ1110" s="130" t="s">
        <v>148</v>
      </c>
      <c r="AR1110" s="130" t="s">
        <v>148</v>
      </c>
      <c r="AS1110" s="131">
        <v>2000</v>
      </c>
      <c r="AT1110" s="127">
        <v>44926</v>
      </c>
      <c r="AX1110" s="21"/>
    </row>
    <row r="1111" spans="35:50" x14ac:dyDescent="0.3">
      <c r="AI1111" s="130" t="s">
        <v>143</v>
      </c>
      <c r="AJ1111" s="130" t="s">
        <v>2561</v>
      </c>
      <c r="AK1111" s="130" t="s">
        <v>2562</v>
      </c>
      <c r="AL1111" s="130" t="s">
        <v>2563</v>
      </c>
      <c r="AM1111" s="130" t="s">
        <v>147</v>
      </c>
      <c r="AN1111" s="130" t="s">
        <v>841</v>
      </c>
      <c r="AO1111" s="130" t="s">
        <v>2564</v>
      </c>
      <c r="AP1111" s="130" t="s">
        <v>150</v>
      </c>
      <c r="AQ1111" s="130" t="s">
        <v>148</v>
      </c>
      <c r="AR1111" s="130" t="s">
        <v>148</v>
      </c>
      <c r="AS1111" s="131">
        <v>500</v>
      </c>
      <c r="AT1111" s="127">
        <v>44926</v>
      </c>
      <c r="AX1111" s="21"/>
    </row>
    <row r="1112" spans="35:50" x14ac:dyDescent="0.3">
      <c r="AI1112" s="130" t="s">
        <v>143</v>
      </c>
      <c r="AJ1112" s="130" t="s">
        <v>2561</v>
      </c>
      <c r="AK1112" s="130" t="s">
        <v>2562</v>
      </c>
      <c r="AL1112" s="130" t="s">
        <v>2563</v>
      </c>
      <c r="AM1112" s="130" t="s">
        <v>147</v>
      </c>
      <c r="AN1112" s="130" t="s">
        <v>859</v>
      </c>
      <c r="AO1112" s="130" t="s">
        <v>2564</v>
      </c>
      <c r="AP1112" s="130" t="s">
        <v>150</v>
      </c>
      <c r="AQ1112" s="130" t="s">
        <v>148</v>
      </c>
      <c r="AR1112" s="130" t="s">
        <v>148</v>
      </c>
      <c r="AS1112" s="131">
        <v>500</v>
      </c>
      <c r="AT1112" s="127">
        <v>44926</v>
      </c>
      <c r="AX1112" s="21"/>
    </row>
    <row r="1113" spans="35:50" x14ac:dyDescent="0.3">
      <c r="AI1113" s="130" t="s">
        <v>143</v>
      </c>
      <c r="AJ1113" s="130" t="s">
        <v>2561</v>
      </c>
      <c r="AK1113" s="130" t="s">
        <v>2562</v>
      </c>
      <c r="AL1113" s="130" t="s">
        <v>2563</v>
      </c>
      <c r="AM1113" s="130" t="s">
        <v>147</v>
      </c>
      <c r="AN1113" s="130" t="s">
        <v>865</v>
      </c>
      <c r="AO1113" s="130" t="s">
        <v>2564</v>
      </c>
      <c r="AP1113" s="130" t="s">
        <v>150</v>
      </c>
      <c r="AQ1113" s="130" t="s">
        <v>148</v>
      </c>
      <c r="AR1113" s="130" t="s">
        <v>148</v>
      </c>
      <c r="AS1113" s="131">
        <v>7500</v>
      </c>
      <c r="AT1113" s="127">
        <v>44926</v>
      </c>
      <c r="AX1113" s="21"/>
    </row>
    <row r="1114" spans="35:50" x14ac:dyDescent="0.3">
      <c r="AI1114" s="130" t="s">
        <v>143</v>
      </c>
      <c r="AJ1114" s="130" t="s">
        <v>2561</v>
      </c>
      <c r="AK1114" s="130" t="s">
        <v>2562</v>
      </c>
      <c r="AL1114" s="130" t="s">
        <v>2563</v>
      </c>
      <c r="AM1114" s="130" t="s">
        <v>147</v>
      </c>
      <c r="AN1114" s="130" t="s">
        <v>813</v>
      </c>
      <c r="AO1114" s="130" t="s">
        <v>2564</v>
      </c>
      <c r="AP1114" s="130" t="s">
        <v>150</v>
      </c>
      <c r="AQ1114" s="130" t="s">
        <v>148</v>
      </c>
      <c r="AR1114" s="130" t="s">
        <v>148</v>
      </c>
      <c r="AS1114" s="131">
        <v>3000</v>
      </c>
      <c r="AT1114" s="127">
        <v>44926</v>
      </c>
      <c r="AX1114" s="21"/>
    </row>
    <row r="1115" spans="35:50" x14ac:dyDescent="0.3">
      <c r="AI1115" s="130" t="s">
        <v>143</v>
      </c>
      <c r="AJ1115" s="130" t="s">
        <v>2561</v>
      </c>
      <c r="AK1115" s="130" t="s">
        <v>2562</v>
      </c>
      <c r="AL1115" s="130" t="s">
        <v>2563</v>
      </c>
      <c r="AM1115" s="130" t="s">
        <v>147</v>
      </c>
      <c r="AN1115" s="130" t="s">
        <v>823</v>
      </c>
      <c r="AO1115" s="130" t="s">
        <v>2564</v>
      </c>
      <c r="AP1115" s="130" t="s">
        <v>150</v>
      </c>
      <c r="AQ1115" s="130" t="s">
        <v>148</v>
      </c>
      <c r="AR1115" s="130" t="s">
        <v>148</v>
      </c>
      <c r="AS1115" s="131">
        <v>1000</v>
      </c>
      <c r="AT1115" s="127">
        <v>44926</v>
      </c>
      <c r="AX1115" s="21"/>
    </row>
    <row r="1116" spans="35:50" x14ac:dyDescent="0.3">
      <c r="AI1116" s="130" t="s">
        <v>143</v>
      </c>
      <c r="AJ1116" s="130" t="s">
        <v>2561</v>
      </c>
      <c r="AK1116" s="130" t="s">
        <v>2562</v>
      </c>
      <c r="AL1116" s="130" t="s">
        <v>2563</v>
      </c>
      <c r="AM1116" s="130" t="s">
        <v>147</v>
      </c>
      <c r="AN1116" s="130" t="s">
        <v>816</v>
      </c>
      <c r="AO1116" s="130" t="s">
        <v>2564</v>
      </c>
      <c r="AP1116" s="130" t="s">
        <v>150</v>
      </c>
      <c r="AQ1116" s="130" t="s">
        <v>148</v>
      </c>
      <c r="AR1116" s="130" t="s">
        <v>148</v>
      </c>
      <c r="AS1116" s="131">
        <v>2000</v>
      </c>
      <c r="AT1116" s="127">
        <v>44926</v>
      </c>
      <c r="AX1116" s="21"/>
    </row>
    <row r="1117" spans="35:50" x14ac:dyDescent="0.3">
      <c r="AI1117" s="130" t="s">
        <v>143</v>
      </c>
      <c r="AJ1117" s="130" t="s">
        <v>2561</v>
      </c>
      <c r="AK1117" s="130" t="s">
        <v>2562</v>
      </c>
      <c r="AL1117" s="130" t="s">
        <v>2563</v>
      </c>
      <c r="AM1117" s="130" t="s">
        <v>147</v>
      </c>
      <c r="AN1117" s="130" t="s">
        <v>829</v>
      </c>
      <c r="AO1117" s="130" t="s">
        <v>2564</v>
      </c>
      <c r="AP1117" s="130" t="s">
        <v>150</v>
      </c>
      <c r="AQ1117" s="130" t="s">
        <v>148</v>
      </c>
      <c r="AR1117" s="130" t="s">
        <v>148</v>
      </c>
      <c r="AS1117" s="131">
        <v>250</v>
      </c>
      <c r="AT1117" s="127">
        <v>44926</v>
      </c>
      <c r="AX1117" s="21"/>
    </row>
    <row r="1118" spans="35:50" x14ac:dyDescent="0.3">
      <c r="AI1118" s="130" t="s">
        <v>143</v>
      </c>
      <c r="AJ1118" s="130" t="s">
        <v>2561</v>
      </c>
      <c r="AK1118" s="130" t="s">
        <v>2565</v>
      </c>
      <c r="AL1118" s="130" t="s">
        <v>2566</v>
      </c>
      <c r="AM1118" s="130" t="s">
        <v>147</v>
      </c>
      <c r="AN1118" s="130" t="s">
        <v>556</v>
      </c>
      <c r="AO1118" s="130" t="s">
        <v>2567</v>
      </c>
      <c r="AP1118" s="130" t="s">
        <v>150</v>
      </c>
      <c r="AQ1118" s="130" t="s">
        <v>148</v>
      </c>
      <c r="AR1118" s="130" t="s">
        <v>148</v>
      </c>
      <c r="AS1118" s="131">
        <v>-500</v>
      </c>
      <c r="AT1118" s="127">
        <v>44567</v>
      </c>
      <c r="AX1118" s="21"/>
    </row>
    <row r="1119" spans="35:50" x14ac:dyDescent="0.3">
      <c r="AI1119" s="130" t="s">
        <v>143</v>
      </c>
      <c r="AJ1119" s="130" t="s">
        <v>2561</v>
      </c>
      <c r="AK1119" s="130" t="s">
        <v>2565</v>
      </c>
      <c r="AL1119" s="130" t="s">
        <v>2566</v>
      </c>
      <c r="AM1119" s="130" t="s">
        <v>147</v>
      </c>
      <c r="AN1119" s="130" t="s">
        <v>544</v>
      </c>
      <c r="AO1119" s="130" t="s">
        <v>2567</v>
      </c>
      <c r="AP1119" s="130" t="s">
        <v>150</v>
      </c>
      <c r="AQ1119" s="130" t="s">
        <v>148</v>
      </c>
      <c r="AR1119" s="130" t="s">
        <v>148</v>
      </c>
      <c r="AS1119" s="131">
        <v>-500</v>
      </c>
      <c r="AT1119" s="127">
        <v>44567</v>
      </c>
      <c r="AX1119" s="21"/>
    </row>
    <row r="1120" spans="35:50" x14ac:dyDescent="0.3">
      <c r="AI1120" s="130" t="s">
        <v>143</v>
      </c>
      <c r="AJ1120" s="130" t="s">
        <v>2561</v>
      </c>
      <c r="AK1120" s="130" t="s">
        <v>2565</v>
      </c>
      <c r="AL1120" s="130" t="s">
        <v>2566</v>
      </c>
      <c r="AM1120" s="130" t="s">
        <v>147</v>
      </c>
      <c r="AN1120" s="130" t="s">
        <v>542</v>
      </c>
      <c r="AO1120" s="130" t="s">
        <v>2567</v>
      </c>
      <c r="AP1120" s="130" t="s">
        <v>150</v>
      </c>
      <c r="AQ1120" s="130" t="s">
        <v>148</v>
      </c>
      <c r="AR1120" s="130" t="s">
        <v>148</v>
      </c>
      <c r="AS1120" s="131">
        <v>-500</v>
      </c>
      <c r="AT1120" s="127">
        <v>44567</v>
      </c>
      <c r="AX1120" s="21"/>
    </row>
    <row r="1121" spans="35:50" x14ac:dyDescent="0.3">
      <c r="AI1121" s="130" t="s">
        <v>143</v>
      </c>
      <c r="AJ1121" s="130" t="s">
        <v>2561</v>
      </c>
      <c r="AK1121" s="130" t="s">
        <v>2565</v>
      </c>
      <c r="AL1121" s="130" t="s">
        <v>2566</v>
      </c>
      <c r="AM1121" s="130" t="s">
        <v>147</v>
      </c>
      <c r="AN1121" s="130" t="s">
        <v>615</v>
      </c>
      <c r="AO1121" s="130" t="s">
        <v>2567</v>
      </c>
      <c r="AP1121" s="130" t="s">
        <v>150</v>
      </c>
      <c r="AQ1121" s="130" t="s">
        <v>148</v>
      </c>
      <c r="AR1121" s="130" t="s">
        <v>148</v>
      </c>
      <c r="AS1121" s="131">
        <v>-500</v>
      </c>
      <c r="AT1121" s="127">
        <v>44567</v>
      </c>
      <c r="AX1121" s="21"/>
    </row>
    <row r="1122" spans="35:50" x14ac:dyDescent="0.3">
      <c r="AI1122" s="130" t="s">
        <v>143</v>
      </c>
      <c r="AJ1122" s="130" t="s">
        <v>2561</v>
      </c>
      <c r="AK1122" s="130" t="s">
        <v>2565</v>
      </c>
      <c r="AL1122" s="130" t="s">
        <v>2566</v>
      </c>
      <c r="AM1122" s="130" t="s">
        <v>147</v>
      </c>
      <c r="AN1122" s="130" t="s">
        <v>792</v>
      </c>
      <c r="AO1122" s="130" t="s">
        <v>2567</v>
      </c>
      <c r="AP1122" s="130" t="s">
        <v>150</v>
      </c>
      <c r="AQ1122" s="130" t="s">
        <v>148</v>
      </c>
      <c r="AR1122" s="130" t="s">
        <v>148</v>
      </c>
      <c r="AS1122" s="131">
        <v>-500</v>
      </c>
      <c r="AT1122" s="127">
        <v>44567</v>
      </c>
      <c r="AX1122" s="21"/>
    </row>
    <row r="1123" spans="35:50" x14ac:dyDescent="0.3">
      <c r="AI1123" s="130" t="s">
        <v>143</v>
      </c>
      <c r="AJ1123" s="130" t="s">
        <v>2561</v>
      </c>
      <c r="AK1123" s="130" t="s">
        <v>2565</v>
      </c>
      <c r="AL1123" s="130" t="s">
        <v>2566</v>
      </c>
      <c r="AM1123" s="130" t="s">
        <v>147</v>
      </c>
      <c r="AN1123" s="130" t="s">
        <v>789</v>
      </c>
      <c r="AO1123" s="130" t="s">
        <v>2567</v>
      </c>
      <c r="AP1123" s="130" t="s">
        <v>150</v>
      </c>
      <c r="AQ1123" s="130" t="s">
        <v>148</v>
      </c>
      <c r="AR1123" s="130" t="s">
        <v>148</v>
      </c>
      <c r="AS1123" s="131">
        <v>-500</v>
      </c>
      <c r="AT1123" s="127">
        <v>44567</v>
      </c>
      <c r="AX1123" s="21"/>
    </row>
    <row r="1124" spans="35:50" x14ac:dyDescent="0.3">
      <c r="AI1124" s="130" t="s">
        <v>143</v>
      </c>
      <c r="AJ1124" s="130" t="s">
        <v>2561</v>
      </c>
      <c r="AK1124" s="130" t="s">
        <v>2565</v>
      </c>
      <c r="AL1124" s="130" t="s">
        <v>2566</v>
      </c>
      <c r="AM1124" s="130" t="s">
        <v>147</v>
      </c>
      <c r="AN1124" s="130" t="s">
        <v>782</v>
      </c>
      <c r="AO1124" s="130" t="s">
        <v>2567</v>
      </c>
      <c r="AP1124" s="130" t="s">
        <v>150</v>
      </c>
      <c r="AQ1124" s="130" t="s">
        <v>148</v>
      </c>
      <c r="AR1124" s="130" t="s">
        <v>148</v>
      </c>
      <c r="AS1124" s="131">
        <v>-500</v>
      </c>
      <c r="AT1124" s="127">
        <v>44567</v>
      </c>
      <c r="AX1124" s="21"/>
    </row>
    <row r="1125" spans="35:50" x14ac:dyDescent="0.3">
      <c r="AI1125" s="130" t="s">
        <v>143</v>
      </c>
      <c r="AJ1125" s="130" t="s">
        <v>2561</v>
      </c>
      <c r="AK1125" s="130" t="s">
        <v>2565</v>
      </c>
      <c r="AL1125" s="130" t="s">
        <v>2566</v>
      </c>
      <c r="AM1125" s="130" t="s">
        <v>147</v>
      </c>
      <c r="AN1125" s="130" t="s">
        <v>773</v>
      </c>
      <c r="AO1125" s="130" t="s">
        <v>2567</v>
      </c>
      <c r="AP1125" s="130" t="s">
        <v>150</v>
      </c>
      <c r="AQ1125" s="130" t="s">
        <v>148</v>
      </c>
      <c r="AR1125" s="130" t="s">
        <v>148</v>
      </c>
      <c r="AS1125" s="131">
        <v>-500</v>
      </c>
      <c r="AT1125" s="127">
        <v>44567</v>
      </c>
      <c r="AX1125" s="21"/>
    </row>
    <row r="1126" spans="35:50" x14ac:dyDescent="0.3">
      <c r="AI1126" s="130" t="s">
        <v>143</v>
      </c>
      <c r="AJ1126" s="130" t="s">
        <v>2561</v>
      </c>
      <c r="AK1126" s="130" t="s">
        <v>2565</v>
      </c>
      <c r="AL1126" s="130" t="s">
        <v>2566</v>
      </c>
      <c r="AM1126" s="130" t="s">
        <v>147</v>
      </c>
      <c r="AN1126" s="130" t="s">
        <v>767</v>
      </c>
      <c r="AO1126" s="130" t="s">
        <v>2567</v>
      </c>
      <c r="AP1126" s="130" t="s">
        <v>150</v>
      </c>
      <c r="AQ1126" s="130" t="s">
        <v>148</v>
      </c>
      <c r="AR1126" s="130" t="s">
        <v>148</v>
      </c>
      <c r="AS1126" s="131">
        <v>-500</v>
      </c>
      <c r="AT1126" s="127">
        <v>44567</v>
      </c>
      <c r="AX1126" s="21"/>
    </row>
    <row r="1127" spans="35:50" x14ac:dyDescent="0.3">
      <c r="AI1127" s="130" t="s">
        <v>143</v>
      </c>
      <c r="AJ1127" s="130" t="s">
        <v>2561</v>
      </c>
      <c r="AK1127" s="130" t="s">
        <v>2565</v>
      </c>
      <c r="AL1127" s="130" t="s">
        <v>2566</v>
      </c>
      <c r="AM1127" s="130" t="s">
        <v>147</v>
      </c>
      <c r="AN1127" s="130" t="s">
        <v>752</v>
      </c>
      <c r="AO1127" s="130" t="s">
        <v>2567</v>
      </c>
      <c r="AP1127" s="130" t="s">
        <v>150</v>
      </c>
      <c r="AQ1127" s="130" t="s">
        <v>148</v>
      </c>
      <c r="AR1127" s="130" t="s">
        <v>148</v>
      </c>
      <c r="AS1127" s="131">
        <v>-500</v>
      </c>
      <c r="AT1127" s="127">
        <v>44567</v>
      </c>
      <c r="AX1127" s="21"/>
    </row>
    <row r="1128" spans="35:50" x14ac:dyDescent="0.3">
      <c r="AI1128" s="130" t="s">
        <v>143</v>
      </c>
      <c r="AJ1128" s="130" t="s">
        <v>2561</v>
      </c>
      <c r="AK1128" s="130" t="s">
        <v>2565</v>
      </c>
      <c r="AL1128" s="130" t="s">
        <v>2566</v>
      </c>
      <c r="AM1128" s="130" t="s">
        <v>147</v>
      </c>
      <c r="AN1128" s="130" t="s">
        <v>743</v>
      </c>
      <c r="AO1128" s="130" t="s">
        <v>2567</v>
      </c>
      <c r="AP1128" s="130" t="s">
        <v>150</v>
      </c>
      <c r="AQ1128" s="130" t="s">
        <v>148</v>
      </c>
      <c r="AR1128" s="130" t="s">
        <v>148</v>
      </c>
      <c r="AS1128" s="131">
        <v>-500</v>
      </c>
      <c r="AT1128" s="127">
        <v>44567</v>
      </c>
      <c r="AX1128" s="21"/>
    </row>
    <row r="1129" spans="35:50" x14ac:dyDescent="0.3">
      <c r="AI1129" s="130" t="s">
        <v>143</v>
      </c>
      <c r="AJ1129" s="130" t="s">
        <v>2561</v>
      </c>
      <c r="AK1129" s="130" t="s">
        <v>2565</v>
      </c>
      <c r="AL1129" s="130" t="s">
        <v>2566</v>
      </c>
      <c r="AM1129" s="130" t="s">
        <v>147</v>
      </c>
      <c r="AN1129" s="130" t="s">
        <v>731</v>
      </c>
      <c r="AO1129" s="130" t="s">
        <v>2567</v>
      </c>
      <c r="AP1129" s="130" t="s">
        <v>150</v>
      </c>
      <c r="AQ1129" s="130" t="s">
        <v>148</v>
      </c>
      <c r="AR1129" s="130" t="s">
        <v>148</v>
      </c>
      <c r="AS1129" s="131">
        <v>-500</v>
      </c>
      <c r="AT1129" s="127">
        <v>44567</v>
      </c>
      <c r="AX1129" s="21"/>
    </row>
    <row r="1130" spans="35:50" x14ac:dyDescent="0.3">
      <c r="AI1130" s="130" t="s">
        <v>143</v>
      </c>
      <c r="AJ1130" s="130" t="s">
        <v>2561</v>
      </c>
      <c r="AK1130" s="130" t="s">
        <v>2565</v>
      </c>
      <c r="AL1130" s="130" t="s">
        <v>2566</v>
      </c>
      <c r="AM1130" s="130" t="s">
        <v>147</v>
      </c>
      <c r="AN1130" s="130" t="s">
        <v>588</v>
      </c>
      <c r="AO1130" s="130" t="s">
        <v>2567</v>
      </c>
      <c r="AP1130" s="130" t="s">
        <v>150</v>
      </c>
      <c r="AQ1130" s="130" t="s">
        <v>148</v>
      </c>
      <c r="AR1130" s="130" t="s">
        <v>148</v>
      </c>
      <c r="AS1130" s="131">
        <v>-100</v>
      </c>
      <c r="AT1130" s="127">
        <v>44567</v>
      </c>
      <c r="AX1130" s="21"/>
    </row>
    <row r="1131" spans="35:50" x14ac:dyDescent="0.3">
      <c r="AI1131" s="130" t="s">
        <v>143</v>
      </c>
      <c r="AJ1131" s="130" t="s">
        <v>2561</v>
      </c>
      <c r="AK1131" s="130" t="s">
        <v>2565</v>
      </c>
      <c r="AL1131" s="130" t="s">
        <v>2566</v>
      </c>
      <c r="AM1131" s="130" t="s">
        <v>147</v>
      </c>
      <c r="AN1131" s="130" t="s">
        <v>779</v>
      </c>
      <c r="AO1131" s="130" t="s">
        <v>2567</v>
      </c>
      <c r="AP1131" s="130" t="s">
        <v>150</v>
      </c>
      <c r="AQ1131" s="130" t="s">
        <v>148</v>
      </c>
      <c r="AR1131" s="130" t="s">
        <v>148</v>
      </c>
      <c r="AS1131" s="131">
        <v>-1000</v>
      </c>
      <c r="AT1131" s="127">
        <v>44567</v>
      </c>
      <c r="AX1131" s="21"/>
    </row>
    <row r="1132" spans="35:50" x14ac:dyDescent="0.3">
      <c r="AI1132" s="130" t="s">
        <v>143</v>
      </c>
      <c r="AJ1132" s="130" t="s">
        <v>2561</v>
      </c>
      <c r="AK1132" s="130" t="s">
        <v>2565</v>
      </c>
      <c r="AL1132" s="130" t="s">
        <v>2566</v>
      </c>
      <c r="AM1132" s="130" t="s">
        <v>147</v>
      </c>
      <c r="AN1132" s="130" t="s">
        <v>725</v>
      </c>
      <c r="AO1132" s="130" t="s">
        <v>2567</v>
      </c>
      <c r="AP1132" s="130" t="s">
        <v>150</v>
      </c>
      <c r="AQ1132" s="130" t="s">
        <v>148</v>
      </c>
      <c r="AR1132" s="130" t="s">
        <v>148</v>
      </c>
      <c r="AS1132" s="131">
        <v>-1000</v>
      </c>
      <c r="AT1132" s="127">
        <v>44567</v>
      </c>
      <c r="AX1132" s="21"/>
    </row>
    <row r="1133" spans="35:50" x14ac:dyDescent="0.3">
      <c r="AI1133" s="130" t="s">
        <v>143</v>
      </c>
      <c r="AJ1133" s="130" t="s">
        <v>2561</v>
      </c>
      <c r="AK1133" s="130" t="s">
        <v>2565</v>
      </c>
      <c r="AL1133" s="130" t="s">
        <v>2566</v>
      </c>
      <c r="AM1133" s="130" t="s">
        <v>147</v>
      </c>
      <c r="AN1133" s="130" t="s">
        <v>785</v>
      </c>
      <c r="AO1133" s="130" t="s">
        <v>2567</v>
      </c>
      <c r="AP1133" s="130" t="s">
        <v>150</v>
      </c>
      <c r="AQ1133" s="130" t="s">
        <v>148</v>
      </c>
      <c r="AR1133" s="130" t="s">
        <v>148</v>
      </c>
      <c r="AS1133" s="131">
        <v>-1000</v>
      </c>
      <c r="AT1133" s="127">
        <v>44567</v>
      </c>
      <c r="AX1133" s="21"/>
    </row>
    <row r="1134" spans="35:50" x14ac:dyDescent="0.3">
      <c r="AI1134" s="130" t="s">
        <v>143</v>
      </c>
      <c r="AJ1134" s="130" t="s">
        <v>2561</v>
      </c>
      <c r="AK1134" s="130" t="s">
        <v>2565</v>
      </c>
      <c r="AL1134" s="130" t="s">
        <v>2566</v>
      </c>
      <c r="AM1134" s="130" t="s">
        <v>147</v>
      </c>
      <c r="AN1134" s="130" t="s">
        <v>606</v>
      </c>
      <c r="AO1134" s="130" t="s">
        <v>2567</v>
      </c>
      <c r="AP1134" s="130" t="s">
        <v>150</v>
      </c>
      <c r="AQ1134" s="130" t="s">
        <v>148</v>
      </c>
      <c r="AR1134" s="130" t="s">
        <v>148</v>
      </c>
      <c r="AS1134" s="131">
        <v>-50</v>
      </c>
      <c r="AT1134" s="127">
        <v>44567</v>
      </c>
      <c r="AX1134" s="21"/>
    </row>
    <row r="1135" spans="35:50" x14ac:dyDescent="0.3">
      <c r="AI1135" s="130" t="s">
        <v>143</v>
      </c>
      <c r="AJ1135" s="130" t="s">
        <v>2561</v>
      </c>
      <c r="AK1135" s="130" t="s">
        <v>2565</v>
      </c>
      <c r="AL1135" s="130" t="s">
        <v>2566</v>
      </c>
      <c r="AM1135" s="130" t="s">
        <v>147</v>
      </c>
      <c r="AN1135" s="130" t="s">
        <v>585</v>
      </c>
      <c r="AO1135" s="130" t="s">
        <v>2567</v>
      </c>
      <c r="AP1135" s="130" t="s">
        <v>150</v>
      </c>
      <c r="AQ1135" s="130" t="s">
        <v>148</v>
      </c>
      <c r="AR1135" s="130" t="s">
        <v>148</v>
      </c>
      <c r="AS1135" s="131">
        <v>-50</v>
      </c>
      <c r="AT1135" s="127">
        <v>44567</v>
      </c>
      <c r="AX1135" s="21"/>
    </row>
    <row r="1136" spans="35:50" x14ac:dyDescent="0.3">
      <c r="AI1136" s="130" t="s">
        <v>143</v>
      </c>
      <c r="AJ1136" s="130" t="s">
        <v>2561</v>
      </c>
      <c r="AK1136" s="130" t="s">
        <v>2565</v>
      </c>
      <c r="AL1136" s="130" t="s">
        <v>2566</v>
      </c>
      <c r="AM1136" s="130" t="s">
        <v>147</v>
      </c>
      <c r="AN1136" s="130" t="s">
        <v>576</v>
      </c>
      <c r="AO1136" s="130" t="s">
        <v>2567</v>
      </c>
      <c r="AP1136" s="130" t="s">
        <v>150</v>
      </c>
      <c r="AQ1136" s="130" t="s">
        <v>148</v>
      </c>
      <c r="AR1136" s="130" t="s">
        <v>148</v>
      </c>
      <c r="AS1136" s="131">
        <v>-1500</v>
      </c>
      <c r="AT1136" s="127">
        <v>44567</v>
      </c>
      <c r="AX1136" s="21"/>
    </row>
    <row r="1137" spans="35:50" x14ac:dyDescent="0.3">
      <c r="AI1137" s="130" t="s">
        <v>143</v>
      </c>
      <c r="AJ1137" s="130" t="s">
        <v>2561</v>
      </c>
      <c r="AK1137" s="130" t="s">
        <v>2565</v>
      </c>
      <c r="AL1137" s="130" t="s">
        <v>2566</v>
      </c>
      <c r="AM1137" s="130" t="s">
        <v>147</v>
      </c>
      <c r="AN1137" s="130" t="s">
        <v>573</v>
      </c>
      <c r="AO1137" s="130" t="s">
        <v>2567</v>
      </c>
      <c r="AP1137" s="130" t="s">
        <v>150</v>
      </c>
      <c r="AQ1137" s="130" t="s">
        <v>148</v>
      </c>
      <c r="AR1137" s="130" t="s">
        <v>148</v>
      </c>
      <c r="AS1137" s="131">
        <v>-1500</v>
      </c>
      <c r="AT1137" s="127">
        <v>44567</v>
      </c>
      <c r="AX1137" s="21"/>
    </row>
    <row r="1138" spans="35:50" x14ac:dyDescent="0.3">
      <c r="AI1138" s="130" t="s">
        <v>143</v>
      </c>
      <c r="AJ1138" s="130" t="s">
        <v>2561</v>
      </c>
      <c r="AK1138" s="130" t="s">
        <v>2565</v>
      </c>
      <c r="AL1138" s="130" t="s">
        <v>2566</v>
      </c>
      <c r="AM1138" s="130" t="s">
        <v>147</v>
      </c>
      <c r="AN1138" s="130" t="s">
        <v>612</v>
      </c>
      <c r="AO1138" s="130" t="s">
        <v>2567</v>
      </c>
      <c r="AP1138" s="130" t="s">
        <v>150</v>
      </c>
      <c r="AQ1138" s="130" t="s">
        <v>148</v>
      </c>
      <c r="AR1138" s="130" t="s">
        <v>148</v>
      </c>
      <c r="AS1138" s="131">
        <v>-200</v>
      </c>
      <c r="AT1138" s="127">
        <v>44567</v>
      </c>
      <c r="AX1138" s="21"/>
    </row>
    <row r="1139" spans="35:50" x14ac:dyDescent="0.3">
      <c r="AI1139" s="130" t="s">
        <v>143</v>
      </c>
      <c r="AJ1139" s="130" t="s">
        <v>2561</v>
      </c>
      <c r="AK1139" s="130" t="s">
        <v>2565</v>
      </c>
      <c r="AL1139" s="130" t="s">
        <v>2566</v>
      </c>
      <c r="AM1139" s="130" t="s">
        <v>147</v>
      </c>
      <c r="AN1139" s="130" t="s">
        <v>609</v>
      </c>
      <c r="AO1139" s="130" t="s">
        <v>2567</v>
      </c>
      <c r="AP1139" s="130" t="s">
        <v>150</v>
      </c>
      <c r="AQ1139" s="130" t="s">
        <v>148</v>
      </c>
      <c r="AR1139" s="130" t="s">
        <v>148</v>
      </c>
      <c r="AS1139" s="131">
        <v>-200</v>
      </c>
      <c r="AT1139" s="127">
        <v>44567</v>
      </c>
      <c r="AX1139" s="21"/>
    </row>
    <row r="1140" spans="35:50" x14ac:dyDescent="0.3">
      <c r="AI1140" s="130" t="s">
        <v>143</v>
      </c>
      <c r="AJ1140" s="130" t="s">
        <v>2561</v>
      </c>
      <c r="AK1140" s="130" t="s">
        <v>2565</v>
      </c>
      <c r="AL1140" s="130" t="s">
        <v>2566</v>
      </c>
      <c r="AM1140" s="130" t="s">
        <v>147</v>
      </c>
      <c r="AN1140" s="130" t="s">
        <v>603</v>
      </c>
      <c r="AO1140" s="130" t="s">
        <v>2567</v>
      </c>
      <c r="AP1140" s="130" t="s">
        <v>150</v>
      </c>
      <c r="AQ1140" s="130" t="s">
        <v>148</v>
      </c>
      <c r="AR1140" s="130" t="s">
        <v>148</v>
      </c>
      <c r="AS1140" s="131">
        <v>-200</v>
      </c>
      <c r="AT1140" s="127">
        <v>44567</v>
      </c>
      <c r="AX1140" s="21"/>
    </row>
    <row r="1141" spans="35:50" x14ac:dyDescent="0.3">
      <c r="AI1141" s="130" t="s">
        <v>143</v>
      </c>
      <c r="AJ1141" s="130" t="s">
        <v>2561</v>
      </c>
      <c r="AK1141" s="130" t="s">
        <v>2565</v>
      </c>
      <c r="AL1141" s="130" t="s">
        <v>2566</v>
      </c>
      <c r="AM1141" s="130" t="s">
        <v>147</v>
      </c>
      <c r="AN1141" s="130" t="s">
        <v>594</v>
      </c>
      <c r="AO1141" s="130" t="s">
        <v>2567</v>
      </c>
      <c r="AP1141" s="130" t="s">
        <v>150</v>
      </c>
      <c r="AQ1141" s="130" t="s">
        <v>148</v>
      </c>
      <c r="AR1141" s="130" t="s">
        <v>148</v>
      </c>
      <c r="AS1141" s="131">
        <v>-200</v>
      </c>
      <c r="AT1141" s="127">
        <v>44567</v>
      </c>
      <c r="AX1141" s="21"/>
    </row>
    <row r="1142" spans="35:50" x14ac:dyDescent="0.3">
      <c r="AI1142" s="130" t="s">
        <v>143</v>
      </c>
      <c r="AJ1142" s="130" t="s">
        <v>2561</v>
      </c>
      <c r="AK1142" s="130" t="s">
        <v>2565</v>
      </c>
      <c r="AL1142" s="130" t="s">
        <v>2566</v>
      </c>
      <c r="AM1142" s="130" t="s">
        <v>147</v>
      </c>
      <c r="AN1142" s="130" t="s">
        <v>591</v>
      </c>
      <c r="AO1142" s="130" t="s">
        <v>2567</v>
      </c>
      <c r="AP1142" s="130" t="s">
        <v>150</v>
      </c>
      <c r="AQ1142" s="130" t="s">
        <v>148</v>
      </c>
      <c r="AR1142" s="130" t="s">
        <v>148</v>
      </c>
      <c r="AS1142" s="131">
        <v>-200</v>
      </c>
      <c r="AT1142" s="127">
        <v>44567</v>
      </c>
      <c r="AX1142" s="21"/>
    </row>
    <row r="1143" spans="35:50" x14ac:dyDescent="0.3">
      <c r="AI1143" s="130" t="s">
        <v>143</v>
      </c>
      <c r="AJ1143" s="130" t="s">
        <v>2561</v>
      </c>
      <c r="AK1143" s="130" t="s">
        <v>2565</v>
      </c>
      <c r="AL1143" s="130" t="s">
        <v>2566</v>
      </c>
      <c r="AM1143" s="130" t="s">
        <v>147</v>
      </c>
      <c r="AN1143" s="130" t="s">
        <v>600</v>
      </c>
      <c r="AO1143" s="130" t="s">
        <v>2567</v>
      </c>
      <c r="AP1143" s="130" t="s">
        <v>150</v>
      </c>
      <c r="AQ1143" s="130" t="s">
        <v>148</v>
      </c>
      <c r="AR1143" s="130" t="s">
        <v>148</v>
      </c>
      <c r="AS1143" s="131">
        <v>-150</v>
      </c>
      <c r="AT1143" s="127">
        <v>44567</v>
      </c>
      <c r="AX1143" s="21"/>
    </row>
    <row r="1144" spans="35:50" x14ac:dyDescent="0.3">
      <c r="AI1144" s="130" t="s">
        <v>143</v>
      </c>
      <c r="AJ1144" s="130" t="s">
        <v>2561</v>
      </c>
      <c r="AK1144" s="130" t="s">
        <v>2565</v>
      </c>
      <c r="AL1144" s="130" t="s">
        <v>2566</v>
      </c>
      <c r="AM1144" s="130" t="s">
        <v>147</v>
      </c>
      <c r="AN1144" s="130" t="s">
        <v>553</v>
      </c>
      <c r="AO1144" s="130" t="s">
        <v>2567</v>
      </c>
      <c r="AP1144" s="130" t="s">
        <v>150</v>
      </c>
      <c r="AQ1144" s="130" t="s">
        <v>148</v>
      </c>
      <c r="AR1144" s="130" t="s">
        <v>148</v>
      </c>
      <c r="AS1144" s="131">
        <v>-250</v>
      </c>
      <c r="AT1144" s="127">
        <v>44567</v>
      </c>
      <c r="AX1144" s="21"/>
    </row>
    <row r="1145" spans="35:50" x14ac:dyDescent="0.3">
      <c r="AI1145" s="130" t="s">
        <v>143</v>
      </c>
      <c r="AJ1145" s="130" t="s">
        <v>2561</v>
      </c>
      <c r="AK1145" s="130" t="s">
        <v>2565</v>
      </c>
      <c r="AL1145" s="130" t="s">
        <v>2566</v>
      </c>
      <c r="AM1145" s="130" t="s">
        <v>147</v>
      </c>
      <c r="AN1145" s="130" t="s">
        <v>597</v>
      </c>
      <c r="AO1145" s="130" t="s">
        <v>2567</v>
      </c>
      <c r="AP1145" s="130" t="s">
        <v>150</v>
      </c>
      <c r="AQ1145" s="130" t="s">
        <v>148</v>
      </c>
      <c r="AR1145" s="130" t="s">
        <v>148</v>
      </c>
      <c r="AS1145" s="131">
        <v>-250</v>
      </c>
      <c r="AT1145" s="127">
        <v>44567</v>
      </c>
      <c r="AX1145" s="21"/>
    </row>
    <row r="1146" spans="35:50" x14ac:dyDescent="0.3">
      <c r="AI1146" s="130" t="s">
        <v>143</v>
      </c>
      <c r="AJ1146" s="130" t="s">
        <v>2561</v>
      </c>
      <c r="AK1146" s="130" t="s">
        <v>2565</v>
      </c>
      <c r="AL1146" s="130" t="s">
        <v>2566</v>
      </c>
      <c r="AM1146" s="130" t="s">
        <v>147</v>
      </c>
      <c r="AN1146" s="130" t="s">
        <v>561</v>
      </c>
      <c r="AO1146" s="130" t="s">
        <v>2567</v>
      </c>
      <c r="AP1146" s="130" t="s">
        <v>150</v>
      </c>
      <c r="AQ1146" s="130" t="s">
        <v>148</v>
      </c>
      <c r="AR1146" s="130" t="s">
        <v>148</v>
      </c>
      <c r="AS1146" s="131">
        <v>-250</v>
      </c>
      <c r="AT1146" s="127">
        <v>44567</v>
      </c>
      <c r="AX1146" s="21"/>
    </row>
    <row r="1147" spans="35:50" x14ac:dyDescent="0.3">
      <c r="AI1147" s="130" t="s">
        <v>143</v>
      </c>
      <c r="AJ1147" s="130" t="s">
        <v>2561</v>
      </c>
      <c r="AK1147" s="130" t="s">
        <v>2565</v>
      </c>
      <c r="AL1147" s="130" t="s">
        <v>2566</v>
      </c>
      <c r="AM1147" s="130" t="s">
        <v>147</v>
      </c>
      <c r="AN1147" s="130" t="s">
        <v>770</v>
      </c>
      <c r="AO1147" s="130" t="s">
        <v>2567</v>
      </c>
      <c r="AP1147" s="130" t="s">
        <v>150</v>
      </c>
      <c r="AQ1147" s="130" t="s">
        <v>148</v>
      </c>
      <c r="AR1147" s="130" t="s">
        <v>148</v>
      </c>
      <c r="AS1147" s="131">
        <v>-250</v>
      </c>
      <c r="AT1147" s="127">
        <v>44567</v>
      </c>
      <c r="AX1147" s="21"/>
    </row>
    <row r="1148" spans="35:50" x14ac:dyDescent="0.3">
      <c r="AI1148" s="130" t="s">
        <v>143</v>
      </c>
      <c r="AJ1148" s="130" t="s">
        <v>2561</v>
      </c>
      <c r="AK1148" s="130" t="s">
        <v>2565</v>
      </c>
      <c r="AL1148" s="130" t="s">
        <v>2566</v>
      </c>
      <c r="AM1148" s="130" t="s">
        <v>147</v>
      </c>
      <c r="AN1148" s="130" t="s">
        <v>758</v>
      </c>
      <c r="AO1148" s="130" t="s">
        <v>2567</v>
      </c>
      <c r="AP1148" s="130" t="s">
        <v>150</v>
      </c>
      <c r="AQ1148" s="130" t="s">
        <v>148</v>
      </c>
      <c r="AR1148" s="130" t="s">
        <v>148</v>
      </c>
      <c r="AS1148" s="131">
        <v>-250</v>
      </c>
      <c r="AT1148" s="127">
        <v>44567</v>
      </c>
      <c r="AX1148" s="21"/>
    </row>
    <row r="1149" spans="35:50" x14ac:dyDescent="0.3">
      <c r="AI1149" s="130" t="s">
        <v>143</v>
      </c>
      <c r="AJ1149" s="130" t="s">
        <v>2561</v>
      </c>
      <c r="AK1149" s="130" t="s">
        <v>2565</v>
      </c>
      <c r="AL1149" s="130" t="s">
        <v>2566</v>
      </c>
      <c r="AM1149" s="130" t="s">
        <v>147</v>
      </c>
      <c r="AN1149" s="130" t="s">
        <v>755</v>
      </c>
      <c r="AO1149" s="130" t="s">
        <v>2567</v>
      </c>
      <c r="AP1149" s="130" t="s">
        <v>150</v>
      </c>
      <c r="AQ1149" s="130" t="s">
        <v>148</v>
      </c>
      <c r="AR1149" s="130" t="s">
        <v>148</v>
      </c>
      <c r="AS1149" s="131">
        <v>-250</v>
      </c>
      <c r="AT1149" s="127">
        <v>44567</v>
      </c>
      <c r="AX1149" s="21"/>
    </row>
    <row r="1150" spans="35:50" x14ac:dyDescent="0.3">
      <c r="AI1150" s="130" t="s">
        <v>143</v>
      </c>
      <c r="AJ1150" s="130" t="s">
        <v>2561</v>
      </c>
      <c r="AK1150" s="130" t="s">
        <v>2565</v>
      </c>
      <c r="AL1150" s="130" t="s">
        <v>2566</v>
      </c>
      <c r="AM1150" s="130" t="s">
        <v>147</v>
      </c>
      <c r="AN1150" s="130" t="s">
        <v>579</v>
      </c>
      <c r="AO1150" s="130" t="s">
        <v>2567</v>
      </c>
      <c r="AP1150" s="130" t="s">
        <v>150</v>
      </c>
      <c r="AQ1150" s="130" t="s">
        <v>148</v>
      </c>
      <c r="AR1150" s="130" t="s">
        <v>148</v>
      </c>
      <c r="AS1150" s="131">
        <v>-300</v>
      </c>
      <c r="AT1150" s="127">
        <v>44567</v>
      </c>
      <c r="AX1150" s="21"/>
    </row>
    <row r="1151" spans="35:50" x14ac:dyDescent="0.3">
      <c r="AI1151" s="130" t="s">
        <v>143</v>
      </c>
      <c r="AJ1151" s="130" t="s">
        <v>2561</v>
      </c>
      <c r="AK1151" s="130" t="s">
        <v>2565</v>
      </c>
      <c r="AL1151" s="130" t="s">
        <v>2566</v>
      </c>
      <c r="AM1151" s="130" t="s">
        <v>147</v>
      </c>
      <c r="AN1151" s="130" t="s">
        <v>740</v>
      </c>
      <c r="AO1151" s="130" t="s">
        <v>2567</v>
      </c>
      <c r="AP1151" s="130" t="s">
        <v>150</v>
      </c>
      <c r="AQ1151" s="130" t="s">
        <v>148</v>
      </c>
      <c r="AR1151" s="130" t="s">
        <v>148</v>
      </c>
      <c r="AS1151" s="131">
        <v>-5000</v>
      </c>
      <c r="AT1151" s="127">
        <v>44567</v>
      </c>
      <c r="AX1151" s="21"/>
    </row>
    <row r="1152" spans="35:50" x14ac:dyDescent="0.3">
      <c r="AI1152" s="130" t="s">
        <v>143</v>
      </c>
      <c r="AJ1152" s="130" t="s">
        <v>2561</v>
      </c>
      <c r="AK1152" s="130" t="s">
        <v>2565</v>
      </c>
      <c r="AL1152" s="130" t="s">
        <v>2566</v>
      </c>
      <c r="AM1152" s="130" t="s">
        <v>147</v>
      </c>
      <c r="AN1152" s="130" t="s">
        <v>728</v>
      </c>
      <c r="AO1152" s="130" t="s">
        <v>2567</v>
      </c>
      <c r="AP1152" s="130" t="s">
        <v>150</v>
      </c>
      <c r="AQ1152" s="130" t="s">
        <v>148</v>
      </c>
      <c r="AR1152" s="130" t="s">
        <v>148</v>
      </c>
      <c r="AS1152" s="131">
        <v>-5000</v>
      </c>
      <c r="AT1152" s="127">
        <v>44567</v>
      </c>
      <c r="AX1152" s="21"/>
    </row>
    <row r="1153" spans="35:50" x14ac:dyDescent="0.3">
      <c r="AI1153" s="130" t="s">
        <v>143</v>
      </c>
      <c r="AJ1153" s="130" t="s">
        <v>2561</v>
      </c>
      <c r="AK1153" s="130" t="s">
        <v>2565</v>
      </c>
      <c r="AL1153" s="130" t="s">
        <v>2566</v>
      </c>
      <c r="AM1153" s="130" t="s">
        <v>147</v>
      </c>
      <c r="AN1153" s="130" t="s">
        <v>570</v>
      </c>
      <c r="AO1153" s="130" t="s">
        <v>2567</v>
      </c>
      <c r="AP1153" s="130" t="s">
        <v>150</v>
      </c>
      <c r="AQ1153" s="130" t="s">
        <v>148</v>
      </c>
      <c r="AR1153" s="130" t="s">
        <v>148</v>
      </c>
      <c r="AS1153" s="131">
        <v>-2000</v>
      </c>
      <c r="AT1153" s="127">
        <v>44567</v>
      </c>
      <c r="AX1153" s="21"/>
    </row>
    <row r="1154" spans="35:50" x14ac:dyDescent="0.3">
      <c r="AI1154" s="130" t="s">
        <v>143</v>
      </c>
      <c r="AJ1154" s="130" t="s">
        <v>2561</v>
      </c>
      <c r="AK1154" s="130" t="s">
        <v>2565</v>
      </c>
      <c r="AL1154" s="130" t="s">
        <v>2566</v>
      </c>
      <c r="AM1154" s="130" t="s">
        <v>147</v>
      </c>
      <c r="AN1154" s="130" t="s">
        <v>582</v>
      </c>
      <c r="AO1154" s="130" t="s">
        <v>2567</v>
      </c>
      <c r="AP1154" s="130" t="s">
        <v>150</v>
      </c>
      <c r="AQ1154" s="130" t="s">
        <v>148</v>
      </c>
      <c r="AR1154" s="130" t="s">
        <v>148</v>
      </c>
      <c r="AS1154" s="131">
        <v>-2500</v>
      </c>
      <c r="AT1154" s="127">
        <v>44567</v>
      </c>
      <c r="AX1154" s="21"/>
    </row>
    <row r="1155" spans="35:50" x14ac:dyDescent="0.3">
      <c r="AI1155" s="130" t="s">
        <v>143</v>
      </c>
      <c r="AJ1155" s="130" t="s">
        <v>2561</v>
      </c>
      <c r="AK1155" s="130" t="s">
        <v>2565</v>
      </c>
      <c r="AL1155" s="130" t="s">
        <v>2566</v>
      </c>
      <c r="AM1155" s="130" t="s">
        <v>147</v>
      </c>
      <c r="AN1155" s="130" t="s">
        <v>564</v>
      </c>
      <c r="AO1155" s="130" t="s">
        <v>2567</v>
      </c>
      <c r="AP1155" s="130" t="s">
        <v>150</v>
      </c>
      <c r="AQ1155" s="130" t="s">
        <v>148</v>
      </c>
      <c r="AR1155" s="130" t="s">
        <v>148</v>
      </c>
      <c r="AS1155" s="131">
        <v>-2500</v>
      </c>
      <c r="AT1155" s="127">
        <v>44567</v>
      </c>
      <c r="AX1155" s="21"/>
    </row>
    <row r="1156" spans="35:50" x14ac:dyDescent="0.3">
      <c r="AI1156" s="130" t="s">
        <v>143</v>
      </c>
      <c r="AJ1156" s="130" t="s">
        <v>2561</v>
      </c>
      <c r="AK1156" s="130" t="s">
        <v>2565</v>
      </c>
      <c r="AL1156" s="130" t="s">
        <v>2566</v>
      </c>
      <c r="AM1156" s="130" t="s">
        <v>147</v>
      </c>
      <c r="AN1156" s="130" t="s">
        <v>764</v>
      </c>
      <c r="AO1156" s="130" t="s">
        <v>2567</v>
      </c>
      <c r="AP1156" s="130" t="s">
        <v>150</v>
      </c>
      <c r="AQ1156" s="130" t="s">
        <v>148</v>
      </c>
      <c r="AR1156" s="130" t="s">
        <v>148</v>
      </c>
      <c r="AS1156" s="131">
        <v>-2500</v>
      </c>
      <c r="AT1156" s="127">
        <v>44567</v>
      </c>
      <c r="AX1156" s="21"/>
    </row>
    <row r="1157" spans="35:50" x14ac:dyDescent="0.3">
      <c r="AI1157" s="130" t="s">
        <v>143</v>
      </c>
      <c r="AJ1157" s="130" t="s">
        <v>2561</v>
      </c>
      <c r="AK1157" s="130" t="s">
        <v>2565</v>
      </c>
      <c r="AL1157" s="130" t="s">
        <v>2566</v>
      </c>
      <c r="AM1157" s="130" t="s">
        <v>147</v>
      </c>
      <c r="AN1157" s="130" t="s">
        <v>737</v>
      </c>
      <c r="AO1157" s="130" t="s">
        <v>2567</v>
      </c>
      <c r="AP1157" s="130" t="s">
        <v>150</v>
      </c>
      <c r="AQ1157" s="130" t="s">
        <v>148</v>
      </c>
      <c r="AR1157" s="130" t="s">
        <v>148</v>
      </c>
      <c r="AS1157" s="131">
        <v>-2500</v>
      </c>
      <c r="AT1157" s="127">
        <v>44567</v>
      </c>
      <c r="AX1157" s="21"/>
    </row>
    <row r="1158" spans="35:50" x14ac:dyDescent="0.3">
      <c r="AI1158" s="130" t="s">
        <v>143</v>
      </c>
      <c r="AJ1158" s="130" t="s">
        <v>2561</v>
      </c>
      <c r="AK1158" s="130" t="s">
        <v>2565</v>
      </c>
      <c r="AL1158" s="130" t="s">
        <v>2566</v>
      </c>
      <c r="AM1158" s="130" t="s">
        <v>147</v>
      </c>
      <c r="AN1158" s="130" t="s">
        <v>795</v>
      </c>
      <c r="AO1158" s="130" t="s">
        <v>2567</v>
      </c>
      <c r="AP1158" s="130" t="s">
        <v>150</v>
      </c>
      <c r="AQ1158" s="130" t="s">
        <v>148</v>
      </c>
      <c r="AR1158" s="130" t="s">
        <v>148</v>
      </c>
      <c r="AS1158" s="131">
        <v>-3000</v>
      </c>
      <c r="AT1158" s="127">
        <v>44567</v>
      </c>
      <c r="AX1158" s="21"/>
    </row>
    <row r="1159" spans="35:50" x14ac:dyDescent="0.3">
      <c r="AI1159" s="130" t="s">
        <v>143</v>
      </c>
      <c r="AJ1159" s="130" t="s">
        <v>2561</v>
      </c>
      <c r="AK1159" s="130" t="s">
        <v>2565</v>
      </c>
      <c r="AL1159" s="130" t="s">
        <v>2566</v>
      </c>
      <c r="AM1159" s="130" t="s">
        <v>147</v>
      </c>
      <c r="AN1159" s="130" t="s">
        <v>776</v>
      </c>
      <c r="AO1159" s="130" t="s">
        <v>2567</v>
      </c>
      <c r="AP1159" s="130" t="s">
        <v>150</v>
      </c>
      <c r="AQ1159" s="130" t="s">
        <v>148</v>
      </c>
      <c r="AR1159" s="130" t="s">
        <v>148</v>
      </c>
      <c r="AS1159" s="131">
        <v>-3000</v>
      </c>
      <c r="AT1159" s="127">
        <v>44567</v>
      </c>
      <c r="AX1159" s="21"/>
    </row>
    <row r="1160" spans="35:50" x14ac:dyDescent="0.3">
      <c r="AI1160" s="130" t="s">
        <v>143</v>
      </c>
      <c r="AJ1160" s="130" t="s">
        <v>2561</v>
      </c>
      <c r="AK1160" s="130" t="s">
        <v>2565</v>
      </c>
      <c r="AL1160" s="130" t="s">
        <v>2566</v>
      </c>
      <c r="AM1160" s="130" t="s">
        <v>147</v>
      </c>
      <c r="AN1160" s="130" t="s">
        <v>567</v>
      </c>
      <c r="AO1160" s="130" t="s">
        <v>2567</v>
      </c>
      <c r="AP1160" s="130" t="s">
        <v>150</v>
      </c>
      <c r="AQ1160" s="130" t="s">
        <v>148</v>
      </c>
      <c r="AR1160" s="130" t="s">
        <v>148</v>
      </c>
      <c r="AS1160" s="131">
        <v>-750</v>
      </c>
      <c r="AT1160" s="127">
        <v>44567</v>
      </c>
      <c r="AX1160" s="21"/>
    </row>
    <row r="1161" spans="35:50" x14ac:dyDescent="0.3">
      <c r="AI1161" s="130" t="s">
        <v>143</v>
      </c>
      <c r="AJ1161" s="130" t="s">
        <v>2561</v>
      </c>
      <c r="AK1161" s="130" t="s">
        <v>2565</v>
      </c>
      <c r="AL1161" s="130" t="s">
        <v>2566</v>
      </c>
      <c r="AM1161" s="130" t="s">
        <v>147</v>
      </c>
      <c r="AN1161" s="130" t="s">
        <v>551</v>
      </c>
      <c r="AO1161" s="130" t="s">
        <v>2567</v>
      </c>
      <c r="AP1161" s="130" t="s">
        <v>150</v>
      </c>
      <c r="AQ1161" s="130" t="s">
        <v>148</v>
      </c>
      <c r="AR1161" s="130" t="s">
        <v>148</v>
      </c>
      <c r="AS1161" s="131">
        <v>-125</v>
      </c>
      <c r="AT1161" s="127">
        <v>44567</v>
      </c>
      <c r="AX1161" s="21"/>
    </row>
    <row r="1162" spans="35:50" x14ac:dyDescent="0.3">
      <c r="AI1162" s="130" t="s">
        <v>143</v>
      </c>
      <c r="AJ1162" s="130" t="s">
        <v>2561</v>
      </c>
      <c r="AK1162" s="130" t="s">
        <v>2565</v>
      </c>
      <c r="AL1162" s="130" t="s">
        <v>2566</v>
      </c>
      <c r="AM1162" s="130" t="s">
        <v>147</v>
      </c>
      <c r="AN1162" s="130" t="s">
        <v>548</v>
      </c>
      <c r="AO1162" s="130" t="s">
        <v>2567</v>
      </c>
      <c r="AP1162" s="130" t="s">
        <v>150</v>
      </c>
      <c r="AQ1162" s="130" t="s">
        <v>148</v>
      </c>
      <c r="AR1162" s="130" t="s">
        <v>148</v>
      </c>
      <c r="AS1162" s="131">
        <v>-125</v>
      </c>
      <c r="AT1162" s="127">
        <v>44567</v>
      </c>
      <c r="AX1162" s="21"/>
    </row>
    <row r="1163" spans="35:50" x14ac:dyDescent="0.3">
      <c r="AI1163" s="130" t="s">
        <v>143</v>
      </c>
      <c r="AJ1163" s="130" t="s">
        <v>2561</v>
      </c>
      <c r="AK1163" s="130" t="s">
        <v>2565</v>
      </c>
      <c r="AL1163" s="130" t="s">
        <v>2566</v>
      </c>
      <c r="AM1163" s="130" t="s">
        <v>147</v>
      </c>
      <c r="AN1163" s="130" t="s">
        <v>749</v>
      </c>
      <c r="AO1163" s="130" t="s">
        <v>2567</v>
      </c>
      <c r="AP1163" s="130" t="s">
        <v>150</v>
      </c>
      <c r="AQ1163" s="130" t="s">
        <v>148</v>
      </c>
      <c r="AR1163" s="130" t="s">
        <v>148</v>
      </c>
      <c r="AS1163" s="131">
        <v>-4000</v>
      </c>
      <c r="AT1163" s="127">
        <v>44567</v>
      </c>
      <c r="AX1163" s="21"/>
    </row>
    <row r="1164" spans="35:50" x14ac:dyDescent="0.3">
      <c r="AI1164" s="130" t="s">
        <v>143</v>
      </c>
      <c r="AJ1164" s="130" t="s">
        <v>2561</v>
      </c>
      <c r="AK1164" s="130" t="s">
        <v>2565</v>
      </c>
      <c r="AL1164" s="130" t="s">
        <v>2566</v>
      </c>
      <c r="AM1164" s="130" t="s">
        <v>147</v>
      </c>
      <c r="AN1164" s="130" t="s">
        <v>746</v>
      </c>
      <c r="AO1164" s="130" t="s">
        <v>2567</v>
      </c>
      <c r="AP1164" s="130" t="s">
        <v>150</v>
      </c>
      <c r="AQ1164" s="130" t="s">
        <v>148</v>
      </c>
      <c r="AR1164" s="130" t="s">
        <v>148</v>
      </c>
      <c r="AS1164" s="131">
        <v>-4000</v>
      </c>
      <c r="AT1164" s="127">
        <v>44567</v>
      </c>
      <c r="AX1164" s="21"/>
    </row>
    <row r="1165" spans="35:50" x14ac:dyDescent="0.3">
      <c r="AI1165" s="130" t="s">
        <v>143</v>
      </c>
      <c r="AJ1165" s="130" t="s">
        <v>2561</v>
      </c>
      <c r="AK1165" s="130" t="s">
        <v>2565</v>
      </c>
      <c r="AL1165" s="130" t="s">
        <v>2566</v>
      </c>
      <c r="AM1165" s="130" t="s">
        <v>147</v>
      </c>
      <c r="AN1165" s="130" t="s">
        <v>761</v>
      </c>
      <c r="AO1165" s="130" t="s">
        <v>2567</v>
      </c>
      <c r="AP1165" s="130" t="s">
        <v>150</v>
      </c>
      <c r="AQ1165" s="130" t="s">
        <v>148</v>
      </c>
      <c r="AR1165" s="130" t="s">
        <v>148</v>
      </c>
      <c r="AS1165" s="131">
        <v>-3500</v>
      </c>
      <c r="AT1165" s="127">
        <v>44567</v>
      </c>
      <c r="AX1165" s="21"/>
    </row>
    <row r="1166" spans="35:50" x14ac:dyDescent="0.3">
      <c r="AI1166" s="130" t="s">
        <v>143</v>
      </c>
      <c r="AJ1166" s="130" t="s">
        <v>2561</v>
      </c>
      <c r="AK1166" s="130" t="s">
        <v>2565</v>
      </c>
      <c r="AL1166" s="130" t="s">
        <v>2566</v>
      </c>
      <c r="AM1166" s="130" t="s">
        <v>147</v>
      </c>
      <c r="AN1166" s="130" t="s">
        <v>734</v>
      </c>
      <c r="AO1166" s="130" t="s">
        <v>2567</v>
      </c>
      <c r="AP1166" s="130" t="s">
        <v>150</v>
      </c>
      <c r="AQ1166" s="130" t="s">
        <v>148</v>
      </c>
      <c r="AR1166" s="130" t="s">
        <v>148</v>
      </c>
      <c r="AS1166" s="131">
        <v>-3500</v>
      </c>
      <c r="AT1166" s="127">
        <v>44567</v>
      </c>
      <c r="AX1166" s="21"/>
    </row>
    <row r="1167" spans="35:50" x14ac:dyDescent="0.3">
      <c r="AI1167" s="130" t="s">
        <v>143</v>
      </c>
      <c r="AJ1167" s="130" t="s">
        <v>2561</v>
      </c>
      <c r="AK1167" s="130" t="s">
        <v>2565</v>
      </c>
      <c r="AL1167" s="130" t="s">
        <v>2566</v>
      </c>
      <c r="AM1167" s="130" t="s">
        <v>147</v>
      </c>
      <c r="AN1167" s="130" t="s">
        <v>535</v>
      </c>
      <c r="AO1167" s="130" t="s">
        <v>2567</v>
      </c>
      <c r="AP1167" s="130" t="s">
        <v>150</v>
      </c>
      <c r="AQ1167" s="130" t="s">
        <v>148</v>
      </c>
      <c r="AR1167" s="130" t="s">
        <v>148</v>
      </c>
      <c r="AS1167" s="131">
        <v>-15000</v>
      </c>
      <c r="AT1167" s="127">
        <v>44567</v>
      </c>
      <c r="AX1167" s="21"/>
    </row>
    <row r="1168" spans="35:50" x14ac:dyDescent="0.3">
      <c r="AI1168" s="130" t="s">
        <v>143</v>
      </c>
      <c r="AJ1168" s="130" t="s">
        <v>2561</v>
      </c>
      <c r="AK1168" s="130" t="s">
        <v>2565</v>
      </c>
      <c r="AL1168" s="130" t="s">
        <v>2566</v>
      </c>
      <c r="AM1168" s="130" t="s">
        <v>147</v>
      </c>
      <c r="AN1168" s="130" t="s">
        <v>539</v>
      </c>
      <c r="AO1168" s="130" t="s">
        <v>2567</v>
      </c>
      <c r="AP1168" s="130" t="s">
        <v>150</v>
      </c>
      <c r="AQ1168" s="130" t="s">
        <v>148</v>
      </c>
      <c r="AR1168" s="130" t="s">
        <v>148</v>
      </c>
      <c r="AS1168" s="131">
        <v>-7500</v>
      </c>
      <c r="AT1168" s="127">
        <v>44567</v>
      </c>
      <c r="AX1168" s="21"/>
    </row>
    <row r="1169" spans="35:50" x14ac:dyDescent="0.3">
      <c r="AI1169" s="130" t="s">
        <v>143</v>
      </c>
      <c r="AJ1169" s="130" t="s">
        <v>2561</v>
      </c>
      <c r="AK1169" s="130" t="s">
        <v>2565</v>
      </c>
      <c r="AL1169" s="130" t="s">
        <v>2566</v>
      </c>
      <c r="AM1169" s="130" t="s">
        <v>147</v>
      </c>
      <c r="AN1169" s="130" t="s">
        <v>799</v>
      </c>
      <c r="AO1169" s="130" t="s">
        <v>2567</v>
      </c>
      <c r="AP1169" s="130" t="s">
        <v>150</v>
      </c>
      <c r="AQ1169" s="130" t="s">
        <v>148</v>
      </c>
      <c r="AR1169" s="130" t="s">
        <v>148</v>
      </c>
      <c r="AS1169" s="131">
        <v>-38500</v>
      </c>
      <c r="AT1169" s="127">
        <v>44567</v>
      </c>
      <c r="AX1169" s="21"/>
    </row>
  </sheetData>
  <mergeCells count="4">
    <mergeCell ref="A1:J1"/>
    <mergeCell ref="A2:J2"/>
    <mergeCell ref="C4:E4"/>
    <mergeCell ref="F4:I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06A9-B6D7-4A1E-A8EC-5B7FDA5562CB}">
  <sheetPr>
    <tabColor rgb="FFCC99FF"/>
  </sheetPr>
  <dimension ref="A1:M22"/>
  <sheetViews>
    <sheetView workbookViewId="0">
      <selection activeCell="P34" sqref="P34"/>
    </sheetView>
  </sheetViews>
  <sheetFormatPr defaultRowHeight="14.4" x14ac:dyDescent="0.3"/>
  <cols>
    <col min="1" max="1" width="17.6640625" bestFit="1" customWidth="1"/>
    <col min="2" max="3" width="15.33203125" bestFit="1" customWidth="1"/>
    <col min="4" max="4" width="14.5546875" bestFit="1" customWidth="1"/>
    <col min="5" max="5" width="5.88671875" bestFit="1" customWidth="1"/>
    <col min="6" max="6" width="7.6640625" bestFit="1" customWidth="1"/>
    <col min="7" max="7" width="14.44140625" customWidth="1"/>
    <col min="9" max="9" width="13.5546875" bestFit="1" customWidth="1"/>
    <col min="10" max="10" width="12.33203125" bestFit="1" customWidth="1"/>
    <col min="11" max="11" width="15.33203125" bestFit="1" customWidth="1"/>
    <col min="12" max="12" width="13.5546875" bestFit="1" customWidth="1"/>
    <col min="13" max="13" width="15.33203125" bestFit="1" customWidth="1"/>
    <col min="27" max="27" width="14.88671875" bestFit="1" customWidth="1"/>
  </cols>
  <sheetData>
    <row r="1" spans="1:13" ht="15.6" x14ac:dyDescent="0.3">
      <c r="A1" s="189" t="s">
        <v>2568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5.6" x14ac:dyDescent="0.3">
      <c r="A2" s="189" t="s">
        <v>2569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15.6" x14ac:dyDescent="0.3">
      <c r="A3" s="190" t="s">
        <v>2570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ht="15.6" x14ac:dyDescent="0.3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5.6" x14ac:dyDescent="0.3">
      <c r="A5" s="136"/>
      <c r="B5" s="136"/>
      <c r="C5" s="137" t="s">
        <v>110</v>
      </c>
      <c r="D5" s="138"/>
      <c r="E5" s="138"/>
      <c r="F5" s="138"/>
      <c r="G5" s="138"/>
      <c r="H5" s="136"/>
      <c r="I5" s="137" t="s">
        <v>111</v>
      </c>
      <c r="J5" s="138"/>
      <c r="K5" s="138"/>
      <c r="L5" s="138"/>
      <c r="M5" s="136"/>
    </row>
    <row r="6" spans="1:13" ht="15.6" x14ac:dyDescent="0.3">
      <c r="A6" s="136"/>
      <c r="B6" s="139" t="s">
        <v>22</v>
      </c>
      <c r="C6" s="139" t="s">
        <v>2571</v>
      </c>
      <c r="D6" s="139" t="s">
        <v>2572</v>
      </c>
      <c r="E6" s="139" t="s">
        <v>2573</v>
      </c>
      <c r="F6" s="134"/>
      <c r="G6" s="134"/>
      <c r="H6" s="136"/>
      <c r="I6" s="136"/>
      <c r="J6" s="136"/>
      <c r="K6" s="134" t="s">
        <v>2574</v>
      </c>
      <c r="L6" s="136"/>
      <c r="M6" s="139" t="s">
        <v>113</v>
      </c>
    </row>
    <row r="7" spans="1:13" ht="17.399999999999999" x14ac:dyDescent="0.45">
      <c r="A7" s="136"/>
      <c r="B7" s="140" t="s">
        <v>15</v>
      </c>
      <c r="C7" s="141" t="s">
        <v>2575</v>
      </c>
      <c r="D7" s="140" t="s">
        <v>93</v>
      </c>
      <c r="E7" s="141" t="s">
        <v>2576</v>
      </c>
      <c r="F7" s="140" t="s">
        <v>2577</v>
      </c>
      <c r="G7" s="140" t="s">
        <v>2578</v>
      </c>
      <c r="H7" s="136"/>
      <c r="I7" s="141" t="s">
        <v>116</v>
      </c>
      <c r="J7" s="140" t="s">
        <v>2579</v>
      </c>
      <c r="K7" s="141" t="s">
        <v>117</v>
      </c>
      <c r="L7" s="140" t="s">
        <v>2580</v>
      </c>
      <c r="M7" s="140" t="s">
        <v>15</v>
      </c>
    </row>
    <row r="8" spans="1:13" ht="15.6" x14ac:dyDescent="0.3">
      <c r="A8" s="142" t="s">
        <v>118</v>
      </c>
      <c r="B8" s="104">
        <v>-2367374</v>
      </c>
      <c r="C8" s="143"/>
      <c r="D8" s="143"/>
      <c r="E8" s="143"/>
      <c r="F8" s="144">
        <v>0</v>
      </c>
      <c r="G8" s="144">
        <v>92876.37</v>
      </c>
      <c r="H8" s="144"/>
      <c r="I8" s="144"/>
      <c r="J8" s="144">
        <v>-1746.09</v>
      </c>
      <c r="K8" s="144">
        <v>-61533</v>
      </c>
      <c r="L8" s="144"/>
      <c r="M8" s="144">
        <f t="shared" ref="M8:M19" si="0">+B8+SUM(C8:L8)</f>
        <v>-2337776.7200000002</v>
      </c>
    </row>
    <row r="9" spans="1:13" ht="15.6" x14ac:dyDescent="0.3">
      <c r="A9" s="142" t="s">
        <v>119</v>
      </c>
      <c r="B9" s="144">
        <f>+M8</f>
        <v>-2337776.7200000002</v>
      </c>
      <c r="C9" s="144"/>
      <c r="D9" s="143"/>
      <c r="E9" s="143"/>
      <c r="F9" s="143"/>
      <c r="G9" s="144">
        <v>242286.5</v>
      </c>
      <c r="H9" s="144"/>
      <c r="I9" s="144"/>
      <c r="J9" s="144">
        <v>-600</v>
      </c>
      <c r="K9" s="144">
        <v>-61533</v>
      </c>
      <c r="L9" s="144"/>
      <c r="M9" s="144">
        <f t="shared" si="0"/>
        <v>-2157623.2200000002</v>
      </c>
    </row>
    <row r="10" spans="1:13" ht="15.6" x14ac:dyDescent="0.3">
      <c r="A10" s="142" t="s">
        <v>120</v>
      </c>
      <c r="B10" s="144">
        <f t="shared" ref="B10:B19" si="1">+M9</f>
        <v>-2157623.2200000002</v>
      </c>
      <c r="C10" s="145"/>
      <c r="D10" s="144">
        <v>68869.619999999646</v>
      </c>
      <c r="E10" s="143"/>
      <c r="F10" s="143"/>
      <c r="G10" s="144">
        <v>31943.81</v>
      </c>
      <c r="H10" s="144"/>
      <c r="I10" s="144">
        <v>-297706.61</v>
      </c>
      <c r="J10" s="144">
        <v>-195.6</v>
      </c>
      <c r="K10" s="144">
        <v>-61533</v>
      </c>
      <c r="L10" s="144"/>
      <c r="M10" s="144">
        <f t="shared" si="0"/>
        <v>-2416245.0000000005</v>
      </c>
    </row>
    <row r="11" spans="1:13" ht="15.6" x14ac:dyDescent="0.3">
      <c r="A11" s="142" t="s">
        <v>121</v>
      </c>
      <c r="B11" s="144">
        <f t="shared" si="1"/>
        <v>-2416245.0000000005</v>
      </c>
      <c r="C11" s="143"/>
      <c r="D11" s="143"/>
      <c r="E11" s="143"/>
      <c r="F11" s="143"/>
      <c r="G11" s="144">
        <v>38499.910000000003</v>
      </c>
      <c r="H11" s="144"/>
      <c r="I11" s="144"/>
      <c r="J11" s="144">
        <v>-57.26</v>
      </c>
      <c r="K11" s="144">
        <v>-61533</v>
      </c>
      <c r="L11" s="144"/>
      <c r="M11" s="144">
        <f t="shared" si="0"/>
        <v>-2439335.3500000006</v>
      </c>
    </row>
    <row r="12" spans="1:13" ht="15.6" x14ac:dyDescent="0.3">
      <c r="A12" s="142" t="s">
        <v>122</v>
      </c>
      <c r="B12" s="144">
        <f t="shared" si="1"/>
        <v>-2439335.3500000006</v>
      </c>
      <c r="C12" s="143"/>
      <c r="D12" s="143"/>
      <c r="E12" s="143"/>
      <c r="F12" s="143"/>
      <c r="G12" s="144">
        <v>72076.72</v>
      </c>
      <c r="H12" s="144"/>
      <c r="I12" s="144"/>
      <c r="J12" s="144">
        <v>-66.64</v>
      </c>
      <c r="K12" s="144">
        <v>-61533</v>
      </c>
      <c r="L12" s="144"/>
      <c r="M12" s="144">
        <f t="shared" si="0"/>
        <v>-2428858.2700000005</v>
      </c>
    </row>
    <row r="13" spans="1:13" ht="15.6" x14ac:dyDescent="0.3">
      <c r="A13" s="142" t="s">
        <v>123</v>
      </c>
      <c r="B13" s="144">
        <f t="shared" si="1"/>
        <v>-2428858.2700000005</v>
      </c>
      <c r="C13" s="146"/>
      <c r="D13" s="147"/>
      <c r="E13" s="146"/>
      <c r="F13" s="146"/>
      <c r="G13" s="144">
        <v>69251.25</v>
      </c>
      <c r="H13" s="144"/>
      <c r="I13" s="147"/>
      <c r="J13" s="147"/>
      <c r="K13" s="144">
        <v>-61533</v>
      </c>
      <c r="L13" s="147">
        <v>-58043.98</v>
      </c>
      <c r="M13" s="144">
        <f t="shared" si="0"/>
        <v>-2479184.0000000005</v>
      </c>
    </row>
    <row r="14" spans="1:13" ht="15.6" x14ac:dyDescent="0.3">
      <c r="A14" s="142" t="s">
        <v>124</v>
      </c>
      <c r="B14" s="144">
        <f t="shared" si="1"/>
        <v>-2479184.0000000005</v>
      </c>
      <c r="C14" s="143"/>
      <c r="D14" s="143"/>
      <c r="E14" s="143"/>
      <c r="F14" s="143"/>
      <c r="G14" s="144">
        <v>25440.54</v>
      </c>
      <c r="H14" s="144"/>
      <c r="I14" s="144"/>
      <c r="J14" s="144">
        <v>-953.4</v>
      </c>
      <c r="K14" s="144">
        <v>-61533</v>
      </c>
      <c r="L14" s="144"/>
      <c r="M14" s="144">
        <f t="shared" si="0"/>
        <v>-2516229.8600000003</v>
      </c>
    </row>
    <row r="15" spans="1:13" ht="15.6" x14ac:dyDescent="0.3">
      <c r="A15" s="142" t="s">
        <v>125</v>
      </c>
      <c r="B15" s="144">
        <f t="shared" si="1"/>
        <v>-2516229.8600000003</v>
      </c>
      <c r="C15" s="143"/>
      <c r="D15" s="143"/>
      <c r="E15" s="143"/>
      <c r="F15" s="143"/>
      <c r="G15" s="115">
        <v>96419.56</v>
      </c>
      <c r="H15" s="144"/>
      <c r="I15" s="144"/>
      <c r="J15" s="144"/>
      <c r="K15" s="144">
        <v>-61533</v>
      </c>
      <c r="L15" s="144"/>
      <c r="M15" s="144">
        <f t="shared" si="0"/>
        <v>-2481343.3000000003</v>
      </c>
    </row>
    <row r="16" spans="1:13" ht="15.6" x14ac:dyDescent="0.3">
      <c r="A16" s="142" t="s">
        <v>126</v>
      </c>
      <c r="B16" s="144">
        <f t="shared" si="1"/>
        <v>-2481343.3000000003</v>
      </c>
      <c r="C16" s="143"/>
      <c r="D16" s="115">
        <v>7876.43</v>
      </c>
      <c r="E16" s="145"/>
      <c r="F16" s="143"/>
      <c r="G16" s="115">
        <f>33387.87+2224</f>
        <v>35611.870000000003</v>
      </c>
      <c r="H16" s="144"/>
      <c r="I16" s="144"/>
      <c r="J16" s="115">
        <v>-74.81</v>
      </c>
      <c r="K16" s="144">
        <v>-61533</v>
      </c>
      <c r="L16" s="144"/>
      <c r="M16" s="144">
        <f t="shared" si="0"/>
        <v>-2499462.81</v>
      </c>
    </row>
    <row r="17" spans="1:13" ht="15.6" x14ac:dyDescent="0.3">
      <c r="A17" s="142" t="s">
        <v>127</v>
      </c>
      <c r="B17" s="144">
        <f t="shared" si="1"/>
        <v>-2499462.81</v>
      </c>
      <c r="C17" s="143"/>
      <c r="D17" s="115"/>
      <c r="E17" s="143"/>
      <c r="F17" s="143"/>
      <c r="G17" s="115">
        <v>70619.3</v>
      </c>
      <c r="H17" s="144"/>
      <c r="I17" s="147"/>
      <c r="J17" s="115"/>
      <c r="K17" s="144">
        <v>-61533</v>
      </c>
      <c r="L17" s="144"/>
      <c r="M17" s="144">
        <f t="shared" si="0"/>
        <v>-2490376.5100000002</v>
      </c>
    </row>
    <row r="18" spans="1:13" ht="15.6" x14ac:dyDescent="0.3">
      <c r="A18" s="142" t="s">
        <v>128</v>
      </c>
      <c r="B18" s="144">
        <f t="shared" si="1"/>
        <v>-2490376.5100000002</v>
      </c>
      <c r="C18" s="143"/>
      <c r="D18" s="115"/>
      <c r="E18" s="143"/>
      <c r="F18" s="143"/>
      <c r="G18" s="115">
        <v>51120.9</v>
      </c>
      <c r="H18" s="144"/>
      <c r="I18" s="144"/>
      <c r="J18" s="118">
        <f>-55.57-55.57-7300</f>
        <v>-7411.14</v>
      </c>
      <c r="K18" s="144">
        <v>-61533</v>
      </c>
      <c r="L18" s="144"/>
      <c r="M18" s="144">
        <f t="shared" si="0"/>
        <v>-2508199.7500000005</v>
      </c>
    </row>
    <row r="19" spans="1:13" ht="18" thickBot="1" x14ac:dyDescent="0.5">
      <c r="A19" s="142" t="s">
        <v>129</v>
      </c>
      <c r="B19" s="144">
        <f t="shared" si="1"/>
        <v>-2508199.7500000005</v>
      </c>
      <c r="C19" s="148"/>
      <c r="D19" s="121">
        <f>87865.46+95165.46</f>
        <v>183030.92</v>
      </c>
      <c r="E19" s="148"/>
      <c r="F19" s="149"/>
      <c r="G19" s="118">
        <f>33083.59+9027.7</f>
        <v>42111.289999999994</v>
      </c>
      <c r="H19" s="150"/>
      <c r="I19" s="151"/>
      <c r="J19" s="151"/>
      <c r="K19" s="151">
        <v>-61533</v>
      </c>
      <c r="L19" s="118">
        <v>-87865.46</v>
      </c>
      <c r="M19" s="144">
        <f t="shared" si="0"/>
        <v>-2432456.0000000005</v>
      </c>
    </row>
    <row r="20" spans="1:13" ht="16.2" thickTop="1" x14ac:dyDescent="0.3">
      <c r="A20" s="136"/>
      <c r="B20" s="144"/>
      <c r="C20" s="152">
        <f>SUM(C8:C19)</f>
        <v>0</v>
      </c>
      <c r="D20" s="152">
        <f>SUM(D8:D19)</f>
        <v>259776.96999999965</v>
      </c>
      <c r="E20" s="152">
        <f t="shared" ref="E20:L20" si="2">SUM(E8:E19)</f>
        <v>0</v>
      </c>
      <c r="F20" s="152">
        <f t="shared" si="2"/>
        <v>0</v>
      </c>
      <c r="G20" s="152">
        <f t="shared" si="2"/>
        <v>868258.02</v>
      </c>
      <c r="H20" s="152"/>
      <c r="I20" s="152">
        <f t="shared" si="2"/>
        <v>-297706.61</v>
      </c>
      <c r="J20" s="152">
        <f t="shared" si="2"/>
        <v>-11104.94</v>
      </c>
      <c r="K20" s="153">
        <f t="shared" si="2"/>
        <v>-738396</v>
      </c>
      <c r="L20" s="152">
        <f t="shared" si="2"/>
        <v>-145909.44</v>
      </c>
      <c r="M20" s="154">
        <f>-2367374.2-M19</f>
        <v>65081.800000000279</v>
      </c>
    </row>
    <row r="22" spans="1:13" x14ac:dyDescent="0.3">
      <c r="D22" s="126">
        <f>+D20+L20</f>
        <v>113867.52999999965</v>
      </c>
      <c r="E22" t="s">
        <v>130</v>
      </c>
    </row>
  </sheetData>
  <mergeCells count="3">
    <mergeCell ref="A1:M1"/>
    <mergeCell ref="A2:M2"/>
    <mergeCell ref="A3:M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94E7-EB77-424A-BADD-252768289A65}">
  <sheetPr>
    <tabColor rgb="FFCC99FF"/>
  </sheetPr>
  <dimension ref="A1:M19"/>
  <sheetViews>
    <sheetView workbookViewId="0">
      <selection activeCell="R36" sqref="R36"/>
    </sheetView>
  </sheetViews>
  <sheetFormatPr defaultRowHeight="14.4" x14ac:dyDescent="0.3"/>
  <cols>
    <col min="1" max="1" width="14.88671875" bestFit="1" customWidth="1"/>
    <col min="2" max="2" width="11.5546875" bestFit="1" customWidth="1"/>
    <col min="3" max="3" width="11.109375" bestFit="1" customWidth="1"/>
    <col min="4" max="4" width="12.44140625" customWidth="1"/>
    <col min="5" max="5" width="5.109375" bestFit="1" customWidth="1"/>
    <col min="6" max="6" width="7.33203125" bestFit="1" customWidth="1"/>
    <col min="7" max="7" width="4.88671875" bestFit="1" customWidth="1"/>
    <col min="9" max="9" width="10.109375" bestFit="1" customWidth="1"/>
    <col min="10" max="10" width="6.44140625" bestFit="1" customWidth="1"/>
    <col min="11" max="11" width="12.109375" bestFit="1" customWidth="1"/>
    <col min="12" max="12" width="9.5546875" bestFit="1" customWidth="1"/>
    <col min="13" max="13" width="11.5546875" bestFit="1" customWidth="1"/>
  </cols>
  <sheetData>
    <row r="1" spans="1:13" ht="15.6" x14ac:dyDescent="0.3">
      <c r="A1" s="190" t="s">
        <v>2581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5.6" x14ac:dyDescent="0.3">
      <c r="A2" s="191" t="s">
        <v>2582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x14ac:dyDescent="0.3">
      <c r="A3" s="155"/>
      <c r="B3" s="156"/>
      <c r="C3" s="157" t="s">
        <v>110</v>
      </c>
      <c r="D3" s="157"/>
      <c r="E3" s="157"/>
      <c r="F3" s="157"/>
      <c r="G3" s="157"/>
      <c r="H3" s="156"/>
      <c r="I3" s="157" t="s">
        <v>111</v>
      </c>
      <c r="J3" s="157"/>
      <c r="K3" s="157"/>
      <c r="L3" s="157"/>
      <c r="M3" s="156"/>
    </row>
    <row r="4" spans="1:13" ht="15.6" x14ac:dyDescent="0.3">
      <c r="A4" s="142"/>
      <c r="B4" s="158" t="s">
        <v>22</v>
      </c>
      <c r="C4" s="158" t="s">
        <v>2583</v>
      </c>
      <c r="D4" s="158"/>
      <c r="E4" s="158" t="s">
        <v>2573</v>
      </c>
      <c r="F4" s="158" t="s">
        <v>2584</v>
      </c>
      <c r="G4" s="159"/>
      <c r="H4" s="156"/>
      <c r="I4" s="156"/>
      <c r="J4" s="156"/>
      <c r="K4" s="159"/>
      <c r="L4" s="156"/>
      <c r="M4" s="158" t="s">
        <v>113</v>
      </c>
    </row>
    <row r="5" spans="1:13" ht="16.2" x14ac:dyDescent="0.45">
      <c r="A5" s="156"/>
      <c r="B5" s="160" t="s">
        <v>15</v>
      </c>
      <c r="C5" s="161" t="s">
        <v>2585</v>
      </c>
      <c r="D5" s="160" t="s">
        <v>93</v>
      </c>
      <c r="E5" s="161" t="s">
        <v>2576</v>
      </c>
      <c r="F5" s="160" t="s">
        <v>2586</v>
      </c>
      <c r="G5" s="160" t="s">
        <v>114</v>
      </c>
      <c r="H5" s="156"/>
      <c r="I5" s="161" t="s">
        <v>2587</v>
      </c>
      <c r="J5" s="160" t="s">
        <v>115</v>
      </c>
      <c r="K5" s="161" t="s">
        <v>117</v>
      </c>
      <c r="L5" s="160" t="s">
        <v>93</v>
      </c>
      <c r="M5" s="160" t="s">
        <v>15</v>
      </c>
    </row>
    <row r="6" spans="1:13" x14ac:dyDescent="0.3">
      <c r="A6" s="162" t="s">
        <v>118</v>
      </c>
      <c r="B6" s="163">
        <v>-73241</v>
      </c>
      <c r="C6" s="164"/>
      <c r="D6" s="164"/>
      <c r="E6" s="164"/>
      <c r="F6" s="164"/>
      <c r="G6" s="163">
        <v>0</v>
      </c>
      <c r="H6" s="164"/>
      <c r="I6" s="164"/>
      <c r="J6" s="164"/>
      <c r="K6" s="163">
        <v>0</v>
      </c>
      <c r="L6" s="164"/>
      <c r="M6" s="163">
        <f>+B6+SUM(C6:L6)</f>
        <v>-73241</v>
      </c>
    </row>
    <row r="7" spans="1:13" x14ac:dyDescent="0.3">
      <c r="A7" s="162" t="s">
        <v>119</v>
      </c>
      <c r="B7" s="163">
        <f>+M6</f>
        <v>-73241</v>
      </c>
      <c r="C7" s="164"/>
      <c r="D7" s="164"/>
      <c r="E7" s="164"/>
      <c r="F7" s="164"/>
      <c r="G7" s="163">
        <v>0</v>
      </c>
      <c r="H7" s="164"/>
      <c r="I7" s="164"/>
      <c r="J7" s="164"/>
      <c r="K7" s="163">
        <v>0</v>
      </c>
      <c r="L7" s="164"/>
      <c r="M7" s="163">
        <f t="shared" ref="M7:M17" si="0">+B7+SUM(C7:L7)</f>
        <v>-73241</v>
      </c>
    </row>
    <row r="8" spans="1:13" x14ac:dyDescent="0.3">
      <c r="A8" s="162" t="s">
        <v>120</v>
      </c>
      <c r="B8" s="163">
        <f t="shared" ref="B8:B17" si="1">+M7</f>
        <v>-73241</v>
      </c>
      <c r="C8" s="164"/>
      <c r="D8" s="164">
        <v>1404</v>
      </c>
      <c r="E8" s="164"/>
      <c r="F8" s="164"/>
      <c r="G8" s="163">
        <v>0</v>
      </c>
      <c r="H8" s="164"/>
      <c r="I8" s="164"/>
      <c r="J8" s="164"/>
      <c r="K8" s="163">
        <v>0</v>
      </c>
      <c r="L8" s="163"/>
      <c r="M8" s="163">
        <f t="shared" si="0"/>
        <v>-71837</v>
      </c>
    </row>
    <row r="9" spans="1:13" x14ac:dyDescent="0.3">
      <c r="A9" s="162" t="s">
        <v>121</v>
      </c>
      <c r="B9" s="163">
        <f t="shared" si="1"/>
        <v>-71837</v>
      </c>
      <c r="C9" s="164"/>
      <c r="D9" s="164"/>
      <c r="E9" s="164"/>
      <c r="F9" s="164"/>
      <c r="G9" s="163">
        <v>0</v>
      </c>
      <c r="H9" s="164"/>
      <c r="I9" s="164"/>
      <c r="J9" s="164"/>
      <c r="K9" s="163">
        <v>0</v>
      </c>
      <c r="L9" s="164"/>
      <c r="M9" s="163">
        <f t="shared" si="0"/>
        <v>-71837</v>
      </c>
    </row>
    <row r="10" spans="1:13" x14ac:dyDescent="0.3">
      <c r="A10" s="162" t="s">
        <v>122</v>
      </c>
      <c r="B10" s="163">
        <f t="shared" si="1"/>
        <v>-71837</v>
      </c>
      <c r="C10" s="164"/>
      <c r="D10" s="164"/>
      <c r="E10" s="164"/>
      <c r="F10" s="164"/>
      <c r="G10" s="163">
        <v>0</v>
      </c>
      <c r="H10" s="164"/>
      <c r="I10" s="164"/>
      <c r="J10" s="164"/>
      <c r="K10" s="163">
        <v>0</v>
      </c>
      <c r="L10" s="164"/>
      <c r="M10" s="163">
        <f t="shared" si="0"/>
        <v>-71837</v>
      </c>
    </row>
    <row r="11" spans="1:13" x14ac:dyDescent="0.3">
      <c r="A11" s="162" t="s">
        <v>123</v>
      </c>
      <c r="B11" s="163">
        <f t="shared" si="1"/>
        <v>-71837</v>
      </c>
      <c r="C11" s="165"/>
      <c r="D11" s="165">
        <v>9693</v>
      </c>
      <c r="E11" s="165"/>
      <c r="F11" s="165"/>
      <c r="G11" s="163">
        <v>0</v>
      </c>
      <c r="H11" s="163"/>
      <c r="I11" s="166"/>
      <c r="J11" s="166"/>
      <c r="K11" s="166">
        <v>0</v>
      </c>
      <c r="L11" s="165"/>
      <c r="M11" s="163">
        <f t="shared" si="0"/>
        <v>-62144</v>
      </c>
    </row>
    <row r="12" spans="1:13" x14ac:dyDescent="0.3">
      <c r="A12" s="162" t="s">
        <v>124</v>
      </c>
      <c r="B12" s="163">
        <f t="shared" si="1"/>
        <v>-62144</v>
      </c>
      <c r="C12" s="163"/>
      <c r="D12" s="163"/>
      <c r="E12" s="163"/>
      <c r="F12" s="163"/>
      <c r="G12" s="163">
        <v>0</v>
      </c>
      <c r="H12" s="163"/>
      <c r="I12" s="167"/>
      <c r="J12" s="167"/>
      <c r="K12" s="167">
        <v>0</v>
      </c>
      <c r="L12" s="163"/>
      <c r="M12" s="163">
        <f t="shared" si="0"/>
        <v>-62144</v>
      </c>
    </row>
    <row r="13" spans="1:13" x14ac:dyDescent="0.3">
      <c r="A13" s="162" t="s">
        <v>125</v>
      </c>
      <c r="B13" s="163">
        <f t="shared" si="1"/>
        <v>-62144</v>
      </c>
      <c r="C13" s="163"/>
      <c r="D13" s="163"/>
      <c r="E13" s="163"/>
      <c r="F13" s="163"/>
      <c r="G13" s="163">
        <v>0</v>
      </c>
      <c r="H13" s="163"/>
      <c r="I13" s="163"/>
      <c r="J13" s="163"/>
      <c r="K13" s="163">
        <v>0</v>
      </c>
      <c r="L13" s="163"/>
      <c r="M13" s="163">
        <f t="shared" si="0"/>
        <v>-62144</v>
      </c>
    </row>
    <row r="14" spans="1:13" x14ac:dyDescent="0.3">
      <c r="A14" s="162" t="s">
        <v>126</v>
      </c>
      <c r="B14" s="163">
        <f t="shared" si="1"/>
        <v>-62144</v>
      </c>
      <c r="C14" s="163"/>
      <c r="D14" s="168">
        <v>1695</v>
      </c>
      <c r="E14" s="163"/>
      <c r="F14" s="163"/>
      <c r="G14" s="163">
        <v>0</v>
      </c>
      <c r="H14" s="163"/>
      <c r="I14" s="163"/>
      <c r="J14" s="163"/>
      <c r="K14" s="163">
        <v>0</v>
      </c>
      <c r="L14" s="163"/>
      <c r="M14" s="163">
        <f t="shared" si="0"/>
        <v>-60449</v>
      </c>
    </row>
    <row r="15" spans="1:13" x14ac:dyDescent="0.3">
      <c r="A15" s="162" t="s">
        <v>127</v>
      </c>
      <c r="B15" s="163">
        <f t="shared" si="1"/>
        <v>-60449</v>
      </c>
      <c r="C15" s="164"/>
      <c r="D15" s="169"/>
      <c r="E15" s="164"/>
      <c r="F15" s="164"/>
      <c r="G15" s="163">
        <v>0</v>
      </c>
      <c r="H15" s="163"/>
      <c r="I15" s="164"/>
      <c r="J15" s="164"/>
      <c r="K15" s="163">
        <v>0</v>
      </c>
      <c r="L15" s="164"/>
      <c r="M15" s="163">
        <f t="shared" si="0"/>
        <v>-60449</v>
      </c>
    </row>
    <row r="16" spans="1:13" x14ac:dyDescent="0.3">
      <c r="A16" s="162" t="s">
        <v>128</v>
      </c>
      <c r="B16" s="163">
        <f t="shared" si="1"/>
        <v>-60449</v>
      </c>
      <c r="C16" s="163"/>
      <c r="D16" s="169"/>
      <c r="E16" s="163"/>
      <c r="F16" s="166"/>
      <c r="G16" s="163">
        <v>0</v>
      </c>
      <c r="H16" s="163"/>
      <c r="I16" s="165"/>
      <c r="J16" s="165"/>
      <c r="K16" s="165">
        <v>0</v>
      </c>
      <c r="L16" s="165"/>
      <c r="M16" s="163">
        <f t="shared" si="0"/>
        <v>-60449</v>
      </c>
    </row>
    <row r="17" spans="1:13" ht="18" thickBot="1" x14ac:dyDescent="0.6">
      <c r="A17" s="162" t="s">
        <v>129</v>
      </c>
      <c r="B17" s="163">
        <f t="shared" si="1"/>
        <v>-60449</v>
      </c>
      <c r="C17" s="170"/>
      <c r="D17" s="171">
        <v>3160</v>
      </c>
      <c r="E17" s="170"/>
      <c r="F17" s="170"/>
      <c r="G17" s="170"/>
      <c r="H17" s="170"/>
      <c r="I17" s="170"/>
      <c r="J17" s="172">
        <v>0</v>
      </c>
      <c r="K17" s="172"/>
      <c r="L17" s="172"/>
      <c r="M17" s="163">
        <f t="shared" si="0"/>
        <v>-57289</v>
      </c>
    </row>
    <row r="18" spans="1:13" ht="15" thickTop="1" x14ac:dyDescent="0.3">
      <c r="A18" s="156"/>
      <c r="B18" s="164"/>
      <c r="C18" s="167">
        <f t="shared" ref="C18:K18" si="2">SUM(C6:C17)</f>
        <v>0</v>
      </c>
      <c r="D18" s="167">
        <f t="shared" si="2"/>
        <v>15952</v>
      </c>
      <c r="E18" s="167">
        <f t="shared" si="2"/>
        <v>0</v>
      </c>
      <c r="F18" s="167">
        <f t="shared" si="2"/>
        <v>0</v>
      </c>
      <c r="G18" s="167">
        <f t="shared" si="2"/>
        <v>0</v>
      </c>
      <c r="H18" s="164"/>
      <c r="I18" s="167">
        <f t="shared" si="2"/>
        <v>0</v>
      </c>
      <c r="J18" s="167">
        <f t="shared" si="2"/>
        <v>0</v>
      </c>
      <c r="K18" s="167">
        <f t="shared" si="2"/>
        <v>0</v>
      </c>
      <c r="L18" s="167">
        <f>SUM(L6:L17)</f>
        <v>0</v>
      </c>
      <c r="M18" s="173">
        <f>-73241-M17</f>
        <v>-15952</v>
      </c>
    </row>
    <row r="19" spans="1:13" x14ac:dyDescent="0.3">
      <c r="A19" s="156"/>
      <c r="B19" s="156"/>
      <c r="C19" s="174"/>
      <c r="D19" s="174"/>
      <c r="E19" s="174"/>
      <c r="F19" s="174"/>
      <c r="G19" s="174"/>
      <c r="H19" s="156"/>
      <c r="I19" s="174"/>
      <c r="J19" s="174"/>
      <c r="K19" s="174"/>
      <c r="L19" s="174"/>
      <c r="M19" s="156"/>
    </row>
  </sheetData>
  <mergeCells count="2">
    <mergeCell ref="A1:M1"/>
    <mergeCell ref="A2:M2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BF6FA-A552-4687-8CB8-996C50D2781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ca4cc0f-2bf6-41bc-a7e6-74f286fc5a70"/>
    <ds:schemaRef ds:uri="68f740ed-1bb5-4d6a-85fa-63caa26fe7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01747F-F931-4367-A30F-1DAB940428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51CE0-05B3-4AFC-8571-96A869B45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B-21 (Hard coded)</vt:lpstr>
      <vt:lpstr>B-21 (Formulas)</vt:lpstr>
      <vt:lpstr>Actual --&gt;</vt:lpstr>
      <vt:lpstr>228.1 - Prop Ins</vt:lpstr>
      <vt:lpstr>228.2 - I&amp;D </vt:lpstr>
      <vt:lpstr>I&amp;D Summary </vt:lpstr>
      <vt:lpstr>2282010,2282210 </vt:lpstr>
      <vt:lpstr>2282020,2282030 </vt:lpstr>
      <vt:lpstr>2282040</vt:lpstr>
      <vt:lpstr>228.4 - Lit Res </vt:lpstr>
      <vt:lpstr>2025 I&amp;D BUD</vt:lpstr>
      <vt:lpstr>2024 I&amp;D BUD Updated</vt:lpstr>
      <vt:lpstr>'B-21 (Formulas)'!Print_Area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Djak, Sarah L.</dc:creator>
  <cp:keywords/>
  <dc:description/>
  <cp:lastModifiedBy>Otero, Onixa</cp:lastModifiedBy>
  <cp:revision/>
  <dcterms:created xsi:type="dcterms:W3CDTF">2020-08-19T14:05:26Z</dcterms:created>
  <dcterms:modified xsi:type="dcterms:W3CDTF">2024-04-08T20:26:12Z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a83f872e-d8d7-43ac-9961-0f2ad31e50e5_Enabled">
    <vt:lpwstr>true</vt:lpwstr>
  </property>
  <property fmtid="{D5CDD505-2E9C-101B-9397-08002B2CF9AE}" pid="6" name="MSIP_Label_a83f872e-d8d7-43ac-9961-0f2ad31e50e5_SetDate">
    <vt:lpwstr>2023-05-16T14:44:04Z</vt:lpwstr>
  </property>
  <property fmtid="{D5CDD505-2E9C-101B-9397-08002B2CF9AE}" pid="7" name="MSIP_Label_a83f872e-d8d7-43ac-9961-0f2ad31e50e5_Method">
    <vt:lpwstr>Standard</vt:lpwstr>
  </property>
  <property fmtid="{D5CDD505-2E9C-101B-9397-08002B2CF9AE}" pid="8" name="MSIP_Label_a83f872e-d8d7-43ac-9961-0f2ad31e50e5_Name">
    <vt:lpwstr>a83f872e-d8d7-43ac-9961-0f2ad31e50e5</vt:lpwstr>
  </property>
  <property fmtid="{D5CDD505-2E9C-101B-9397-08002B2CF9AE}" pid="9" name="MSIP_Label_a83f872e-d8d7-43ac-9961-0f2ad31e50e5_SiteId">
    <vt:lpwstr>fa8c194a-f8e2-43c5-bc39-b637579e39e0</vt:lpwstr>
  </property>
  <property fmtid="{D5CDD505-2E9C-101B-9397-08002B2CF9AE}" pid="10" name="MSIP_Label_a83f872e-d8d7-43ac-9961-0f2ad31e50e5_ActionId">
    <vt:lpwstr>bddd8f4c-d1b5-44c1-b47f-dc5c3e497bc3</vt:lpwstr>
  </property>
  <property fmtid="{D5CDD505-2E9C-101B-9397-08002B2CF9AE}" pid="11" name="MSIP_Label_a83f872e-d8d7-43ac-9961-0f2ad31e50e5_ContentBits">
    <vt:lpwstr>0</vt:lpwstr>
  </property>
  <property fmtid="{D5CDD505-2E9C-101B-9397-08002B2CF9AE}" pid="12" name="Order">
    <vt:r8>765300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