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AEA62D92-56C2-4801-A875-76157D7CAF9D}" xr6:coauthVersionLast="47" xr6:coauthVersionMax="47" xr10:uidLastSave="{00000000-0000-0000-0000-000000000000}"/>
  <bookViews>
    <workbookView xWindow="-108" yWindow="-108" windowWidth="23256" windowHeight="12576" tabRatio="357" xr2:uid="{00000000-000D-0000-FFFF-FFFF00000000}"/>
  </bookViews>
  <sheets>
    <sheet name="C-10" sheetId="45" r:id="rId1"/>
    <sheet name="Support" sheetId="46" r:id="rId2"/>
  </sheets>
  <externalReferences>
    <externalReference r:id="rId3"/>
    <externalReference r:id="rId4"/>
  </externalReferences>
  <definedNames>
    <definedName name="a">[1]Sheet1!$B$10</definedName>
    <definedName name="BalDatData">#REF!</definedName>
    <definedName name="BegMonth">#REF!</definedName>
    <definedName name="DocketNum">#REF!</definedName>
    <definedName name="HistYear">#REF!</definedName>
    <definedName name="PLine1">#REF!</definedName>
    <definedName name="PLine2">#REF!</definedName>
    <definedName name="PLine3">#REF!</definedName>
    <definedName name="PLine4">#REF!</definedName>
    <definedName name="_xlnm.Print_Area" localSheetId="0">'C-10'!$A$3:$S$53</definedName>
    <definedName name="_xlnm.Print_Area" localSheetId="1">Support!$A$1:$Q$23</definedName>
    <definedName name="Prior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6" l="1"/>
  <c r="M16" i="46"/>
  <c r="B7" i="46"/>
  <c r="J16" i="46"/>
  <c r="K16" i="46"/>
  <c r="L16" i="46"/>
  <c r="I16" i="46"/>
  <c r="H16" i="46"/>
  <c r="G16" i="46"/>
  <c r="F16" i="46"/>
  <c r="E16" i="46"/>
  <c r="E17" i="46"/>
  <c r="P6" i="46"/>
  <c r="P7" i="46"/>
  <c r="Q7" i="46" l="1"/>
  <c r="L18" i="46"/>
  <c r="F17" i="46"/>
  <c r="G17" i="46" s="1"/>
  <c r="H17" i="46" s="1"/>
  <c r="I17" i="46" s="1"/>
  <c r="J17" i="46" s="1"/>
  <c r="K17" i="46" s="1"/>
  <c r="L17" i="46" s="1"/>
  <c r="M17" i="46" s="1"/>
  <c r="N17" i="46" s="1"/>
  <c r="O17" i="46" s="1"/>
  <c r="P17" i="46" s="1"/>
  <c r="Q19" i="46"/>
  <c r="B9" i="46" s="1"/>
  <c r="Q18" i="46"/>
  <c r="B8" i="46" s="1"/>
  <c r="J10" i="46"/>
  <c r="I10" i="46"/>
  <c r="F20" i="46" l="1"/>
  <c r="F22" i="46" s="1"/>
  <c r="H20" i="46"/>
  <c r="H22" i="46" s="1"/>
  <c r="G20" i="46"/>
  <c r="G22" i="46" s="1"/>
  <c r="E20" i="46"/>
  <c r="E22" i="46" s="1"/>
  <c r="P10" i="46"/>
  <c r="N10" i="46"/>
  <c r="O10" i="46"/>
  <c r="M10" i="46"/>
  <c r="L10" i="46"/>
  <c r="K10" i="46"/>
  <c r="Q6" i="46" l="1"/>
  <c r="Q10" i="46" s="1"/>
  <c r="Q16" i="46"/>
  <c r="B6" i="46" s="1"/>
  <c r="I20" i="46"/>
  <c r="I22" i="46" s="1"/>
  <c r="Q28" i="45"/>
  <c r="Q32" i="45" s="1"/>
  <c r="N32" i="45"/>
  <c r="J32" i="45"/>
  <c r="S3" i="45"/>
  <c r="P32" i="45"/>
  <c r="P34" i="45" s="1"/>
  <c r="P24" i="45"/>
  <c r="J16" i="45" l="1"/>
  <c r="J20" i="46"/>
  <c r="J22" i="46" s="1"/>
  <c r="J24" i="45" l="1"/>
  <c r="J34" i="45" s="1"/>
  <c r="Q16" i="45"/>
  <c r="Q24" i="45" s="1"/>
  <c r="Q34" i="45" s="1"/>
  <c r="F50" i="45" s="1"/>
  <c r="M50" i="45" s="1"/>
  <c r="O50" i="45" s="1"/>
  <c r="K20" i="46"/>
  <c r="K22" i="46" s="1"/>
  <c r="L20" i="46" l="1"/>
  <c r="L22" i="46" s="1"/>
  <c r="M20" i="46" l="1"/>
  <c r="M22" i="46" s="1"/>
  <c r="N20" i="46" l="1"/>
  <c r="N22" i="46" s="1"/>
  <c r="O20" i="46" l="1"/>
  <c r="O22" i="46" s="1"/>
  <c r="P20" i="46" l="1"/>
  <c r="P22" i="46" s="1"/>
  <c r="Q17" i="46"/>
  <c r="B10" i="46" l="1"/>
  <c r="Q20" i="46"/>
  <c r="Q22" i="46" s="1"/>
</calcChain>
</file>

<file path=xl/sharedStrings.xml><?xml version="1.0" encoding="utf-8"?>
<sst xmlns="http://schemas.openxmlformats.org/spreadsheetml/2006/main" count="134" uniqueCount="105">
  <si>
    <t>SCHEDULE C-10</t>
  </si>
  <si>
    <t xml:space="preserve">          DETAIL OF RATE CASE EXPENSES FOR OUTSIDE CONSULTANTS</t>
  </si>
  <si>
    <t>FLORIDA PUBLIC SERVICE COMMISSION</t>
  </si>
  <si>
    <t xml:space="preserve">                  EXPLANATION:</t>
  </si>
  <si>
    <t>Provide a detailed breakdown of rate case expenses by service provided for each outside consultant, attorney,</t>
  </si>
  <si>
    <t xml:space="preserve">       Type of data shown:</t>
  </si>
  <si>
    <t>engineer or other consultant providing professional services for the case.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</si>
  <si>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</si>
  <si>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</si>
  <si>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</si>
  <si>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</si>
  <si>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</si>
  <si>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</si>
  <si>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</si>
  <si>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</si>
  <si>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</si>
  <si>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</si>
  <si>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</si>
  <si>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</si>
  <si>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</si>
  <si>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</si>
  <si>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</si>
  <si>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Counsel,</t>
  </si>
  <si>
    <t>Travel</t>
  </si>
  <si>
    <t>Total</t>
  </si>
  <si>
    <t>Type of</t>
  </si>
  <si>
    <t>Line</t>
  </si>
  <si>
    <t xml:space="preserve">  </t>
  </si>
  <si>
    <t/>
  </si>
  <si>
    <t>Consultant,</t>
  </si>
  <si>
    <t xml:space="preserve">Specific </t>
  </si>
  <si>
    <t>Fee</t>
  </si>
  <si>
    <t>Basis</t>
  </si>
  <si>
    <t>Expenses</t>
  </si>
  <si>
    <t>Other</t>
  </si>
  <si>
    <t>(4+6+7)</t>
  </si>
  <si>
    <t>Services</t>
  </si>
  <si>
    <t>No.</t>
  </si>
  <si>
    <t>Vendor Name</t>
  </si>
  <si>
    <t>Or Witness</t>
  </si>
  <si>
    <t>Services Rendered</t>
  </si>
  <si>
    <t>($)</t>
  </si>
  <si>
    <t>Of Charge</t>
  </si>
  <si>
    <t>(a)</t>
  </si>
  <si>
    <t>Various Consultants</t>
  </si>
  <si>
    <t>Witness/Consultant</t>
  </si>
  <si>
    <t>Cost of Capital,</t>
  </si>
  <si>
    <t>Studies/Analysis/Testimony/Discovery</t>
  </si>
  <si>
    <t>A/B/C/R/S/O</t>
  </si>
  <si>
    <t xml:space="preserve"> Cost of Service</t>
  </si>
  <si>
    <t xml:space="preserve">Rate Design, Depreciation and </t>
  </si>
  <si>
    <t xml:space="preserve">Dismantlement studies, </t>
  </si>
  <si>
    <t>testimony, analysis, review,</t>
  </si>
  <si>
    <t>and discovery</t>
  </si>
  <si>
    <t>TOTAL OUTSIDE CONSULTANTS</t>
  </si>
  <si>
    <t>Various</t>
  </si>
  <si>
    <t>Counsel</t>
  </si>
  <si>
    <t>Outside Legal</t>
  </si>
  <si>
    <t>L</t>
  </si>
  <si>
    <t>TOTAL OUTSIDE LEGAL SERVICES</t>
  </si>
  <si>
    <t>TOTAL OUTSIDE CONSULTANT/LEGAL EXPENSES</t>
  </si>
  <si>
    <t>(a) PLACE THE APPROPRIATE LETTER(S) IN COLUMN (9)</t>
  </si>
  <si>
    <t xml:space="preserve">   A = ACCOUNTING</t>
  </si>
  <si>
    <t xml:space="preserve">   B = COST OF CAPITAL</t>
  </si>
  <si>
    <t xml:space="preserve">   C = ENGINEERING</t>
  </si>
  <si>
    <t xml:space="preserve">   L = LEGAL</t>
  </si>
  <si>
    <t xml:space="preserve">   O = OTHER</t>
  </si>
  <si>
    <t xml:space="preserve">   R = RATE DESIGN</t>
  </si>
  <si>
    <t xml:space="preserve">   S = COST OF SERVICE</t>
  </si>
  <si>
    <t>SCHEDULE OF RATE CASE EXPENSE AMORTIZATION IN TEST YEAR</t>
  </si>
  <si>
    <t>Rate</t>
  </si>
  <si>
    <t>Order</t>
  </si>
  <si>
    <t>Amortization</t>
  </si>
  <si>
    <t>Unamortized</t>
  </si>
  <si>
    <t>Test Year</t>
  </si>
  <si>
    <t>Rate Case</t>
  </si>
  <si>
    <t>Date</t>
  </si>
  <si>
    <t>Period</t>
  </si>
  <si>
    <t xml:space="preserve"> Amount</t>
  </si>
  <si>
    <t>N/A</t>
  </si>
  <si>
    <t>Supporting Schedules:</t>
  </si>
  <si>
    <t>Recap Schedules:</t>
  </si>
  <si>
    <t>2025 Recoverable Rate Case  Estimated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</si>
  <si>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</si>
  <si>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</si>
  <si>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</si>
  <si>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</si>
  <si>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</si>
  <si>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</si>
  <si>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</si>
  <si>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</si>
  <si>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</si>
  <si>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</si>
  <si>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</si>
  <si>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</si>
  <si>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Years 2023 &amp; 2024</t>
  </si>
  <si>
    <t>Consultants</t>
  </si>
  <si>
    <t>Legal</t>
  </si>
  <si>
    <t>Travel &amp; Meals</t>
  </si>
  <si>
    <t>Paid Overtime-Hourly Employees only</t>
  </si>
  <si>
    <t>Total Year 2023</t>
  </si>
  <si>
    <t>Total Year 2024</t>
  </si>
  <si>
    <t>Rate Case Expense Grand Total</t>
  </si>
  <si>
    <t>DOCKET No. 20240026-EI</t>
  </si>
  <si>
    <t>Witness: J. Chronister/ R. Latta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</si>
</sst>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\-yy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0" xfId="1" applyNumberFormat="1" applyFont="1" applyFill="1" applyBorder="1"/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/>
    <xf numFmtId="1" fontId="3" fillId="0" borderId="0" xfId="2" applyNumberFormat="1" applyFont="1" applyFill="1" applyAlignment="1">
      <alignment horizontal="center"/>
    </xf>
    <xf numFmtId="164" fontId="3" fillId="0" borderId="0" xfId="1" applyNumberFormat="1" applyFont="1" applyFill="1"/>
    <xf numFmtId="43" fontId="3" fillId="0" borderId="0" xfId="1" applyFont="1" applyFill="1" applyBorder="1"/>
    <xf numFmtId="165" fontId="3" fillId="0" borderId="0" xfId="2" applyNumberFormat="1" applyFont="1" applyFill="1" applyBorder="1" applyAlignment="1">
      <alignment horizontal="left"/>
    </xf>
    <xf numFmtId="165" fontId="3" fillId="0" borderId="0" xfId="2" applyNumberFormat="1" applyFont="1" applyFill="1" applyAlignment="1">
      <alignment horizontal="left"/>
    </xf>
    <xf numFmtId="0" fontId="9" fillId="0" borderId="0" xfId="4" applyFont="1"/>
    <xf numFmtId="0" fontId="1" fillId="0" borderId="0" xfId="4"/>
    <xf numFmtId="0" fontId="8" fillId="0" borderId="0" xfId="4" applyFont="1" applyAlignment="1">
      <alignment horizontal="center"/>
    </xf>
    <xf numFmtId="0" fontId="8" fillId="0" borderId="3" xfId="4" applyFont="1" applyBorder="1" applyAlignment="1">
      <alignment horizontal="center"/>
    </xf>
    <xf numFmtId="0" fontId="8" fillId="0" borderId="0" xfId="4" applyFont="1"/>
    <xf numFmtId="0" fontId="1" fillId="0" borderId="0" xfId="4" applyAlignment="1">
      <alignment horizontal="center"/>
    </xf>
    <xf numFmtId="37" fontId="1" fillId="0" borderId="0" xfId="4" applyNumberFormat="1"/>
    <xf numFmtId="37" fontId="0" fillId="0" borderId="0" xfId="5" applyNumberFormat="1" applyFont="1"/>
    <xf numFmtId="164" fontId="0" fillId="0" borderId="0" xfId="5" applyNumberFormat="1" applyFont="1"/>
    <xf numFmtId="37" fontId="1" fillId="0" borderId="1" xfId="4" applyNumberFormat="1" applyBorder="1"/>
    <xf numFmtId="37" fontId="0" fillId="0" borderId="1" xfId="5" applyNumberFormat="1" applyFont="1" applyBorder="1"/>
    <xf numFmtId="37" fontId="8" fillId="0" borderId="4" xfId="4" applyNumberFormat="1" applyFont="1" applyBorder="1"/>
    <xf numFmtId="37" fontId="8" fillId="0" borderId="0" xfId="4" applyNumberFormat="1" applyFont="1"/>
    <xf numFmtId="37" fontId="8" fillId="0" borderId="3" xfId="4" applyNumberFormat="1" applyFont="1" applyBorder="1"/>
    <xf numFmtId="1" fontId="1" fillId="0" borderId="0" xfId="4" applyNumberFormat="1"/>
    <xf numFmtId="43" fontId="0" fillId="0" borderId="0" xfId="1" applyFont="1"/>
    <xf numFmtId="164" fontId="0" fillId="0" borderId="0" xfId="1" applyNumberFormat="1" applyFont="1"/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1" xfId="0" quotePrefix="1" applyFont="1" applyFill="1" applyBorder="1"/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3" fillId="0" borderId="1" xfId="0" quotePrefix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5" fillId="0" borderId="0" xfId="3" applyFont="1" applyFill="1" applyAlignment="1">
      <alignment horizontal="right" wrapText="1"/>
    </xf>
    <xf numFmtId="165" fontId="3" fillId="0" borderId="0" xfId="2" applyNumberFormat="1" applyFont="1" applyFill="1" applyBorder="1"/>
    <xf numFmtId="0" fontId="5" fillId="0" borderId="0" xfId="3" applyFont="1" applyFill="1" applyAlignment="1">
      <alignment wrapText="1"/>
    </xf>
    <xf numFmtId="0" fontId="5" fillId="0" borderId="1" xfId="3" quotePrefix="1" applyFont="1" applyFill="1" applyBorder="1" applyAlignment="1">
      <alignment horizontal="right" wrapText="1"/>
    </xf>
    <xf numFmtId="165" fontId="3" fillId="0" borderId="1" xfId="2" applyNumberFormat="1" applyFont="1" applyFill="1" applyBorder="1"/>
    <xf numFmtId="164" fontId="3" fillId="0" borderId="1" xfId="1" applyNumberFormat="1" applyFont="1" applyFill="1" applyBorder="1"/>
    <xf numFmtId="165" fontId="3" fillId="0" borderId="0" xfId="2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5" fillId="0" borderId="1" xfId="3" applyFont="1" applyFill="1" applyBorder="1" applyAlignment="1">
      <alignment wrapText="1"/>
    </xf>
    <xf numFmtId="165" fontId="3" fillId="0" borderId="1" xfId="2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7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49" fontId="3" fillId="0" borderId="0" xfId="0" applyNumberFormat="1" applyFont="1" applyFill="1"/>
    <xf numFmtId="43" fontId="3" fillId="0" borderId="0" xfId="0" applyNumberFormat="1" applyFont="1" applyFill="1"/>
  </cellXfs>
  <cellStyles count="6">
    <cellStyle name="Comma" xfId="1" builtinId="3"/>
    <cellStyle name="Comma 2" xfId="5" xr:uid="{2F24FE25-9C5B-4F05-8D4D-BA4344979262}"/>
    <cellStyle name="Currency" xfId="2" builtinId="4"/>
    <cellStyle name="Normal" xfId="0" builtinId="0"/>
    <cellStyle name="Normal 2" xfId="4" xr:uid="{4442AFBD-777D-41CB-8270-D20C22791307}"/>
    <cellStyle name="Normal_Sheet1" xfId="3" xr:uid="{00000000-0005-0000-0000-000003000000}"/>
  </cellStyles>
  <dxfs count="0"/>
  <tableStyles count="1" defaultTableStyle="TableStyleMedium2" defaultPivotStyle="PivotStyleLight16">
    <tableStyle name="Invisible" pivot="0" table="0" count="0" xr9:uid="{896ED3A0-26AE-4EFA-AF00-A713ABAD40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41</xdr:row>
      <xdr:rowOff>171450</xdr:rowOff>
    </xdr:from>
    <xdr:to>
      <xdr:col>5</xdr:col>
      <xdr:colOff>437238</xdr:colOff>
      <xdr:row>63</xdr:row>
      <xdr:rowOff>151879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10B5B1-D2A6-D843-5C8B-68063C01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229600"/>
          <a:ext cx="7276188" cy="41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REGCONTR/AA%20Rate%20Case/MFRs/MFR_E_BJB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hley\2024%20RC\MFRs\MAS%20%20Rate%20Case%20Expense%20Budget2.xlsx" TargetMode="External"/><Relationship Id="rId1" Type="http://schemas.openxmlformats.org/officeDocument/2006/relationships/externalLinkPath" Target="file:///H:\Ashley\2024%20RC\MFRs\MAS%20%20Rate%20Case%20Expense%20Budge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F6">
            <v>11956.666666666666</v>
          </cell>
        </row>
        <row r="7">
          <cell r="J7">
            <v>5935.9375</v>
          </cell>
        </row>
        <row r="12">
          <cell r="I12">
            <v>26666.666666666668</v>
          </cell>
        </row>
        <row r="17">
          <cell r="I17">
            <v>15000</v>
          </cell>
        </row>
        <row r="23">
          <cell r="I23">
            <v>91838.892500000002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1"/>
  <dimension ref="A1:T77"/>
  <sheetViews>
    <sheetView tabSelected="1" view="pageBreakPreview" topLeftCell="A3" zoomScale="80" zoomScaleNormal="100" zoomScaleSheetLayoutView="80" workbookViewId="0">
      <selection activeCell="S42" sqref="S42"/>
    </sheetView>
  </sheetViews>
  <sheetFormatPr defaultColWidth="9.109375" defaultRowHeight="15" customHeight="1" x14ac:dyDescent="0.2"/>
  <cols>
    <col min="1" max="1" width="3.5546875" style="26" customWidth="1"/>
    <col min="2" max="2" width="6.88671875" style="26" bestFit="1" customWidth="1"/>
    <col min="3" max="3" width="9.5546875" style="26" customWidth="1"/>
    <col min="4" max="4" width="10.88671875" style="26" customWidth="1"/>
    <col min="5" max="5" width="6.6640625" style="26" customWidth="1"/>
    <col min="6" max="6" width="13.5546875" style="26" customWidth="1"/>
    <col min="7" max="7" width="11" style="26" customWidth="1"/>
    <col min="8" max="8" width="11.44140625" style="26" customWidth="1"/>
    <col min="9" max="9" width="10.33203125" style="26" bestFit="1" customWidth="1"/>
    <col min="10" max="10" width="13" style="26" customWidth="1"/>
    <col min="11" max="11" width="11.33203125" style="26" customWidth="1"/>
    <col min="12" max="12" width="12.88671875" style="26" customWidth="1"/>
    <col min="13" max="13" width="11.109375" style="26" bestFit="1" customWidth="1"/>
    <col min="14" max="14" width="10.109375" style="26" customWidth="1"/>
    <col min="15" max="15" width="9.88671875" style="26" customWidth="1"/>
    <col min="16" max="16" width="11.33203125" style="26" customWidth="1"/>
    <col min="17" max="17" width="9.88671875" style="26" customWidth="1"/>
    <col min="18" max="18" width="10.88671875" style="26" customWidth="1"/>
    <col min="19" max="19" width="9.5546875" style="26" customWidth="1"/>
    <col min="20" max="20" width="12.109375" style="26" bestFit="1" customWidth="1"/>
    <col min="21" max="16384" width="9.109375" style="26"/>
  </cols>
  <sheetData>
    <row r="1" spans="1:20" ht="15" hidden="1" customHeight="1" x14ac:dyDescent="0.2">
      <c r="C1" s="26">
        <v>2</v>
      </c>
      <c r="F1" s="26">
        <v>3</v>
      </c>
      <c r="G1" s="26">
        <v>4</v>
      </c>
      <c r="H1" s="26">
        <v>5</v>
      </c>
      <c r="I1" s="26">
        <v>6</v>
      </c>
      <c r="J1" s="26">
        <v>7</v>
      </c>
      <c r="K1" s="26">
        <v>8</v>
      </c>
      <c r="L1" s="26">
        <v>9</v>
      </c>
      <c r="M1" s="26">
        <v>10</v>
      </c>
      <c r="N1" s="26">
        <v>11</v>
      </c>
      <c r="O1" s="26">
        <v>12</v>
      </c>
      <c r="P1" s="26">
        <v>13</v>
      </c>
      <c r="Q1" s="26">
        <v>14</v>
      </c>
      <c r="R1" s="26">
        <v>15</v>
      </c>
      <c r="S1" s="26">
        <v>17</v>
      </c>
    </row>
    <row r="2" spans="1:20" ht="15" hidden="1" customHeight="1" x14ac:dyDescent="0.2">
      <c r="S2" s="26">
        <v>1</v>
      </c>
    </row>
    <row r="3" spans="1:20" ht="15" customHeight="1" thickBot="1" x14ac:dyDescent="0.25">
      <c r="A3" s="27" t="s">
        <v>0</v>
      </c>
      <c r="B3" s="27"/>
      <c r="C3" s="27"/>
      <c r="D3" s="27"/>
      <c r="E3" s="27"/>
      <c r="F3" s="27"/>
      <c r="G3" s="27"/>
      <c r="H3" s="27" t="s">
        <v>1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 t="str">
        <f>"Page 1 of " &amp; S$2</f>
        <v>Page 1 of 1</v>
      </c>
    </row>
    <row r="4" spans="1:20" ht="15" customHeight="1" x14ac:dyDescent="0.2">
      <c r="A4" s="26" t="s">
        <v>2</v>
      </c>
      <c r="E4" s="26" t="s">
        <v>3</v>
      </c>
      <c r="G4" s="26" t="s">
        <v>4</v>
      </c>
      <c r="K4" s="28"/>
      <c r="L4" s="28"/>
      <c r="N4" s="28"/>
      <c r="O4" s="28"/>
      <c r="P4" s="28" t="s">
        <v>5</v>
      </c>
      <c r="S4" s="29"/>
      <c r="T4" s="29"/>
    </row>
    <row r="5" spans="1:20" ht="15" customHeight="1" x14ac:dyDescent="0.2">
      <c r="G5" s="26" t="s">
        <v>6</v>
      </c>
      <c r="K5" s="30"/>
      <c r="L5" s="29"/>
      <c r="O5" s="30"/>
      <c r="P5" s="30" t="s">
        <v>7</v>
      </c>
      <c r="Q5" s="29" t="s">
        <v>8</v>
      </c>
      <c r="S5" s="30"/>
      <c r="T5" s="29"/>
    </row>
    <row r="6" spans="1:20" ht="15" customHeight="1" x14ac:dyDescent="0.2">
      <c r="A6" s="26" t="s">
        <v>9</v>
      </c>
      <c r="K6" s="30"/>
      <c r="L6" s="29"/>
      <c r="M6" s="30"/>
      <c r="P6" s="30"/>
      <c r="Q6" s="29" t="s">
        <v>10</v>
      </c>
      <c r="S6" s="30"/>
      <c r="T6" s="29"/>
    </row>
    <row r="7" spans="1:20" ht="15" customHeight="1" x14ac:dyDescent="0.2">
      <c r="K7" s="30"/>
      <c r="L7" s="29"/>
      <c r="M7" s="30"/>
      <c r="P7" s="30"/>
      <c r="Q7" s="29" t="s">
        <v>11</v>
      </c>
      <c r="S7" s="30"/>
      <c r="T7" s="29"/>
    </row>
    <row r="8" spans="1:20" ht="15" customHeight="1" thickBot="1" x14ac:dyDescent="0.25">
      <c r="A8" s="27" t="s">
        <v>103</v>
      </c>
      <c r="B8" s="27"/>
      <c r="C8" s="27"/>
      <c r="D8" s="27"/>
      <c r="E8" s="27"/>
      <c r="F8" s="27"/>
      <c r="G8" s="27"/>
      <c r="H8" s="27"/>
      <c r="I8" s="27"/>
      <c r="J8" s="31" t="s">
        <v>12</v>
      </c>
      <c r="K8" s="27"/>
      <c r="L8" s="27"/>
      <c r="M8" s="27"/>
      <c r="N8" s="27"/>
      <c r="O8" s="27"/>
      <c r="P8" s="27"/>
      <c r="Q8" s="27" t="s">
        <v>104</v>
      </c>
      <c r="R8" s="27"/>
      <c r="S8" s="27"/>
    </row>
    <row r="9" spans="1:20" ht="15" customHeight="1" x14ac:dyDescent="0.2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20" ht="15" customHeight="1" x14ac:dyDescent="0.2">
      <c r="B10" s="32"/>
      <c r="C10" s="33" t="s">
        <v>13</v>
      </c>
      <c r="D10" s="33"/>
      <c r="E10" s="33"/>
      <c r="F10" s="33" t="s">
        <v>14</v>
      </c>
      <c r="G10" s="33"/>
      <c r="H10" s="33" t="s">
        <v>15</v>
      </c>
      <c r="I10" s="32"/>
      <c r="J10" s="32" t="s">
        <v>16</v>
      </c>
      <c r="K10" s="33" t="s">
        <v>17</v>
      </c>
      <c r="M10" s="33"/>
      <c r="N10" s="33" t="s">
        <v>18</v>
      </c>
      <c r="O10" s="33"/>
      <c r="P10" s="33" t="s">
        <v>19</v>
      </c>
      <c r="Q10" s="33" t="s">
        <v>20</v>
      </c>
      <c r="R10" s="32" t="s">
        <v>21</v>
      </c>
      <c r="S10" s="32"/>
    </row>
    <row r="11" spans="1:20" ht="15" customHeight="1" x14ac:dyDescent="0.2">
      <c r="B11" s="32"/>
      <c r="C11" s="32"/>
      <c r="D11" s="32"/>
      <c r="E11" s="32"/>
      <c r="F11" s="32" t="s">
        <v>22</v>
      </c>
      <c r="G11" s="33"/>
      <c r="H11" s="33"/>
      <c r="I11" s="32"/>
      <c r="J11" s="32"/>
      <c r="K11" s="32"/>
      <c r="M11" s="32"/>
      <c r="N11" s="32" t="s">
        <v>23</v>
      </c>
      <c r="O11" s="32"/>
      <c r="P11" s="32"/>
      <c r="Q11" s="32" t="s">
        <v>24</v>
      </c>
      <c r="R11" s="32" t="s">
        <v>25</v>
      </c>
      <c r="S11" s="32"/>
    </row>
    <row r="12" spans="1:20" ht="15" customHeight="1" x14ac:dyDescent="0.2">
      <c r="A12" s="26" t="s">
        <v>26</v>
      </c>
      <c r="B12" s="32"/>
      <c r="C12" s="32" t="s">
        <v>27</v>
      </c>
      <c r="D12" s="32" t="s">
        <v>28</v>
      </c>
      <c r="E12" s="32"/>
      <c r="F12" s="32" t="s">
        <v>29</v>
      </c>
      <c r="G12" s="32"/>
      <c r="H12" s="32" t="s">
        <v>30</v>
      </c>
      <c r="I12" s="33"/>
      <c r="J12" s="33" t="s">
        <v>31</v>
      </c>
      <c r="K12" s="32" t="s">
        <v>32</v>
      </c>
      <c r="M12" s="32"/>
      <c r="N12" s="33" t="s">
        <v>33</v>
      </c>
      <c r="O12" s="33"/>
      <c r="P12" s="33" t="s">
        <v>34</v>
      </c>
      <c r="Q12" s="32" t="s">
        <v>35</v>
      </c>
      <c r="R12" s="32" t="s">
        <v>36</v>
      </c>
      <c r="S12" s="32"/>
    </row>
    <row r="13" spans="1:20" ht="15" customHeight="1" thickBot="1" x14ac:dyDescent="0.25">
      <c r="A13" s="27" t="s">
        <v>37</v>
      </c>
      <c r="B13" s="34"/>
      <c r="C13" s="34" t="s">
        <v>38</v>
      </c>
      <c r="D13" s="34"/>
      <c r="E13" s="34"/>
      <c r="F13" s="34" t="s">
        <v>39</v>
      </c>
      <c r="G13" s="35"/>
      <c r="H13" s="35" t="s">
        <v>40</v>
      </c>
      <c r="I13" s="35"/>
      <c r="J13" s="36" t="s">
        <v>41</v>
      </c>
      <c r="K13" s="37" t="s">
        <v>42</v>
      </c>
      <c r="L13" s="37"/>
      <c r="M13" s="37"/>
      <c r="N13" s="37" t="s">
        <v>41</v>
      </c>
      <c r="O13" s="37"/>
      <c r="P13" s="37" t="s">
        <v>41</v>
      </c>
      <c r="Q13" s="37" t="s">
        <v>41</v>
      </c>
      <c r="R13" s="34" t="s">
        <v>43</v>
      </c>
      <c r="S13" s="34"/>
    </row>
    <row r="14" spans="1:20" ht="15" customHeight="1" x14ac:dyDescent="0.2">
      <c r="A14" s="26">
        <v>1</v>
      </c>
      <c r="B14" s="38"/>
      <c r="C14" s="3"/>
      <c r="D14" s="3"/>
      <c r="E14" s="3"/>
      <c r="F14" s="3"/>
      <c r="G14" s="39"/>
      <c r="H14" s="39"/>
      <c r="I14" s="39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ht="15" customHeight="1" x14ac:dyDescent="0.2">
      <c r="A15" s="26">
        <v>2</v>
      </c>
      <c r="B15" s="38"/>
      <c r="C15" s="3"/>
      <c r="G15" s="39"/>
      <c r="H15" s="39"/>
      <c r="I15" s="39"/>
      <c r="J15" s="3"/>
      <c r="K15" s="3"/>
      <c r="L15" s="3"/>
      <c r="M15" s="39"/>
      <c r="N15" s="39"/>
      <c r="O15" s="39"/>
      <c r="P15" s="39"/>
      <c r="Q15" s="39"/>
      <c r="R15" s="2"/>
      <c r="S15" s="39"/>
    </row>
    <row r="16" spans="1:20" ht="15" customHeight="1" x14ac:dyDescent="0.2">
      <c r="A16" s="26">
        <v>3</v>
      </c>
      <c r="B16" s="40"/>
      <c r="C16" s="8" t="s">
        <v>44</v>
      </c>
      <c r="F16" s="26" t="s">
        <v>45</v>
      </c>
      <c r="G16" s="1"/>
      <c r="H16" s="26" t="s">
        <v>46</v>
      </c>
      <c r="I16" s="1"/>
      <c r="J16" s="5">
        <f>Support!B6/1000</f>
        <v>747.6099999999999</v>
      </c>
      <c r="K16" s="5" t="s">
        <v>47</v>
      </c>
      <c r="M16" s="1"/>
      <c r="N16" s="1">
        <v>100</v>
      </c>
      <c r="O16" s="1"/>
      <c r="P16" s="1">
        <v>0</v>
      </c>
      <c r="Q16" s="39">
        <f>P16+N16+J16</f>
        <v>847.6099999999999</v>
      </c>
      <c r="R16" s="1" t="s">
        <v>48</v>
      </c>
      <c r="S16" s="1"/>
    </row>
    <row r="17" spans="1:19" ht="15" customHeight="1" x14ac:dyDescent="0.2">
      <c r="A17" s="26">
        <v>4</v>
      </c>
      <c r="B17" s="40"/>
      <c r="C17" s="3"/>
      <c r="G17" s="1"/>
      <c r="H17" s="26" t="s">
        <v>49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" customHeight="1" x14ac:dyDescent="0.2">
      <c r="A18" s="26">
        <v>5</v>
      </c>
      <c r="B18" s="40"/>
      <c r="C18" s="3"/>
      <c r="G18" s="1"/>
      <c r="H18" s="26" t="s">
        <v>50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" customHeight="1" x14ac:dyDescent="0.2">
      <c r="A19" s="26">
        <v>6</v>
      </c>
      <c r="B19" s="40"/>
      <c r="C19" s="3"/>
      <c r="G19" s="1"/>
      <c r="H19" s="26" t="s">
        <v>51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" customHeight="1" x14ac:dyDescent="0.2">
      <c r="A20" s="26">
        <v>7</v>
      </c>
      <c r="B20" s="40"/>
      <c r="C20" s="3"/>
      <c r="H20" s="26" t="s">
        <v>52</v>
      </c>
      <c r="J20" s="1"/>
      <c r="K20" s="1"/>
      <c r="N20" s="1"/>
      <c r="P20" s="1"/>
      <c r="Q20" s="1"/>
      <c r="R20" s="1"/>
      <c r="S20" s="1"/>
    </row>
    <row r="21" spans="1:19" ht="15" customHeight="1" x14ac:dyDescent="0.2">
      <c r="A21" s="26">
        <v>8</v>
      </c>
      <c r="B21" s="40"/>
      <c r="C21" s="3"/>
      <c r="G21" s="1"/>
      <c r="H21" s="26" t="s">
        <v>53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" customHeight="1" x14ac:dyDescent="0.2">
      <c r="A22" s="26">
        <v>9</v>
      </c>
      <c r="B22" s="40"/>
      <c r="C22" s="3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" customHeight="1" x14ac:dyDescent="0.2">
      <c r="A23" s="26">
        <v>10</v>
      </c>
      <c r="B23" s="40"/>
      <c r="C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39"/>
      <c r="R23" s="1"/>
      <c r="S23" s="1"/>
    </row>
    <row r="24" spans="1:19" ht="15" customHeight="1" x14ac:dyDescent="0.2">
      <c r="A24" s="26">
        <v>11</v>
      </c>
      <c r="B24" s="3" t="s">
        <v>54</v>
      </c>
      <c r="C24" s="3"/>
      <c r="F24" s="1"/>
      <c r="G24" s="1"/>
      <c r="H24" s="1"/>
      <c r="I24" s="1"/>
      <c r="J24" s="3">
        <f>SUM(J16:J23)</f>
        <v>747.6099999999999</v>
      </c>
      <c r="K24" s="1"/>
      <c r="L24" s="1"/>
      <c r="M24" s="1"/>
      <c r="N24" s="3"/>
      <c r="O24" s="1"/>
      <c r="P24" s="3">
        <f>SUM(P16:P23)</f>
        <v>0</v>
      </c>
      <c r="Q24" s="3">
        <f>SUM(Q16:Q23)</f>
        <v>847.6099999999999</v>
      </c>
      <c r="R24" s="1"/>
      <c r="S24" s="1"/>
    </row>
    <row r="25" spans="1:19" ht="15" customHeight="1" x14ac:dyDescent="0.2">
      <c r="A25" s="26">
        <v>12</v>
      </c>
      <c r="B25" s="40"/>
      <c r="C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customHeight="1" x14ac:dyDescent="0.2">
      <c r="A26" s="26">
        <v>13</v>
      </c>
      <c r="R26" s="1"/>
      <c r="S26" s="1"/>
    </row>
    <row r="27" spans="1:19" ht="15" customHeight="1" x14ac:dyDescent="0.2">
      <c r="A27" s="26">
        <v>14</v>
      </c>
      <c r="B27" s="3"/>
      <c r="C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" customHeight="1" x14ac:dyDescent="0.2">
      <c r="A28" s="26">
        <v>15</v>
      </c>
      <c r="B28" s="3"/>
      <c r="C28" s="3" t="s">
        <v>55</v>
      </c>
      <c r="F28" s="26" t="s">
        <v>56</v>
      </c>
      <c r="H28" s="39" t="s">
        <v>57</v>
      </c>
      <c r="I28" s="39"/>
      <c r="J28" s="1">
        <v>1200</v>
      </c>
      <c r="K28" s="3"/>
      <c r="L28" s="3"/>
      <c r="M28" s="39"/>
      <c r="N28" s="1"/>
      <c r="O28" s="39"/>
      <c r="P28" s="1"/>
      <c r="Q28" s="39">
        <f>P28+N28+J28</f>
        <v>1200</v>
      </c>
      <c r="R28" s="7" t="s">
        <v>58</v>
      </c>
      <c r="S28" s="39"/>
    </row>
    <row r="29" spans="1:19" ht="15" customHeight="1" x14ac:dyDescent="0.2">
      <c r="A29" s="26">
        <v>16</v>
      </c>
      <c r="B29" s="3"/>
      <c r="C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" customHeight="1" x14ac:dyDescent="0.2">
      <c r="A30" s="26">
        <v>17</v>
      </c>
      <c r="B30" s="3"/>
      <c r="C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" customHeight="1" x14ac:dyDescent="0.2">
      <c r="A31" s="26">
        <v>18</v>
      </c>
      <c r="B31" s="3"/>
      <c r="C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" customHeight="1" x14ac:dyDescent="0.2">
      <c r="A32" s="26">
        <v>19</v>
      </c>
      <c r="B32" s="3" t="s">
        <v>59</v>
      </c>
      <c r="C32" s="3"/>
      <c r="F32" s="1"/>
      <c r="G32" s="1"/>
      <c r="H32" s="1"/>
      <c r="I32" s="1"/>
      <c r="J32" s="3">
        <f>SUM(J28:J31)</f>
        <v>1200</v>
      </c>
      <c r="K32" s="1"/>
      <c r="L32" s="5"/>
      <c r="M32" s="1"/>
      <c r="N32" s="3">
        <f>SUM(N28:N31)</f>
        <v>0</v>
      </c>
      <c r="O32" s="1"/>
      <c r="P32" s="3">
        <f>SUM(P28:P31)</f>
        <v>0</v>
      </c>
      <c r="Q32" s="3">
        <f>SUM(Q28:Q31)</f>
        <v>1200</v>
      </c>
      <c r="R32" s="1"/>
      <c r="S32" s="1"/>
    </row>
    <row r="33" spans="1:19" ht="15" customHeight="1" x14ac:dyDescent="0.2">
      <c r="A33" s="26">
        <v>20</v>
      </c>
      <c r="B33" s="3"/>
      <c r="C33" s="3"/>
      <c r="F33" s="1"/>
      <c r="G33" s="1"/>
      <c r="H33" s="1"/>
      <c r="I33" s="1"/>
      <c r="J33" s="5"/>
      <c r="K33" s="1"/>
      <c r="L33" s="5"/>
      <c r="M33" s="1"/>
      <c r="N33" s="1"/>
      <c r="O33" s="1"/>
      <c r="P33" s="1"/>
      <c r="Q33" s="1"/>
      <c r="R33" s="1"/>
      <c r="S33" s="1"/>
    </row>
    <row r="34" spans="1:19" ht="15" customHeight="1" x14ac:dyDescent="0.2">
      <c r="A34" s="26">
        <v>21</v>
      </c>
      <c r="B34" s="3" t="s">
        <v>60</v>
      </c>
      <c r="F34" s="1"/>
      <c r="G34" s="1"/>
      <c r="H34" s="1"/>
      <c r="I34" s="1"/>
      <c r="J34" s="3">
        <f>J32+J24</f>
        <v>1947.61</v>
      </c>
      <c r="K34" s="1"/>
      <c r="L34" s="5"/>
      <c r="M34" s="1"/>
      <c r="N34" s="3"/>
      <c r="O34" s="1"/>
      <c r="P34" s="3">
        <f>P32+P24</f>
        <v>0</v>
      </c>
      <c r="Q34" s="3">
        <f>Q32+Q24</f>
        <v>2047.61</v>
      </c>
      <c r="R34" s="1"/>
      <c r="S34" s="1"/>
    </row>
    <row r="35" spans="1:19" ht="15" customHeight="1" x14ac:dyDescent="0.2">
      <c r="A35" s="26">
        <v>22</v>
      </c>
      <c r="F35" s="1"/>
      <c r="G35" s="1"/>
      <c r="H35" s="1"/>
      <c r="I35" s="1"/>
      <c r="J35" s="5"/>
      <c r="K35" s="1"/>
      <c r="L35" s="5"/>
      <c r="M35" s="1"/>
      <c r="N35" s="1"/>
      <c r="O35" s="1"/>
      <c r="P35" s="1"/>
      <c r="Q35" s="1"/>
      <c r="R35" s="1"/>
      <c r="S35" s="1"/>
    </row>
    <row r="36" spans="1:19" ht="15" customHeight="1" x14ac:dyDescent="0.2">
      <c r="A36" s="26">
        <v>23</v>
      </c>
      <c r="B36" s="3" t="s">
        <v>61</v>
      </c>
      <c r="C36" s="3"/>
      <c r="F36" s="1"/>
      <c r="G36" s="1"/>
      <c r="H36" s="1"/>
      <c r="I36" s="1"/>
      <c r="J36" s="5"/>
      <c r="K36" s="1"/>
      <c r="L36" s="5"/>
      <c r="M36" s="1"/>
      <c r="N36" s="1"/>
      <c r="O36" s="1"/>
      <c r="P36" s="1"/>
      <c r="Q36" s="1"/>
      <c r="R36" s="1"/>
      <c r="S36" s="1"/>
    </row>
    <row r="37" spans="1:19" ht="15" customHeight="1" x14ac:dyDescent="0.2">
      <c r="A37" s="26">
        <v>24</v>
      </c>
      <c r="B37" s="3" t="s">
        <v>62</v>
      </c>
      <c r="C37" s="3"/>
      <c r="F37" s="1"/>
      <c r="G37" s="1"/>
      <c r="H37" s="1"/>
      <c r="I37" s="1"/>
      <c r="J37" s="5"/>
      <c r="K37" s="1"/>
      <c r="L37" s="5"/>
      <c r="M37" s="1"/>
      <c r="N37" s="1"/>
      <c r="O37" s="1"/>
      <c r="P37" s="1"/>
      <c r="Q37" s="1"/>
      <c r="R37" s="1"/>
      <c r="S37" s="1"/>
    </row>
    <row r="38" spans="1:19" ht="15" customHeight="1" x14ac:dyDescent="0.2">
      <c r="A38" s="26">
        <v>25</v>
      </c>
      <c r="B38" s="3" t="s">
        <v>63</v>
      </c>
      <c r="C38" s="3"/>
      <c r="F38" s="1"/>
      <c r="G38" s="1"/>
      <c r="H38" s="1"/>
      <c r="I38" s="1"/>
      <c r="J38" s="5"/>
      <c r="K38" s="1"/>
      <c r="L38" s="5"/>
      <c r="M38" s="1"/>
      <c r="N38" s="1"/>
      <c r="O38" s="1"/>
      <c r="P38" s="1"/>
      <c r="Q38" s="1"/>
      <c r="R38" s="1"/>
      <c r="S38" s="1"/>
    </row>
    <row r="39" spans="1:19" ht="15" customHeight="1" x14ac:dyDescent="0.2">
      <c r="A39" s="26">
        <v>26</v>
      </c>
      <c r="B39" s="3" t="s">
        <v>64</v>
      </c>
      <c r="C39" s="3"/>
      <c r="F39" s="1"/>
      <c r="G39" s="1"/>
      <c r="H39" s="1"/>
      <c r="I39" s="1"/>
      <c r="J39" s="5"/>
      <c r="K39" s="1"/>
      <c r="L39" s="5"/>
      <c r="M39" s="1"/>
      <c r="N39" s="1"/>
      <c r="O39" s="1"/>
      <c r="P39" s="1"/>
      <c r="Q39" s="1"/>
      <c r="R39" s="1"/>
      <c r="S39" s="1"/>
    </row>
    <row r="40" spans="1:19" ht="15" customHeight="1" x14ac:dyDescent="0.2">
      <c r="A40" s="26">
        <v>27</v>
      </c>
      <c r="B40" s="3" t="s">
        <v>65</v>
      </c>
      <c r="C40" s="3"/>
      <c r="F40" s="1"/>
      <c r="G40" s="1"/>
      <c r="H40" s="1"/>
      <c r="I40" s="1"/>
      <c r="J40" s="5"/>
      <c r="K40" s="1"/>
      <c r="L40" s="5"/>
      <c r="M40" s="1"/>
      <c r="N40" s="1"/>
      <c r="O40" s="1"/>
      <c r="P40" s="1"/>
      <c r="Q40" s="1"/>
      <c r="R40" s="1"/>
      <c r="S40" s="1"/>
    </row>
    <row r="41" spans="1:19" ht="15" customHeight="1" x14ac:dyDescent="0.2">
      <c r="A41" s="26">
        <v>28</v>
      </c>
      <c r="B41" s="3" t="s">
        <v>66</v>
      </c>
      <c r="C41" s="3"/>
      <c r="F41" s="1"/>
      <c r="G41" s="1"/>
      <c r="H41" s="1"/>
      <c r="I41" s="1"/>
      <c r="J41" s="5"/>
      <c r="K41" s="1"/>
      <c r="L41" s="5"/>
      <c r="M41" s="1"/>
      <c r="N41" s="1"/>
      <c r="O41" s="1"/>
      <c r="P41" s="1"/>
      <c r="Q41" s="1"/>
      <c r="R41" s="1"/>
      <c r="S41" s="1"/>
    </row>
    <row r="42" spans="1:19" ht="15" customHeight="1" x14ac:dyDescent="0.2">
      <c r="A42" s="26">
        <v>29</v>
      </c>
      <c r="B42" s="3" t="s">
        <v>67</v>
      </c>
      <c r="C42" s="3"/>
      <c r="F42" s="1"/>
      <c r="G42" s="1"/>
      <c r="H42" s="1"/>
      <c r="I42" s="1"/>
      <c r="J42" s="5"/>
      <c r="K42" s="1"/>
      <c r="L42" s="5"/>
      <c r="M42" s="1"/>
      <c r="N42" s="1"/>
      <c r="O42" s="1"/>
      <c r="P42" s="1"/>
      <c r="Q42" s="1"/>
      <c r="R42" s="1"/>
      <c r="S42" s="1"/>
    </row>
    <row r="43" spans="1:19" ht="15" customHeight="1" x14ac:dyDescent="0.2">
      <c r="A43" s="26">
        <v>30</v>
      </c>
      <c r="B43" s="3" t="s">
        <v>68</v>
      </c>
      <c r="C43" s="3"/>
      <c r="F43" s="1"/>
      <c r="G43" s="1"/>
      <c r="H43" s="1"/>
      <c r="I43" s="1"/>
      <c r="J43" s="5"/>
      <c r="K43" s="1"/>
      <c r="L43" s="5"/>
      <c r="M43" s="1"/>
      <c r="N43" s="1"/>
      <c r="O43" s="1"/>
      <c r="P43" s="1"/>
      <c r="Q43" s="1"/>
      <c r="R43" s="1"/>
      <c r="S43" s="1"/>
    </row>
    <row r="44" spans="1:19" ht="15" customHeight="1" thickBot="1" x14ac:dyDescent="0.25">
      <c r="A44" s="26">
        <v>31</v>
      </c>
      <c r="B44" s="41"/>
      <c r="C44" s="42"/>
      <c r="D44" s="27"/>
      <c r="E44" s="27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15" customHeight="1" x14ac:dyDescent="0.2">
      <c r="A45" s="26">
        <v>32</v>
      </c>
      <c r="B45" s="40"/>
      <c r="C45" s="44"/>
      <c r="D45" s="32"/>
      <c r="E45" s="32"/>
      <c r="F45" s="45"/>
      <c r="G45" s="45"/>
      <c r="H45" s="45"/>
      <c r="I45" s="45"/>
      <c r="J45" s="45" t="s">
        <v>69</v>
      </c>
      <c r="K45" s="45"/>
      <c r="L45" s="46"/>
      <c r="M45" s="45"/>
      <c r="N45" s="45"/>
      <c r="O45" s="45"/>
      <c r="P45" s="45"/>
      <c r="Q45" s="45"/>
      <c r="R45" s="45"/>
      <c r="S45" s="45"/>
    </row>
    <row r="46" spans="1:19" ht="15" customHeight="1" x14ac:dyDescent="0.2">
      <c r="A46" s="26">
        <v>33</v>
      </c>
      <c r="B46" s="40"/>
      <c r="C46" s="44"/>
      <c r="D46" s="32"/>
      <c r="E46" s="32"/>
      <c r="F46" s="45"/>
      <c r="G46" s="45"/>
      <c r="H46" s="45" t="s">
        <v>70</v>
      </c>
      <c r="I46" s="45"/>
      <c r="J46" s="46"/>
      <c r="K46" s="45"/>
      <c r="L46" s="46"/>
      <c r="M46" s="45"/>
      <c r="N46" s="45"/>
      <c r="O46" s="45"/>
      <c r="P46" s="45"/>
      <c r="Q46" s="45"/>
      <c r="R46" s="45"/>
      <c r="S46" s="45"/>
    </row>
    <row r="47" spans="1:19" ht="15" customHeight="1" x14ac:dyDescent="0.2">
      <c r="A47" s="26">
        <v>34</v>
      </c>
      <c r="B47" s="40"/>
      <c r="C47" s="44"/>
      <c r="D47" s="32"/>
      <c r="E47" s="32"/>
      <c r="F47" s="45" t="s">
        <v>24</v>
      </c>
      <c r="G47" s="45"/>
      <c r="H47" s="45" t="s">
        <v>71</v>
      </c>
      <c r="I47" s="45"/>
      <c r="J47" s="46" t="s">
        <v>72</v>
      </c>
      <c r="K47" s="45"/>
      <c r="L47" s="46"/>
      <c r="M47" s="45" t="s">
        <v>73</v>
      </c>
      <c r="N47" s="45"/>
      <c r="O47" s="45" t="s">
        <v>74</v>
      </c>
      <c r="P47" s="45"/>
      <c r="Q47" s="45"/>
      <c r="R47" s="45"/>
      <c r="S47" s="45"/>
    </row>
    <row r="48" spans="1:19" ht="15" customHeight="1" thickBot="1" x14ac:dyDescent="0.25">
      <c r="A48" s="26">
        <v>35</v>
      </c>
      <c r="B48" s="47"/>
      <c r="C48" s="48" t="s">
        <v>75</v>
      </c>
      <c r="D48" s="34"/>
      <c r="E48" s="34"/>
      <c r="F48" s="49" t="s">
        <v>33</v>
      </c>
      <c r="G48" s="49"/>
      <c r="H48" s="49" t="s">
        <v>76</v>
      </c>
      <c r="I48" s="49"/>
      <c r="J48" s="49" t="s">
        <v>77</v>
      </c>
      <c r="K48" s="49"/>
      <c r="L48" s="49"/>
      <c r="M48" s="49" t="s">
        <v>78</v>
      </c>
      <c r="N48" s="49"/>
      <c r="O48" s="49" t="s">
        <v>72</v>
      </c>
      <c r="P48" s="49"/>
      <c r="Q48" s="49"/>
      <c r="R48" s="49"/>
      <c r="S48" s="49"/>
    </row>
    <row r="49" spans="1:19" ht="15" customHeight="1" x14ac:dyDescent="0.2">
      <c r="A49" s="26">
        <v>36</v>
      </c>
      <c r="B49" s="40"/>
      <c r="C49" s="3"/>
      <c r="F49" s="1"/>
      <c r="G49" s="1"/>
      <c r="H49" s="1"/>
      <c r="I49" s="1"/>
      <c r="J49" s="5"/>
      <c r="K49" s="1"/>
      <c r="L49" s="5"/>
      <c r="M49" s="1"/>
      <c r="N49" s="1"/>
      <c r="O49" s="1"/>
      <c r="P49" s="1"/>
      <c r="Q49" s="1"/>
      <c r="R49" s="1"/>
      <c r="S49" s="1"/>
    </row>
    <row r="50" spans="1:19" ht="15" customHeight="1" x14ac:dyDescent="0.2">
      <c r="A50" s="26">
        <v>37</v>
      </c>
      <c r="B50" s="40"/>
      <c r="C50" s="4">
        <v>2024</v>
      </c>
      <c r="F50" s="1">
        <f>Q34</f>
        <v>2047.61</v>
      </c>
      <c r="G50" s="1"/>
      <c r="H50" s="1" t="s">
        <v>79</v>
      </c>
      <c r="I50" s="1"/>
      <c r="J50" s="1">
        <v>3</v>
      </c>
      <c r="K50" s="1"/>
      <c r="L50" s="1"/>
      <c r="M50" s="1">
        <f>F50</f>
        <v>2047.61</v>
      </c>
      <c r="N50" s="1"/>
      <c r="O50" s="1">
        <f>M50/3</f>
        <v>682.53666666666663</v>
      </c>
      <c r="P50" s="1"/>
      <c r="Q50" s="1"/>
      <c r="R50" s="1"/>
      <c r="S50" s="1"/>
    </row>
    <row r="51" spans="1:19" ht="15" customHeight="1" x14ac:dyDescent="0.2">
      <c r="A51" s="26">
        <v>38</v>
      </c>
      <c r="B51" s="40"/>
      <c r="C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" customHeight="1" thickBot="1" x14ac:dyDescent="0.25">
      <c r="A52" s="27">
        <v>39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5" customHeight="1" x14ac:dyDescent="0.2">
      <c r="A53" s="26" t="s">
        <v>80</v>
      </c>
      <c r="Q53" s="26" t="s">
        <v>81</v>
      </c>
    </row>
    <row r="59" spans="1:19" ht="15" customHeight="1" x14ac:dyDescent="0.2">
      <c r="D59" s="50"/>
    </row>
    <row r="60" spans="1:19" ht="15" customHeight="1" x14ac:dyDescent="0.2"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</row>
    <row r="61" spans="1:19" ht="15" customHeight="1" x14ac:dyDescent="0.2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S61" s="6"/>
    </row>
    <row r="62" spans="1:19" ht="15" customHeight="1" x14ac:dyDescent="0.2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S62" s="6"/>
    </row>
    <row r="63" spans="1:19" ht="15" customHeight="1" x14ac:dyDescent="0.2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S63" s="6"/>
    </row>
    <row r="64" spans="1:19" ht="15" customHeight="1" x14ac:dyDescent="0.2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S64" s="6"/>
    </row>
    <row r="65" spans="4:19" ht="15" customHeight="1" x14ac:dyDescent="0.2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S65" s="6"/>
    </row>
    <row r="66" spans="4:19" ht="15" customHeight="1" x14ac:dyDescent="0.2">
      <c r="E66" s="6"/>
      <c r="G66" s="6"/>
      <c r="H66" s="6"/>
      <c r="I66" s="6"/>
      <c r="J66" s="6"/>
      <c r="K66" s="6"/>
      <c r="L66" s="6"/>
      <c r="M66" s="6"/>
      <c r="N66" s="6"/>
      <c r="O66" s="6"/>
      <c r="P66" s="6"/>
      <c r="S66" s="6"/>
    </row>
    <row r="67" spans="4:19" ht="15" customHeight="1" x14ac:dyDescent="0.2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S67" s="6"/>
    </row>
    <row r="68" spans="4:19" ht="15" customHeight="1" x14ac:dyDescent="0.2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S68" s="6"/>
    </row>
    <row r="69" spans="4:19" ht="15" customHeight="1" x14ac:dyDescent="0.2">
      <c r="D69" s="5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S69" s="6"/>
    </row>
    <row r="70" spans="4:19" ht="15" customHeight="1" x14ac:dyDescent="0.2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S70" s="6"/>
    </row>
    <row r="71" spans="4:19" ht="15" customHeight="1" x14ac:dyDescent="0.2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3" spans="4:19" ht="15" customHeight="1" x14ac:dyDescent="0.2"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4:19" ht="15" customHeight="1" x14ac:dyDescent="0.2">
      <c r="I74" s="54"/>
    </row>
    <row r="75" spans="4:19" ht="15" customHeight="1" x14ac:dyDescent="0.2">
      <c r="I75" s="54"/>
      <c r="J75" s="54"/>
      <c r="R75" s="54"/>
    </row>
    <row r="76" spans="4:19" ht="15" customHeight="1" x14ac:dyDescent="0.2">
      <c r="I76" s="54"/>
    </row>
    <row r="77" spans="4:19" ht="15" customHeight="1" x14ac:dyDescent="0.2">
      <c r="J77" s="54"/>
    </row>
  </sheetData>
  <phoneticPr fontId="3" type="noConversion"/>
  <pageMargins left="1" right="0" top="1" bottom="0" header="0" footer="0"/>
  <pageSetup scale="65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946A-0D50-4492-BE4E-A41B67A7AFFF}">
  <sheetPr>
    <pageSetUpPr fitToPage="1"/>
  </sheetPr>
  <dimension ref="A1:U27"/>
  <sheetViews>
    <sheetView topLeftCell="A11" workbookViewId="0">
      <selection activeCell="J22" sqref="J22"/>
    </sheetView>
  </sheetViews>
  <sheetFormatPr defaultColWidth="9.109375" defaultRowHeight="14.4" x14ac:dyDescent="0.3"/>
  <cols>
    <col min="1" max="1" width="32.109375" style="10" bestFit="1" customWidth="1"/>
    <col min="2" max="2" width="20.6640625" style="10" customWidth="1"/>
    <col min="3" max="3" width="8" style="10" customWidth="1"/>
    <col min="4" max="4" width="34.5546875" style="10" bestFit="1" customWidth="1"/>
    <col min="5" max="8" width="9.109375" style="10"/>
    <col min="9" max="9" width="10.109375" style="10" bestFit="1" customWidth="1"/>
    <col min="10" max="11" width="9.109375" style="10"/>
    <col min="12" max="12" width="10.33203125" style="10" bestFit="1" customWidth="1"/>
    <col min="13" max="16" width="9.109375" style="10"/>
    <col min="17" max="17" width="9.6640625" style="10" bestFit="1" customWidth="1"/>
    <col min="18" max="18" width="9.88671875" style="10" bestFit="1" customWidth="1"/>
    <col min="19" max="16384" width="9.109375" style="10"/>
  </cols>
  <sheetData>
    <row r="1" spans="1:21" ht="21" x14ac:dyDescent="0.4">
      <c r="A1" s="9" t="s">
        <v>82</v>
      </c>
    </row>
    <row r="2" spans="1:21" ht="21" x14ac:dyDescent="0.4">
      <c r="D2" s="9"/>
    </row>
    <row r="3" spans="1:21" x14ac:dyDescent="0.3">
      <c r="D3" s="15"/>
      <c r="E3" s="11">
        <v>2023</v>
      </c>
      <c r="F3" s="11">
        <v>2023</v>
      </c>
      <c r="G3" s="11">
        <v>2023</v>
      </c>
      <c r="H3" s="11">
        <v>2023</v>
      </c>
      <c r="I3" s="11">
        <v>2023</v>
      </c>
      <c r="J3" s="11">
        <v>2023</v>
      </c>
      <c r="K3" s="11">
        <v>2023</v>
      </c>
      <c r="L3" s="11">
        <v>2023</v>
      </c>
      <c r="M3" s="11">
        <v>2023</v>
      </c>
      <c r="N3" s="11">
        <v>2023</v>
      </c>
      <c r="O3" s="11">
        <v>2023</v>
      </c>
      <c r="P3" s="11">
        <v>2023</v>
      </c>
      <c r="Q3" s="11">
        <v>2023</v>
      </c>
    </row>
    <row r="4" spans="1:21" ht="15" thickBot="1" x14ac:dyDescent="0.35">
      <c r="E4" s="12" t="s">
        <v>83</v>
      </c>
      <c r="F4" s="12" t="s">
        <v>84</v>
      </c>
      <c r="G4" s="12" t="s">
        <v>85</v>
      </c>
      <c r="H4" s="12" t="s">
        <v>86</v>
      </c>
      <c r="I4" s="12" t="s">
        <v>87</v>
      </c>
      <c r="J4" s="12" t="s">
        <v>88</v>
      </c>
      <c r="K4" s="12" t="s">
        <v>89</v>
      </c>
      <c r="L4" s="12" t="s">
        <v>90</v>
      </c>
      <c r="M4" s="12" t="s">
        <v>91</v>
      </c>
      <c r="N4" s="12" t="s">
        <v>92</v>
      </c>
      <c r="O4" s="12" t="s">
        <v>93</v>
      </c>
      <c r="P4" s="12" t="s">
        <v>94</v>
      </c>
      <c r="Q4" s="12" t="s">
        <v>24</v>
      </c>
    </row>
    <row r="5" spans="1:21" ht="15" thickTop="1" x14ac:dyDescent="0.3">
      <c r="A5" s="13"/>
      <c r="B5" s="11" t="s">
        <v>95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21" x14ac:dyDescent="0.3">
      <c r="A6" s="10" t="s">
        <v>96</v>
      </c>
      <c r="B6" s="15">
        <f>+Q6+Q16</f>
        <v>747609.99999999988</v>
      </c>
      <c r="C6" s="15"/>
      <c r="D6" s="10" t="s">
        <v>96</v>
      </c>
      <c r="E6" s="16"/>
      <c r="F6" s="16"/>
      <c r="G6" s="16"/>
      <c r="H6" s="16"/>
      <c r="I6" s="16"/>
      <c r="J6" s="16"/>
      <c r="L6" s="25">
        <v>1787.5</v>
      </c>
      <c r="M6" s="25">
        <v>94000</v>
      </c>
      <c r="N6" s="24">
        <v>2112.5</v>
      </c>
      <c r="O6" s="16">
        <v>82250</v>
      </c>
      <c r="P6" s="16">
        <f>2356.25+58750</f>
        <v>61106.25</v>
      </c>
      <c r="Q6" s="16">
        <f>SUM(E6:P6)</f>
        <v>241256.25</v>
      </c>
      <c r="R6" s="17"/>
      <c r="S6" s="17"/>
      <c r="T6" s="17"/>
      <c r="U6" s="17"/>
    </row>
    <row r="7" spans="1:21" x14ac:dyDescent="0.3">
      <c r="A7" s="10" t="s">
        <v>97</v>
      </c>
      <c r="B7" s="15">
        <f>+Q7+Q17</f>
        <v>1199999.9999999998</v>
      </c>
      <c r="C7" s="15"/>
      <c r="D7" s="10" t="s">
        <v>97</v>
      </c>
      <c r="E7" s="16"/>
      <c r="F7" s="16"/>
      <c r="G7" s="16"/>
      <c r="H7" s="16"/>
      <c r="I7" s="16"/>
      <c r="J7" s="16"/>
      <c r="L7" s="16"/>
      <c r="M7" s="16"/>
      <c r="N7" s="16"/>
      <c r="O7" s="16">
        <v>34729.64</v>
      </c>
      <c r="P7" s="16">
        <f>44000+19203.65</f>
        <v>63203.65</v>
      </c>
      <c r="Q7" s="16">
        <f>SUM(E7:P7)</f>
        <v>97933.290000000008</v>
      </c>
      <c r="R7" s="17"/>
      <c r="S7" s="17"/>
      <c r="T7" s="17"/>
      <c r="U7" s="17"/>
    </row>
    <row r="8" spans="1:21" x14ac:dyDescent="0.3">
      <c r="A8" s="10" t="s">
        <v>98</v>
      </c>
      <c r="B8" s="15">
        <f>+Q8+Q18</f>
        <v>100000</v>
      </c>
      <c r="C8" s="15"/>
      <c r="D8" s="10" t="s">
        <v>98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17"/>
      <c r="T8" s="17"/>
      <c r="U8" s="17"/>
    </row>
    <row r="9" spans="1:21" ht="15" thickBot="1" x14ac:dyDescent="0.35">
      <c r="A9" s="10" t="s">
        <v>99</v>
      </c>
      <c r="B9" s="18">
        <f>+Q9+Q19</f>
        <v>0</v>
      </c>
      <c r="C9" s="15"/>
      <c r="D9" s="10" t="s">
        <v>99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7"/>
      <c r="S9" s="17"/>
      <c r="T9" s="17"/>
      <c r="U9" s="17"/>
    </row>
    <row r="10" spans="1:21" s="13" customFormat="1" ht="15" thickBot="1" x14ac:dyDescent="0.35">
      <c r="A10" s="13" t="s">
        <v>24</v>
      </c>
      <c r="B10" s="20">
        <f>SUM(B6:B9)</f>
        <v>2047609.9999999995</v>
      </c>
      <c r="C10" s="21"/>
      <c r="D10" s="13" t="s">
        <v>100</v>
      </c>
      <c r="E10" s="21"/>
      <c r="F10" s="21"/>
      <c r="G10" s="21"/>
      <c r="H10" s="21"/>
      <c r="I10" s="21">
        <f t="shared" ref="I10:Q10" si="0">SUM(I6:I9)</f>
        <v>0</v>
      </c>
      <c r="J10" s="21">
        <f t="shared" si="0"/>
        <v>0</v>
      </c>
      <c r="K10" s="21">
        <f t="shared" si="0"/>
        <v>0</v>
      </c>
      <c r="L10" s="21">
        <f t="shared" si="0"/>
        <v>1787.5</v>
      </c>
      <c r="M10" s="21">
        <f t="shared" si="0"/>
        <v>94000</v>
      </c>
      <c r="N10" s="21">
        <f t="shared" si="0"/>
        <v>2112.5</v>
      </c>
      <c r="O10" s="21">
        <f>SUM(O6:O9)</f>
        <v>116979.64</v>
      </c>
      <c r="P10" s="21">
        <f t="shared" si="0"/>
        <v>124309.9</v>
      </c>
      <c r="Q10" s="21">
        <f t="shared" si="0"/>
        <v>339189.54000000004</v>
      </c>
    </row>
    <row r="11" spans="1:21" ht="15" thickTop="1" x14ac:dyDescent="0.3"/>
    <row r="13" spans="1:21" x14ac:dyDescent="0.3">
      <c r="B13" s="23">
        <f>B10/1000</f>
        <v>2047.6099999999994</v>
      </c>
      <c r="E13" s="11">
        <v>2024</v>
      </c>
      <c r="F13" s="11">
        <v>2024</v>
      </c>
      <c r="G13" s="11">
        <v>2024</v>
      </c>
      <c r="H13" s="11">
        <v>2024</v>
      </c>
      <c r="I13" s="11">
        <v>2024</v>
      </c>
      <c r="J13" s="11">
        <v>2024</v>
      </c>
      <c r="K13" s="11">
        <v>2024</v>
      </c>
      <c r="L13" s="11">
        <v>2024</v>
      </c>
      <c r="M13" s="11">
        <v>2024</v>
      </c>
      <c r="N13" s="11">
        <v>2024</v>
      </c>
      <c r="O13" s="11">
        <v>2024</v>
      </c>
      <c r="P13" s="11">
        <v>2024</v>
      </c>
      <c r="Q13" s="11">
        <v>2024</v>
      </c>
    </row>
    <row r="14" spans="1:21" ht="15" thickBot="1" x14ac:dyDescent="0.35">
      <c r="E14" s="12" t="s">
        <v>83</v>
      </c>
      <c r="F14" s="12" t="s">
        <v>84</v>
      </c>
      <c r="G14" s="12" t="s">
        <v>85</v>
      </c>
      <c r="H14" s="12" t="s">
        <v>86</v>
      </c>
      <c r="I14" s="12" t="s">
        <v>87</v>
      </c>
      <c r="J14" s="12" t="s">
        <v>88</v>
      </c>
      <c r="K14" s="12" t="s">
        <v>89</v>
      </c>
      <c r="L14" s="12" t="s">
        <v>90</v>
      </c>
      <c r="M14" s="12" t="s">
        <v>91</v>
      </c>
      <c r="N14" s="12" t="s">
        <v>92</v>
      </c>
      <c r="O14" s="12" t="s">
        <v>93</v>
      </c>
      <c r="P14" s="12" t="s">
        <v>94</v>
      </c>
      <c r="Q14" s="12" t="s">
        <v>24</v>
      </c>
    </row>
    <row r="15" spans="1:21" ht="15" thickTop="1" x14ac:dyDescent="0.3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21" x14ac:dyDescent="0.3">
      <c r="D16" s="10" t="s">
        <v>96</v>
      </c>
      <c r="E16" s="16">
        <f>[2]Sheet1!$I$17+[2]Sheet1!$I$12+[2]Sheet1!$F$6+[2]Sheet1!$J$7</f>
        <v>59559.270833333336</v>
      </c>
      <c r="F16" s="16">
        <f>[2]Sheet1!$I$17+[2]Sheet1!$I$12+[2]Sheet1!$J$7+[2]Sheet1!$F$6</f>
        <v>59559.270833333336</v>
      </c>
      <c r="G16" s="16">
        <f>[2]Sheet1!$J$7+[2]Sheet1!$F$6+[2]Sheet1!$I$12+[2]Sheet1!$I$17</f>
        <v>59559.270833333328</v>
      </c>
      <c r="H16" s="16">
        <f>+[2]Sheet1!$J$7+[2]Sheet1!$F$6+[2]Sheet1!$I$12+[2]Sheet1!$I$17</f>
        <v>59559.270833333328</v>
      </c>
      <c r="I16" s="16">
        <f>+[2]Sheet1!$I$17+[2]Sheet1!$I$12+[2]Sheet1!$F$6</f>
        <v>53623.333333333336</v>
      </c>
      <c r="J16" s="16">
        <f>+[2]Sheet1!$I$17+[2]Sheet1!$I$12+[2]Sheet1!$F$6</f>
        <v>53623.333333333336</v>
      </c>
      <c r="K16" s="16">
        <f>+[2]Sheet1!$I$17+[2]Sheet1!$I$12+[2]Sheet1!$F$6</f>
        <v>53623.333333333336</v>
      </c>
      <c r="L16" s="16">
        <f>+[2]Sheet1!$I$17+[2]Sheet1!$I$12+[2]Sheet1!$F$6</f>
        <v>53623.333333333336</v>
      </c>
      <c r="M16" s="16">
        <f>+[2]Sheet1!$I$17+[2]Sheet1!$I$12+[2]Sheet1!$F$6</f>
        <v>53623.333333333336</v>
      </c>
      <c r="N16" s="15"/>
      <c r="O16" s="15"/>
      <c r="P16" s="15"/>
      <c r="Q16" s="15">
        <f>SUM(E16:P16)</f>
        <v>506353.74999999988</v>
      </c>
    </row>
    <row r="17" spans="4:20" x14ac:dyDescent="0.3">
      <c r="D17" s="10" t="s">
        <v>97</v>
      </c>
      <c r="E17" s="16">
        <f>[2]Sheet1!$I$23</f>
        <v>91838.892500000002</v>
      </c>
      <c r="F17" s="16">
        <f>E17</f>
        <v>91838.892500000002</v>
      </c>
      <c r="G17" s="16">
        <f t="shared" ref="G17:P17" si="1">F17</f>
        <v>91838.892500000002</v>
      </c>
      <c r="H17" s="16">
        <f t="shared" si="1"/>
        <v>91838.892500000002</v>
      </c>
      <c r="I17" s="16">
        <f t="shared" si="1"/>
        <v>91838.892500000002</v>
      </c>
      <c r="J17" s="16">
        <f t="shared" si="1"/>
        <v>91838.892500000002</v>
      </c>
      <c r="K17" s="16">
        <f t="shared" si="1"/>
        <v>91838.892500000002</v>
      </c>
      <c r="L17" s="16">
        <f t="shared" si="1"/>
        <v>91838.892500000002</v>
      </c>
      <c r="M17" s="16">
        <f t="shared" si="1"/>
        <v>91838.892500000002</v>
      </c>
      <c r="N17" s="16">
        <f t="shared" si="1"/>
        <v>91838.892500000002</v>
      </c>
      <c r="O17" s="16">
        <f t="shared" si="1"/>
        <v>91838.892500000002</v>
      </c>
      <c r="P17" s="16">
        <f t="shared" si="1"/>
        <v>91838.892500000002</v>
      </c>
      <c r="Q17" s="15">
        <f>SUM(E17:P17)</f>
        <v>1102066.7099999997</v>
      </c>
    </row>
    <row r="18" spans="4:20" x14ac:dyDescent="0.3">
      <c r="D18" s="10" t="s">
        <v>98</v>
      </c>
      <c r="E18" s="16"/>
      <c r="F18" s="16"/>
      <c r="G18" s="16"/>
      <c r="H18" s="16"/>
      <c r="I18" s="16"/>
      <c r="J18" s="16"/>
      <c r="K18" s="16"/>
      <c r="L18" s="16">
        <f>50000</f>
        <v>50000</v>
      </c>
      <c r="M18" s="16">
        <v>50000</v>
      </c>
      <c r="N18" s="16"/>
      <c r="O18" s="16"/>
      <c r="P18" s="16"/>
      <c r="Q18" s="15">
        <f>SUM(E18:P18)</f>
        <v>100000</v>
      </c>
      <c r="R18" s="17"/>
      <c r="S18" s="17"/>
      <c r="T18" s="17"/>
    </row>
    <row r="19" spans="4:20" ht="15" thickBot="1" x14ac:dyDescent="0.35">
      <c r="D19" s="10" t="s">
        <v>99</v>
      </c>
      <c r="E19" s="19">
        <v>0</v>
      </c>
      <c r="F19" s="19">
        <v>0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8">
        <f>SUM(E19:P19)</f>
        <v>0</v>
      </c>
      <c r="R19" s="17"/>
      <c r="S19" s="17"/>
    </row>
    <row r="20" spans="4:20" s="13" customFormat="1" x14ac:dyDescent="0.3">
      <c r="D20" s="13" t="s">
        <v>101</v>
      </c>
      <c r="E20" s="21">
        <f t="shared" ref="E20:Q20" si="2">SUM(E16:E19)</f>
        <v>151398.16333333333</v>
      </c>
      <c r="F20" s="21">
        <f t="shared" si="2"/>
        <v>151398.16333333333</v>
      </c>
      <c r="G20" s="21">
        <f t="shared" si="2"/>
        <v>151398.16333333333</v>
      </c>
      <c r="H20" s="21">
        <f t="shared" si="2"/>
        <v>151398.16333333333</v>
      </c>
      <c r="I20" s="21">
        <f t="shared" si="2"/>
        <v>145462.22583333333</v>
      </c>
      <c r="J20" s="21">
        <f t="shared" si="2"/>
        <v>145462.22583333333</v>
      </c>
      <c r="K20" s="21">
        <f t="shared" si="2"/>
        <v>145462.22583333333</v>
      </c>
      <c r="L20" s="21">
        <f t="shared" si="2"/>
        <v>195462.22583333333</v>
      </c>
      <c r="M20" s="21">
        <f t="shared" si="2"/>
        <v>195462.22583333333</v>
      </c>
      <c r="N20" s="21">
        <f t="shared" si="2"/>
        <v>91838.892500000002</v>
      </c>
      <c r="O20" s="21">
        <f t="shared" si="2"/>
        <v>91838.892500000002</v>
      </c>
      <c r="P20" s="21">
        <f t="shared" si="2"/>
        <v>91838.892500000002</v>
      </c>
      <c r="Q20" s="21">
        <f t="shared" si="2"/>
        <v>1708420.4599999995</v>
      </c>
    </row>
    <row r="21" spans="4:20" x14ac:dyDescent="0.3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4:20" ht="15" thickBot="1" x14ac:dyDescent="0.35">
      <c r="D22" s="13" t="s">
        <v>102</v>
      </c>
      <c r="E22" s="22">
        <f t="shared" ref="E22:P22" si="3">+E10+E20</f>
        <v>151398.16333333333</v>
      </c>
      <c r="F22" s="22">
        <f t="shared" si="3"/>
        <v>151398.16333333333</v>
      </c>
      <c r="G22" s="22">
        <f t="shared" si="3"/>
        <v>151398.16333333333</v>
      </c>
      <c r="H22" s="22">
        <f t="shared" si="3"/>
        <v>151398.16333333333</v>
      </c>
      <c r="I22" s="22">
        <f t="shared" si="3"/>
        <v>145462.22583333333</v>
      </c>
      <c r="J22" s="22">
        <f t="shared" si="3"/>
        <v>145462.22583333333</v>
      </c>
      <c r="K22" s="22">
        <f t="shared" si="3"/>
        <v>145462.22583333333</v>
      </c>
      <c r="L22" s="22">
        <f t="shared" si="3"/>
        <v>197249.72583333333</v>
      </c>
      <c r="M22" s="22">
        <f t="shared" si="3"/>
        <v>289462.22583333333</v>
      </c>
      <c r="N22" s="22">
        <f t="shared" si="3"/>
        <v>93951.392500000002</v>
      </c>
      <c r="O22" s="22">
        <f t="shared" si="3"/>
        <v>208818.5325</v>
      </c>
      <c r="P22" s="22">
        <f t="shared" si="3"/>
        <v>216148.79249999998</v>
      </c>
      <c r="Q22" s="22">
        <f>+Q10+Q20</f>
        <v>2047609.9999999995</v>
      </c>
    </row>
    <row r="23" spans="4:20" ht="15" thickTop="1" x14ac:dyDescent="0.3"/>
    <row r="27" spans="4:20" x14ac:dyDescent="0.3">
      <c r="R27" s="15"/>
    </row>
  </sheetData>
  <pageMargins left="0.7" right="0.7" top="0.75" bottom="0.75" header="0.3" footer="0.3"/>
  <pageSetup scale="58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48DA2-FA41-4ED0-9A17-DB30C1C7BD70}"/>
</file>

<file path=customXml/itemProps2.xml><?xml version="1.0" encoding="utf-8"?>
<ds:datastoreItem xmlns:ds="http://schemas.openxmlformats.org/officeDocument/2006/customXml" ds:itemID="{1095B2FC-D834-4009-94FE-94A3FFEDFF97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8595D09B-F25B-4133-8998-DE3E513FA9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C-10</vt:lpstr>
      <vt:lpstr>Support</vt:lpstr>
      <vt:lpstr>'C-10'!Print_Area</vt:lpstr>
      <vt:lpstr>Support!Print_Area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Otero, Onixa</cp:lastModifiedBy>
  <cp:revision/>
  <dcterms:created xsi:type="dcterms:W3CDTF">2007-04-10T13:44:39Z</dcterms:created>
  <dcterms:modified xsi:type="dcterms:W3CDTF">2024-04-08T21:55:17Z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97100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2023-12-13T15:10:45Z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d5c66625-aa85-4ac0-851d-30eacf4ef9cb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