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A3E41607-004A-4F75-88CE-AA7C5B4244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15 2025" sheetId="99" r:id="rId1"/>
    <sheet name="2025A" sheetId="111" r:id="rId2"/>
    <sheet name="G" sheetId="112" r:id="rId3"/>
    <sheet name="G2" sheetId="113" r:id="rId4"/>
  </sheets>
  <definedNames>
    <definedName name="_xlnm._FilterDatabase" localSheetId="3" hidden="1">'G2'!$A$5:$O$247</definedName>
    <definedName name="BalDatData">#REF!</definedName>
    <definedName name="BegMonth">#REF!</definedName>
    <definedName name="DocketNum">#REF!</definedName>
    <definedName name="HistYear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j" hidden="1">{"Page 1",#N/A,FALSE,"INDSDUE2";"Page 2",#N/A,FALSE,"INDSDUE2"}</definedName>
    <definedName name="PLine1">#REF!</definedName>
    <definedName name="PLine2">#REF!</definedName>
    <definedName name="PLine3">#REF!</definedName>
    <definedName name="PLine4">#REF!</definedName>
    <definedName name="_xlnm.Print_Area" localSheetId="0">'C-15 2025'!$A$1:$S$53</definedName>
    <definedName name="PriorYear">#REF!</definedName>
    <definedName name="TestYear">#REF!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2" i="113" l="1"/>
  <c r="R30" i="99"/>
  <c r="O74" i="113"/>
  <c r="K25" i="99"/>
  <c r="K24" i="99"/>
  <c r="K23" i="99"/>
  <c r="K22" i="99"/>
  <c r="K21" i="99"/>
  <c r="K20" i="99"/>
  <c r="K19" i="99"/>
  <c r="K18" i="99"/>
  <c r="K17" i="99"/>
  <c r="K16" i="99"/>
  <c r="K15" i="99"/>
  <c r="F37" i="111"/>
  <c r="F32" i="111" l="1"/>
  <c r="F31" i="111"/>
  <c r="D33" i="111"/>
  <c r="F24" i="111"/>
  <c r="F14" i="111"/>
  <c r="F17" i="111"/>
  <c r="F21" i="111"/>
  <c r="F22" i="111"/>
  <c r="F23" i="111"/>
  <c r="F26" i="111"/>
  <c r="F27" i="111"/>
  <c r="F3" i="111"/>
  <c r="F4" i="111"/>
  <c r="F5" i="111"/>
  <c r="F6" i="111"/>
  <c r="F8" i="111"/>
  <c r="F12" i="111"/>
  <c r="F13" i="111"/>
  <c r="F18" i="111"/>
  <c r="F19" i="111"/>
  <c r="F9" i="111"/>
  <c r="F11" i="111"/>
  <c r="F15" i="111"/>
  <c r="F16" i="111"/>
  <c r="F25" i="111"/>
  <c r="O274" i="113"/>
  <c r="O275" i="113" s="1"/>
  <c r="O273" i="113"/>
  <c r="AC257" i="113"/>
  <c r="K255" i="113"/>
  <c r="K259" i="113" s="1"/>
  <c r="E255" i="113"/>
  <c r="E259" i="113" s="1"/>
  <c r="O249" i="113"/>
  <c r="N249" i="113"/>
  <c r="N247" i="113"/>
  <c r="M247" i="113"/>
  <c r="M255" i="113" s="1"/>
  <c r="M259" i="113" s="1"/>
  <c r="M261" i="113" s="1"/>
  <c r="L247" i="113"/>
  <c r="L255" i="113" s="1"/>
  <c r="L259" i="113" s="1"/>
  <c r="L261" i="113" s="1"/>
  <c r="K247" i="113"/>
  <c r="J247" i="113"/>
  <c r="J255" i="113" s="1"/>
  <c r="J259" i="113" s="1"/>
  <c r="I247" i="113"/>
  <c r="I255" i="113" s="1"/>
  <c r="I259" i="113" s="1"/>
  <c r="H247" i="113"/>
  <c r="H255" i="113" s="1"/>
  <c r="H259" i="113" s="1"/>
  <c r="G247" i="113"/>
  <c r="G255" i="113" s="1"/>
  <c r="G259" i="113" s="1"/>
  <c r="F247" i="113"/>
  <c r="E247" i="113"/>
  <c r="D247" i="113"/>
  <c r="C247" i="113"/>
  <c r="O246" i="113"/>
  <c r="O245" i="113"/>
  <c r="O244" i="113"/>
  <c r="O243" i="113"/>
  <c r="O242" i="113"/>
  <c r="O241" i="113"/>
  <c r="O240" i="113"/>
  <c r="O239" i="113"/>
  <c r="O238" i="113"/>
  <c r="O237" i="113"/>
  <c r="O236" i="113"/>
  <c r="Y235" i="113"/>
  <c r="Y258" i="113" s="1"/>
  <c r="Y259" i="113" s="1"/>
  <c r="X235" i="113"/>
  <c r="X258" i="113" s="1"/>
  <c r="X259" i="113" s="1"/>
  <c r="O235" i="113"/>
  <c r="O234" i="113"/>
  <c r="AC233" i="113"/>
  <c r="O233" i="113"/>
  <c r="O232" i="113"/>
  <c r="AB231" i="113"/>
  <c r="AB235" i="113" s="1"/>
  <c r="AB258" i="113" s="1"/>
  <c r="AB259" i="113" s="1"/>
  <c r="AA231" i="113"/>
  <c r="AA239" i="113" s="1"/>
  <c r="AA243" i="113" s="1"/>
  <c r="Z231" i="113"/>
  <c r="Z239" i="113" s="1"/>
  <c r="Z243" i="113" s="1"/>
  <c r="Y231" i="113"/>
  <c r="Y239" i="113" s="1"/>
  <c r="Y243" i="113" s="1"/>
  <c r="X231" i="113"/>
  <c r="X239" i="113" s="1"/>
  <c r="X243" i="113" s="1"/>
  <c r="W231" i="113"/>
  <c r="V231" i="113"/>
  <c r="V239" i="113" s="1"/>
  <c r="V243" i="113" s="1"/>
  <c r="U231" i="113"/>
  <c r="T231" i="113"/>
  <c r="T235" i="113" s="1"/>
  <c r="T258" i="113" s="1"/>
  <c r="T259" i="113" s="1"/>
  <c r="S231" i="113"/>
  <c r="S239" i="113" s="1"/>
  <c r="S243" i="113" s="1"/>
  <c r="R231" i="113"/>
  <c r="R239" i="113" s="1"/>
  <c r="R243" i="113" s="1"/>
  <c r="Q231" i="113"/>
  <c r="Q239" i="113" s="1"/>
  <c r="O231" i="113"/>
  <c r="AC230" i="113"/>
  <c r="O230" i="113"/>
  <c r="AC229" i="113"/>
  <c r="O229" i="113"/>
  <c r="AC228" i="113"/>
  <c r="O228" i="113"/>
  <c r="AC227" i="113"/>
  <c r="O227" i="113"/>
  <c r="AC226" i="113"/>
  <c r="O226" i="113"/>
  <c r="AC225" i="113"/>
  <c r="O225" i="113"/>
  <c r="AC224" i="113"/>
  <c r="O224" i="113"/>
  <c r="AC223" i="113"/>
  <c r="O223" i="113"/>
  <c r="AC222" i="113"/>
  <c r="O222" i="113"/>
  <c r="AC221" i="113"/>
  <c r="O221" i="113"/>
  <c r="AC220" i="113"/>
  <c r="O220" i="113"/>
  <c r="AC219" i="113"/>
  <c r="O219" i="113"/>
  <c r="AC218" i="113"/>
  <c r="O218" i="113"/>
  <c r="AC217" i="113"/>
  <c r="O217" i="113"/>
  <c r="AC216" i="113"/>
  <c r="O216" i="113"/>
  <c r="AC215" i="113"/>
  <c r="O215" i="113"/>
  <c r="AC214" i="113"/>
  <c r="O214" i="113"/>
  <c r="AC213" i="113"/>
  <c r="O213" i="113"/>
  <c r="AC212" i="113"/>
  <c r="O212" i="113"/>
  <c r="AC211" i="113"/>
  <c r="O211" i="113"/>
  <c r="AC210" i="113"/>
  <c r="O210" i="113"/>
  <c r="AC209" i="113"/>
  <c r="O209" i="113"/>
  <c r="AC208" i="113"/>
  <c r="O208" i="113"/>
  <c r="AC207" i="113"/>
  <c r="O207" i="113"/>
  <c r="AC206" i="113"/>
  <c r="O206" i="113"/>
  <c r="AC205" i="113"/>
  <c r="O205" i="113"/>
  <c r="AC204" i="113"/>
  <c r="O204" i="113"/>
  <c r="AC203" i="113"/>
  <c r="O203" i="113"/>
  <c r="AC202" i="113"/>
  <c r="O202" i="113"/>
  <c r="AC201" i="113"/>
  <c r="O201" i="113"/>
  <c r="AC200" i="113"/>
  <c r="O200" i="113"/>
  <c r="AC199" i="113"/>
  <c r="O199" i="113"/>
  <c r="AC198" i="113"/>
  <c r="O198" i="113"/>
  <c r="AC197" i="113"/>
  <c r="O197" i="113"/>
  <c r="AC196" i="113"/>
  <c r="O196" i="113"/>
  <c r="AC195" i="113"/>
  <c r="O195" i="113"/>
  <c r="AC194" i="113"/>
  <c r="O194" i="113"/>
  <c r="AC193" i="113"/>
  <c r="O193" i="113"/>
  <c r="AC192" i="113"/>
  <c r="O192" i="113"/>
  <c r="AC191" i="113"/>
  <c r="O191" i="113"/>
  <c r="AC190" i="113"/>
  <c r="O190" i="113"/>
  <c r="AC189" i="113"/>
  <c r="O189" i="113"/>
  <c r="AC188" i="113"/>
  <c r="O188" i="113"/>
  <c r="AC187" i="113"/>
  <c r="O187" i="113"/>
  <c r="AC186" i="113"/>
  <c r="O186" i="113"/>
  <c r="AC185" i="113"/>
  <c r="O185" i="113"/>
  <c r="AC184" i="113"/>
  <c r="O184" i="113"/>
  <c r="AC183" i="113"/>
  <c r="N183" i="113"/>
  <c r="O183" i="113" s="1"/>
  <c r="AC182" i="113"/>
  <c r="O182" i="113"/>
  <c r="AC181" i="113"/>
  <c r="O181" i="113"/>
  <c r="AC180" i="113"/>
  <c r="O180" i="113"/>
  <c r="AC179" i="113"/>
  <c r="O179" i="113"/>
  <c r="AC178" i="113"/>
  <c r="O178" i="113"/>
  <c r="AC177" i="113"/>
  <c r="O177" i="113"/>
  <c r="AC176" i="113"/>
  <c r="O176" i="113"/>
  <c r="AC175" i="113"/>
  <c r="O175" i="113"/>
  <c r="AC174" i="113"/>
  <c r="AC173" i="113"/>
  <c r="AC172" i="113"/>
  <c r="N172" i="113"/>
  <c r="N253" i="113" s="1"/>
  <c r="M172" i="113"/>
  <c r="M253" i="113" s="1"/>
  <c r="L172" i="113"/>
  <c r="L253" i="113" s="1"/>
  <c r="L265" i="113" s="1"/>
  <c r="K172" i="113"/>
  <c r="K253" i="113" s="1"/>
  <c r="J172" i="113"/>
  <c r="J253" i="113" s="1"/>
  <c r="J265" i="113" s="1"/>
  <c r="I172" i="113"/>
  <c r="I253" i="113" s="1"/>
  <c r="H172" i="113"/>
  <c r="H253" i="113" s="1"/>
  <c r="G172" i="113"/>
  <c r="G253" i="113" s="1"/>
  <c r="F172" i="113"/>
  <c r="F253" i="113" s="1"/>
  <c r="E172" i="113"/>
  <c r="E253" i="113" s="1"/>
  <c r="E265" i="113" s="1"/>
  <c r="D172" i="113"/>
  <c r="D253" i="113" s="1"/>
  <c r="C172" i="113"/>
  <c r="C253" i="113" s="1"/>
  <c r="AC171" i="113"/>
  <c r="AC170" i="113"/>
  <c r="O170" i="113"/>
  <c r="AC169" i="113"/>
  <c r="O169" i="113"/>
  <c r="N169" i="113"/>
  <c r="AC168" i="113"/>
  <c r="O168" i="113"/>
  <c r="AC167" i="113"/>
  <c r="O167" i="113"/>
  <c r="AC166" i="113"/>
  <c r="O166" i="113"/>
  <c r="AC165" i="113"/>
  <c r="O165" i="113"/>
  <c r="AC164" i="113"/>
  <c r="O164" i="113"/>
  <c r="AC163" i="113"/>
  <c r="O163" i="113"/>
  <c r="O162" i="113"/>
  <c r="AB160" i="113"/>
  <c r="AB237" i="113" s="1"/>
  <c r="AA160" i="113"/>
  <c r="AA237" i="113" s="1"/>
  <c r="Z160" i="113"/>
  <c r="Z237" i="113" s="1"/>
  <c r="Y160" i="113"/>
  <c r="Y237" i="113" s="1"/>
  <c r="X160" i="113"/>
  <c r="X237" i="113" s="1"/>
  <c r="X247" i="113" s="1"/>
  <c r="X249" i="113" s="1"/>
  <c r="W160" i="113"/>
  <c r="W237" i="113" s="1"/>
  <c r="V160" i="113"/>
  <c r="V237" i="113" s="1"/>
  <c r="U160" i="113"/>
  <c r="U237" i="113" s="1"/>
  <c r="T160" i="113"/>
  <c r="T237" i="113" s="1"/>
  <c r="S160" i="113"/>
  <c r="S237" i="113" s="1"/>
  <c r="S247" i="113" s="1"/>
  <c r="S249" i="113" s="1"/>
  <c r="R160" i="113"/>
  <c r="R237" i="113" s="1"/>
  <c r="Q160" i="113"/>
  <c r="Q237" i="113" s="1"/>
  <c r="O160" i="113"/>
  <c r="O159" i="113"/>
  <c r="AC158" i="113"/>
  <c r="O158" i="113"/>
  <c r="AC157" i="113"/>
  <c r="O157" i="113"/>
  <c r="AC156" i="113"/>
  <c r="O156" i="113"/>
  <c r="AC155" i="113"/>
  <c r="O155" i="113"/>
  <c r="AC154" i="113"/>
  <c r="O154" i="113"/>
  <c r="AC153" i="113"/>
  <c r="O153" i="113"/>
  <c r="AC152" i="113"/>
  <c r="O152" i="113"/>
  <c r="AC151" i="113"/>
  <c r="O151" i="113"/>
  <c r="AC150" i="113"/>
  <c r="O150" i="113"/>
  <c r="AC149" i="113"/>
  <c r="O149" i="113"/>
  <c r="AC148" i="113"/>
  <c r="O148" i="113"/>
  <c r="AC147" i="113"/>
  <c r="O147" i="113"/>
  <c r="AC146" i="113"/>
  <c r="O146" i="113"/>
  <c r="AC145" i="113"/>
  <c r="O145" i="113"/>
  <c r="AC144" i="113"/>
  <c r="O144" i="113"/>
  <c r="AC143" i="113"/>
  <c r="O143" i="113"/>
  <c r="AC142" i="113"/>
  <c r="O142" i="113"/>
  <c r="AC141" i="113"/>
  <c r="O141" i="113"/>
  <c r="AC140" i="113"/>
  <c r="O140" i="113"/>
  <c r="AC139" i="113"/>
  <c r="O139" i="113"/>
  <c r="AC138" i="113"/>
  <c r="O138" i="113"/>
  <c r="AC137" i="113"/>
  <c r="O137" i="113"/>
  <c r="AC136" i="113"/>
  <c r="O136" i="113"/>
  <c r="AC135" i="113"/>
  <c r="O135" i="113"/>
  <c r="AC134" i="113"/>
  <c r="O134" i="113"/>
  <c r="AC133" i="113"/>
  <c r="O133" i="113"/>
  <c r="AC132" i="113"/>
  <c r="O132" i="113"/>
  <c r="AC131" i="113"/>
  <c r="O131" i="113"/>
  <c r="AC130" i="113"/>
  <c r="O130" i="113"/>
  <c r="AC129" i="113"/>
  <c r="O129" i="113"/>
  <c r="AC128" i="113"/>
  <c r="O128" i="113"/>
  <c r="AC127" i="113"/>
  <c r="O127" i="113"/>
  <c r="AC126" i="113"/>
  <c r="O126" i="113"/>
  <c r="AC125" i="113"/>
  <c r="O125" i="113"/>
  <c r="AC124" i="113"/>
  <c r="O124" i="113"/>
  <c r="AC123" i="113"/>
  <c r="O123" i="113"/>
  <c r="AC122" i="113"/>
  <c r="O122" i="113"/>
  <c r="AC121" i="113"/>
  <c r="O121" i="113"/>
  <c r="AC120" i="113"/>
  <c r="O120" i="113"/>
  <c r="AC119" i="113"/>
  <c r="O119" i="113"/>
  <c r="AC118" i="113"/>
  <c r="O118" i="113"/>
  <c r="AC117" i="113"/>
  <c r="O117" i="113"/>
  <c r="AC116" i="113"/>
  <c r="O116" i="113"/>
  <c r="AC115" i="113"/>
  <c r="O115" i="113"/>
  <c r="AC114" i="113"/>
  <c r="AC113" i="113"/>
  <c r="AC112" i="113"/>
  <c r="M112" i="113"/>
  <c r="L112" i="113"/>
  <c r="K112" i="113"/>
  <c r="J112" i="113"/>
  <c r="I112" i="113"/>
  <c r="H112" i="113"/>
  <c r="G112" i="113"/>
  <c r="F112" i="113"/>
  <c r="E112" i="113"/>
  <c r="D112" i="113"/>
  <c r="C112" i="113"/>
  <c r="AC111" i="113"/>
  <c r="O111" i="113"/>
  <c r="AC110" i="113"/>
  <c r="O110" i="113"/>
  <c r="AC109" i="113"/>
  <c r="O109" i="113"/>
  <c r="O108" i="113"/>
  <c r="O107" i="113"/>
  <c r="AB106" i="113"/>
  <c r="AA106" i="113"/>
  <c r="Z106" i="113"/>
  <c r="Y106" i="113"/>
  <c r="X106" i="113"/>
  <c r="W106" i="113"/>
  <c r="V106" i="113"/>
  <c r="U106" i="113"/>
  <c r="T106" i="113"/>
  <c r="S106" i="113"/>
  <c r="R106" i="113"/>
  <c r="Q106" i="113"/>
  <c r="O106" i="113"/>
  <c r="AC105" i="113"/>
  <c r="O105" i="113"/>
  <c r="AC104" i="113"/>
  <c r="O104" i="113"/>
  <c r="O103" i="113"/>
  <c r="AC102" i="113"/>
  <c r="O102" i="113"/>
  <c r="AC101" i="113"/>
  <c r="O101" i="113"/>
  <c r="AC100" i="113"/>
  <c r="O100" i="113"/>
  <c r="AC99" i="113"/>
  <c r="O99" i="113"/>
  <c r="AC98" i="113"/>
  <c r="O98" i="113"/>
  <c r="AC97" i="113"/>
  <c r="O97" i="113"/>
  <c r="AC96" i="113"/>
  <c r="O96" i="113"/>
  <c r="AC95" i="113"/>
  <c r="O95" i="113"/>
  <c r="O94" i="113"/>
  <c r="AC93" i="113"/>
  <c r="O93" i="113"/>
  <c r="AC92" i="113"/>
  <c r="O92" i="113"/>
  <c r="AC91" i="113"/>
  <c r="O91" i="113"/>
  <c r="AC90" i="113"/>
  <c r="O90" i="113"/>
  <c r="AC89" i="113"/>
  <c r="O89" i="113"/>
  <c r="AC88" i="113"/>
  <c r="O88" i="113"/>
  <c r="AC87" i="113"/>
  <c r="O87" i="113"/>
  <c r="AC86" i="113"/>
  <c r="O86" i="113"/>
  <c r="AC85" i="113"/>
  <c r="O85" i="113"/>
  <c r="AC84" i="113"/>
  <c r="O84" i="113"/>
  <c r="AC83" i="113"/>
  <c r="N83" i="113"/>
  <c r="O83" i="113" s="1"/>
  <c r="AC82" i="113"/>
  <c r="O82" i="113"/>
  <c r="AC81" i="113"/>
  <c r="O81" i="113"/>
  <c r="AC80" i="113"/>
  <c r="O80" i="113"/>
  <c r="AC79" i="113"/>
  <c r="O79" i="113"/>
  <c r="AC78" i="113"/>
  <c r="O78" i="113"/>
  <c r="AC77" i="113"/>
  <c r="O77" i="113"/>
  <c r="AC76" i="113"/>
  <c r="O76" i="113"/>
  <c r="AC75" i="113"/>
  <c r="O75" i="113"/>
  <c r="AC74" i="113"/>
  <c r="O73" i="113"/>
  <c r="AC72" i="113"/>
  <c r="O72" i="113"/>
  <c r="AC71" i="113"/>
  <c r="O71" i="113"/>
  <c r="O70" i="113"/>
  <c r="AC69" i="113"/>
  <c r="O69" i="113"/>
  <c r="AC68" i="113"/>
  <c r="O68" i="113"/>
  <c r="AC67" i="113"/>
  <c r="O67" i="113"/>
  <c r="AC66" i="113"/>
  <c r="AC65" i="113"/>
  <c r="O65" i="113"/>
  <c r="AC64" i="113"/>
  <c r="O64" i="113"/>
  <c r="AC63" i="113"/>
  <c r="O63" i="113"/>
  <c r="AC62" i="113"/>
  <c r="O62" i="113"/>
  <c r="AC61" i="113"/>
  <c r="AC60" i="113"/>
  <c r="O60" i="113"/>
  <c r="AC59" i="113"/>
  <c r="O59" i="113"/>
  <c r="AC58" i="113"/>
  <c r="O58" i="113"/>
  <c r="AC57" i="113"/>
  <c r="O57" i="113"/>
  <c r="AC56" i="113"/>
  <c r="AC55" i="113"/>
  <c r="O55" i="113"/>
  <c r="AC54" i="113"/>
  <c r="O54" i="113"/>
  <c r="AC53" i="113"/>
  <c r="O53" i="113"/>
  <c r="AC52" i="113"/>
  <c r="O52" i="113"/>
  <c r="AC51" i="113"/>
  <c r="O51" i="113"/>
  <c r="AC50" i="113"/>
  <c r="O50" i="113"/>
  <c r="AC49" i="113"/>
  <c r="O49" i="113"/>
  <c r="AC48" i="113"/>
  <c r="O48" i="113"/>
  <c r="AC47" i="113"/>
  <c r="O47" i="113"/>
  <c r="AC46" i="113"/>
  <c r="O46" i="113"/>
  <c r="AC45" i="113"/>
  <c r="O45" i="113"/>
  <c r="AC44" i="113"/>
  <c r="O44" i="113"/>
  <c r="AC43" i="113"/>
  <c r="O43" i="113"/>
  <c r="AC42" i="113"/>
  <c r="O42" i="113"/>
  <c r="AC41" i="113"/>
  <c r="O41" i="113"/>
  <c r="AC40" i="113"/>
  <c r="O40" i="113"/>
  <c r="AC39" i="113"/>
  <c r="O39" i="113"/>
  <c r="AC38" i="113"/>
  <c r="O38" i="113"/>
  <c r="AC37" i="113"/>
  <c r="O37" i="113"/>
  <c r="AC36" i="113"/>
  <c r="O36" i="113"/>
  <c r="AC35" i="113"/>
  <c r="O35" i="113"/>
  <c r="AC34" i="113"/>
  <c r="O34" i="113"/>
  <c r="AC33" i="113"/>
  <c r="O33" i="113"/>
  <c r="AC32" i="113"/>
  <c r="O32" i="113"/>
  <c r="AC31" i="113"/>
  <c r="O31" i="113"/>
  <c r="AC30" i="113"/>
  <c r="O30" i="113"/>
  <c r="AC29" i="113"/>
  <c r="O29" i="113"/>
  <c r="AC28" i="113"/>
  <c r="O28" i="113"/>
  <c r="AC27" i="113"/>
  <c r="O27" i="113"/>
  <c r="AC26" i="113"/>
  <c r="O26" i="113"/>
  <c r="AC25" i="113"/>
  <c r="N25" i="113"/>
  <c r="N112" i="113" s="1"/>
  <c r="AC24" i="113"/>
  <c r="O24" i="113"/>
  <c r="AC23" i="113"/>
  <c r="O23" i="113"/>
  <c r="AC22" i="113"/>
  <c r="O22" i="113"/>
  <c r="AC21" i="113"/>
  <c r="O21" i="113"/>
  <c r="AC20" i="113"/>
  <c r="O20" i="113"/>
  <c r="AC19" i="113"/>
  <c r="O19" i="113"/>
  <c r="AC18" i="113"/>
  <c r="O18" i="113"/>
  <c r="AC17" i="113"/>
  <c r="O17" i="113"/>
  <c r="AC16" i="113"/>
  <c r="O16" i="113"/>
  <c r="AC15" i="113"/>
  <c r="O15" i="113"/>
  <c r="AC14" i="113"/>
  <c r="O14" i="113"/>
  <c r="AC13" i="113"/>
  <c r="O13" i="113"/>
  <c r="AC12" i="113"/>
  <c r="O12" i="113"/>
  <c r="AC11" i="113"/>
  <c r="O11" i="113"/>
  <c r="AC10" i="113"/>
  <c r="O10" i="113"/>
  <c r="AC9" i="113"/>
  <c r="O9" i="113"/>
  <c r="AC8" i="113"/>
  <c r="O8" i="113"/>
  <c r="AC7" i="113"/>
  <c r="O7" i="113"/>
  <c r="M265" i="113" l="1"/>
  <c r="O247" i="113"/>
  <c r="O255" i="113" s="1"/>
  <c r="U235" i="113"/>
  <c r="U258" i="113" s="1"/>
  <c r="U259" i="113" s="1"/>
  <c r="M251" i="113"/>
  <c r="O253" i="113"/>
  <c r="H265" i="113"/>
  <c r="V245" i="113"/>
  <c r="C251" i="113"/>
  <c r="K251" i="113"/>
  <c r="AA245" i="113"/>
  <c r="E251" i="113"/>
  <c r="AC160" i="113"/>
  <c r="W235" i="113"/>
  <c r="W258" i="113" s="1"/>
  <c r="W259" i="113" s="1"/>
  <c r="D251" i="113"/>
  <c r="L251" i="113"/>
  <c r="I261" i="113"/>
  <c r="AC106" i="113"/>
  <c r="I251" i="113"/>
  <c r="AC231" i="113"/>
  <c r="C265" i="113"/>
  <c r="K265" i="113"/>
  <c r="Y245" i="113"/>
  <c r="F251" i="113"/>
  <c r="N251" i="113"/>
  <c r="C255" i="113"/>
  <c r="C259" i="113" s="1"/>
  <c r="S245" i="113"/>
  <c r="R245" i="113"/>
  <c r="Z245" i="113"/>
  <c r="Q235" i="113"/>
  <c r="Q258" i="113" s="1"/>
  <c r="G261" i="113"/>
  <c r="D255" i="113"/>
  <c r="D259" i="113" s="1"/>
  <c r="D261" i="113" s="1"/>
  <c r="Z247" i="113"/>
  <c r="Z249" i="113" s="1"/>
  <c r="H261" i="113"/>
  <c r="E261" i="113"/>
  <c r="Q243" i="113"/>
  <c r="AA247" i="113"/>
  <c r="AA249" i="113" s="1"/>
  <c r="K261" i="113"/>
  <c r="Q259" i="113"/>
  <c r="Y247" i="113"/>
  <c r="Y249" i="113" s="1"/>
  <c r="G265" i="113"/>
  <c r="J261" i="113"/>
  <c r="C261" i="113"/>
  <c r="V247" i="113"/>
  <c r="V249" i="113" s="1"/>
  <c r="AC237" i="113"/>
  <c r="I265" i="113"/>
  <c r="X245" i="113"/>
  <c r="R247" i="113"/>
  <c r="R249" i="113" s="1"/>
  <c r="O25" i="113"/>
  <c r="O112" i="113" s="1"/>
  <c r="R235" i="113"/>
  <c r="R258" i="113" s="1"/>
  <c r="R259" i="113" s="1"/>
  <c r="Z235" i="113"/>
  <c r="Z258" i="113" s="1"/>
  <c r="Z259" i="113" s="1"/>
  <c r="T239" i="113"/>
  <c r="T243" i="113" s="1"/>
  <c r="T245" i="113" s="1"/>
  <c r="AB239" i="113"/>
  <c r="AB243" i="113" s="1"/>
  <c r="AB245" i="113" s="1"/>
  <c r="Q247" i="113"/>
  <c r="G251" i="113"/>
  <c r="S235" i="113"/>
  <c r="S258" i="113" s="1"/>
  <c r="S259" i="113" s="1"/>
  <c r="AA235" i="113"/>
  <c r="AA258" i="113" s="1"/>
  <c r="AA259" i="113" s="1"/>
  <c r="U239" i="113"/>
  <c r="U243" i="113" s="1"/>
  <c r="U245" i="113" s="1"/>
  <c r="H251" i="113"/>
  <c r="F255" i="113"/>
  <c r="F259" i="113" s="1"/>
  <c r="F261" i="113" s="1"/>
  <c r="N255" i="113"/>
  <c r="N259" i="113" s="1"/>
  <c r="N261" i="113" s="1"/>
  <c r="W239" i="113"/>
  <c r="W243" i="113" s="1"/>
  <c r="W245" i="113" s="1"/>
  <c r="J251" i="113"/>
  <c r="V235" i="113"/>
  <c r="V258" i="113" s="1"/>
  <c r="V259" i="113" s="1"/>
  <c r="AC239" i="113" l="1"/>
  <c r="O251" i="113"/>
  <c r="T247" i="113"/>
  <c r="T249" i="113" s="1"/>
  <c r="O259" i="113"/>
  <c r="O261" i="113" s="1"/>
  <c r="D265" i="113"/>
  <c r="Q249" i="113"/>
  <c r="N265" i="113"/>
  <c r="AC235" i="113"/>
  <c r="W247" i="113"/>
  <c r="W249" i="113" s="1"/>
  <c r="AB247" i="113"/>
  <c r="AB249" i="113" s="1"/>
  <c r="F265" i="113"/>
  <c r="U247" i="113"/>
  <c r="U249" i="113" s="1"/>
  <c r="Q245" i="113"/>
  <c r="AC245" i="113" s="1"/>
  <c r="AC243" i="113"/>
  <c r="AC258" i="113"/>
  <c r="AC259" i="113" s="1"/>
  <c r="AC247" i="113" l="1"/>
  <c r="AC249" i="113" s="1"/>
  <c r="H75" i="111" l="1"/>
  <c r="F28" i="111" l="1"/>
  <c r="F29" i="111"/>
  <c r="R25" i="99"/>
  <c r="R24" i="99"/>
  <c r="R23" i="99"/>
  <c r="F10" i="111"/>
  <c r="D22" i="112"/>
  <c r="C22" i="112"/>
  <c r="D23" i="112"/>
  <c r="R39" i="99"/>
  <c r="K30" i="99" l="1"/>
  <c r="F33" i="111"/>
  <c r="F35" i="111" s="1"/>
  <c r="C23" i="112"/>
  <c r="K37" i="99" l="1"/>
  <c r="R16" i="99"/>
  <c r="R17" i="99"/>
  <c r="R18" i="99" l="1"/>
  <c r="R15" i="99" l="1"/>
  <c r="R19" i="99"/>
  <c r="R20" i="99"/>
  <c r="R21" i="99"/>
  <c r="R22" i="99"/>
  <c r="R37" i="99" l="1"/>
  <c r="R41" i="99" s="1"/>
  <c r="K41" i="9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Cacciatore Jr, Joe A.</author>
    <author>Bui, Thuy</author>
    <author>Gregory, Austin</author>
  </authors>
  <commentList>
    <comment ref="A66" authorId="0" shapeId="0" xr:uid="{24AA93C8-5D61-43D6-9835-E6CBC805770A}">
      <text>
        <r>
          <rPr>
            <b/>
            <sz val="9"/>
            <color indexed="81"/>
            <rFont val="Tahoma"/>
            <family val="2"/>
          </rPr>
          <t>Cacciatore Jr, Joe A.:</t>
        </r>
        <r>
          <rPr>
            <sz val="9"/>
            <color indexed="81"/>
            <rFont val="Tahoma"/>
            <family val="2"/>
          </rPr>
          <t xml:space="preserve">
Not to be confused with the one above. Byron codes the expenses on his invoices with AAEE BCEE Dues.</t>
        </r>
      </text>
    </comment>
    <comment ref="G233" authorId="1" shapeId="0" xr:uid="{39393951-F0CE-47D4-B495-193B19B40B97}">
      <text>
        <r>
          <rPr>
            <sz val="9"/>
            <color indexed="81"/>
            <rFont val="Tahoma"/>
            <family val="2"/>
          </rPr>
          <t>City of Tampa Utility
will be reversed next month</t>
        </r>
      </text>
    </comment>
    <comment ref="L233" authorId="1" shapeId="0" xr:uid="{BEBB903F-C6FC-44BF-BDAF-FA97E7ED49DE}">
      <text>
        <r>
          <rPr>
            <sz val="9"/>
            <color indexed="81"/>
            <rFont val="Tahoma"/>
            <family val="2"/>
          </rPr>
          <t>City of Tampa Utility
will be reversed next month</t>
        </r>
      </text>
    </comment>
    <comment ref="Z233" authorId="1" shapeId="0" xr:uid="{E0842198-7B14-44CD-B171-2508C6059CCF}">
      <text>
        <r>
          <rPr>
            <sz val="9"/>
            <color indexed="81"/>
            <rFont val="Tahoma"/>
            <family val="2"/>
          </rPr>
          <t>City of Tampa Utility
will be reversed next month</t>
        </r>
      </text>
    </comment>
    <comment ref="B257" authorId="2" shapeId="0" xr:uid="{45ECD5AB-78E9-469C-A57D-4B090B26E537}">
      <text>
        <r>
          <rPr>
            <b/>
            <sz val="9"/>
            <color indexed="81"/>
            <rFont val="Tahoma"/>
            <family val="2"/>
          </rPr>
          <t>Gregory, Austin:</t>
        </r>
        <r>
          <rPr>
            <sz val="9"/>
            <color indexed="81"/>
            <rFont val="Tahoma"/>
            <family val="2"/>
          </rPr>
          <t xml:space="preserve">
update every month</t>
        </r>
      </text>
    </comment>
  </commentList>
</comments>
</file>

<file path=xl/sharedStrings.xml><?xml version="1.0" encoding="utf-8"?>
<sst xmlns="http://schemas.openxmlformats.org/spreadsheetml/2006/main" count="664" uniqueCount="340">
  <si>
    <t>SCHEDULE C-15</t>
  </si>
  <si>
    <t>INDUSTRY ASSOCIATION DUES</t>
  </si>
  <si>
    <t>FLORIDA PUBLIC SERVICE COMMISSION</t>
  </si>
  <si>
    <t xml:space="preserve">    EXPLANATION:</t>
  </si>
  <si>
    <t>Provide a schedule of industry association dues included in cost of service by organization for the test year and the</t>
  </si>
  <si>
    <t xml:space="preserve">       Type of data shown:</t>
  </si>
  <si>
    <t>most recent historical year.  Indicate the nature of each  organization.  Individual dues less than $10,000 may be</t>
  </si>
  <si>
    <t>Projected Test Year Ended 12/31/2025</t>
  </si>
  <si>
    <t>COMPANY: TAMPA ELECTRIC COMPANY</t>
  </si>
  <si>
    <t>aggregated.</t>
  </si>
  <si>
    <t>Projected Prior Year Ended 12/31/2024</t>
  </si>
  <si>
    <t>XX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</si>
  <si>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</si>
  <si>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</si>
  <si>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</si>
  <si>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</si>
  <si>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</si>
  <si>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</si>
  <si>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</si>
  <si>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Line</t>
  </si>
  <si>
    <t>Jurisdictional</t>
  </si>
  <si>
    <t>No.</t>
  </si>
  <si>
    <t>Name of Organization</t>
  </si>
  <si>
    <t>Nature of Organization</t>
  </si>
  <si>
    <t>Electric Utility</t>
  </si>
  <si>
    <t>Factor</t>
  </si>
  <si>
    <t xml:space="preserve">Amount </t>
  </si>
  <si>
    <t>Assoc. of Edison Illuminating Companies, Inc.</t>
  </si>
  <si>
    <t>Technical/Professional</t>
  </si>
  <si>
    <t>Baker Botts</t>
  </si>
  <si>
    <t>Drive Electric Florida</t>
  </si>
  <si>
    <t>Economic Development</t>
  </si>
  <si>
    <t>Edison Electric Institute (EEI)</t>
  </si>
  <si>
    <t>Electric Drive Transportation Association (EDTA)</t>
  </si>
  <si>
    <t>Business Association</t>
  </si>
  <si>
    <t>Florida Chamber of Commerce</t>
  </si>
  <si>
    <t>Florida Electric Power Coord. Group</t>
  </si>
  <si>
    <t>Florida Reliability Coordinating Council</t>
  </si>
  <si>
    <t>North American Electric Reliability Corporation (NERC)</t>
  </si>
  <si>
    <t>North American Transmission Forum</t>
  </si>
  <si>
    <t>University of Florida Foundation</t>
  </si>
  <si>
    <t>Dues less than $10,000 aggregated</t>
  </si>
  <si>
    <t>Total Industry Association Dues</t>
  </si>
  <si>
    <t>Average Number of Customers</t>
  </si>
  <si>
    <t>Dues Per Customer</t>
  </si>
  <si>
    <t xml:space="preserve">As contemplated in Section 25-6.0426, Part 7, Recovery of Economic Development Expenses of the Florida Administrative code, Tampa Electric </t>
  </si>
  <si>
    <t xml:space="preserve">reports Industry Dues, “for surveillance reports and earnings review calculations 95% of the expenses incurred for the reporting period,” not </t>
  </si>
  <si>
    <t>exceed the lesser of 0.15 percent of gross annual revenues, plus two-thirds of EEI dues consistent with past Commission policy.</t>
  </si>
  <si>
    <t>Totals may be affected due to rounding.</t>
  </si>
  <si>
    <t>Supporting Schedules: F-8</t>
  </si>
  <si>
    <t>Recap Schedules:</t>
  </si>
  <si>
    <t>Per GL</t>
  </si>
  <si>
    <t>Per SR</t>
  </si>
  <si>
    <t>American Institute of Chemical Engineers</t>
  </si>
  <si>
    <t>American Society of Civil Engineering</t>
  </si>
  <si>
    <t>American Society of Mechanical Engineering</t>
  </si>
  <si>
    <t>Associated Industries of Florida</t>
  </si>
  <si>
    <t>Lobby Group</t>
  </si>
  <si>
    <t>*100% disallowed on SR</t>
  </si>
  <si>
    <t>Brandon Chamber of Commerce</t>
  </si>
  <si>
    <t>*5% disallowed on SR</t>
  </si>
  <si>
    <t>CHWMEG Inc</t>
  </si>
  <si>
    <t>E E I Electric Expenses (Utility Solid Waste Activities Group)</t>
  </si>
  <si>
    <t>Edison Electric Institute - Note 1 (EEI)</t>
  </si>
  <si>
    <t>Florida Economic Development Council</t>
  </si>
  <si>
    <t>Institute of Electrical and Electronics Engineers</t>
  </si>
  <si>
    <t>National Energy &amp; Utility Affordability Coalition</t>
  </si>
  <si>
    <t>Community Development</t>
  </si>
  <si>
    <t>Smart Electric Power Alliance</t>
  </si>
  <si>
    <t>Society of Women Engineers</t>
  </si>
  <si>
    <t>Southern States Energy Board</t>
  </si>
  <si>
    <t>Tampa Bay Clean Cities Coalition</t>
  </si>
  <si>
    <t>Technical</t>
  </si>
  <si>
    <t>Upper Tampa Bay Regional Chamber of Commerce</t>
  </si>
  <si>
    <t>Urban League of Hillsborough</t>
  </si>
  <si>
    <t>Utilities Technology Council</t>
  </si>
  <si>
    <t>Other EV Education Organizations</t>
  </si>
  <si>
    <t>Other</t>
  </si>
  <si>
    <t>Total disallowed on SR</t>
  </si>
  <si>
    <t>*Aggregate</t>
  </si>
  <si>
    <t>*Below is the separated SR schedule, so there is a small difference related to separation</t>
  </si>
  <si>
    <t>100% of Community Dev/Lobbying inside Industry Dues GL Disallowance</t>
  </si>
  <si>
    <t>5% of Economic Dev inside Industry Dues GL Disallowance</t>
  </si>
  <si>
    <t>5% of Economic Dev GL Disallowance</t>
  </si>
  <si>
    <t>ECONOMIC DEVELOPMENT</t>
  </si>
  <si>
    <t>CM Activity</t>
  </si>
  <si>
    <t>Monthly 5% Disallowance</t>
  </si>
  <si>
    <t>+ Monthly Adjustments</t>
  </si>
  <si>
    <t>Monthly Economic Development</t>
  </si>
  <si>
    <t>12- Month Total</t>
  </si>
  <si>
    <t>12 Month 5% Disallowance</t>
  </si>
  <si>
    <t>+ 12 Month Adjustments</t>
  </si>
  <si>
    <t>Annual Economic Development</t>
  </si>
  <si>
    <t>6790055</t>
  </si>
  <si>
    <t>Current Month Activity</t>
  </si>
  <si>
    <t>Annualized</t>
  </si>
  <si>
    <t>UPDATE THESE CELLS EACH MONTH FOR INPUTS TAB</t>
  </si>
  <si>
    <t xml:space="preserve">INPUTS </t>
  </si>
  <si>
    <t>Community Development and Lobbying</t>
  </si>
  <si>
    <t>12-month</t>
  </si>
  <si>
    <t>ended</t>
  </si>
  <si>
    <t>NATURE OF</t>
  </si>
  <si>
    <t>ORGANIZATION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</si>
  <si>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</si>
  <si>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</si>
  <si>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</si>
  <si>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</si>
  <si>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</si>
  <si>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</si>
  <si>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</si>
  <si>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</si>
  <si>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</si>
  <si>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</si>
  <si>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</si>
  <si>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</si>
  <si>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</si>
  <si>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January </t>
  </si>
  <si>
    <t>Jun</t>
  </si>
  <si>
    <t>AdVentures</t>
  </si>
  <si>
    <t>AGC Mid-Florida (Supplier Contractor)</t>
  </si>
  <si>
    <t>Air and Waste Mgmt Association</t>
  </si>
  <si>
    <t>American Management Assoc.</t>
  </si>
  <si>
    <t>American Coal Council</t>
  </si>
  <si>
    <t>American Chemical Society</t>
  </si>
  <si>
    <t>Association of Property Appraisers</t>
  </si>
  <si>
    <t>Business Women's Association of Plant City (ABWA)</t>
  </si>
  <si>
    <t>Carrollwood Area Business Association</t>
  </si>
  <si>
    <t>Chicago Climate Exchange (CCX)</t>
  </si>
  <si>
    <t>Conference Board</t>
  </si>
  <si>
    <t>Consortium for Energy Efficiency, Inc.</t>
  </si>
  <si>
    <t>Downtown Merchant &amp; Business Assoc.</t>
  </si>
  <si>
    <t>Electric Reliability Coalition</t>
  </si>
  <si>
    <t>Florida Business Roundtable</t>
  </si>
  <si>
    <t>Florida Cost Based Broker System</t>
  </si>
  <si>
    <t>Florida FBLA-PBL</t>
  </si>
  <si>
    <t>Florida Gulf Coast Health Coalition</t>
  </si>
  <si>
    <t>Florida Municipal Electric Association</t>
  </si>
  <si>
    <t>Florida Natural Gas Association</t>
  </si>
  <si>
    <t>Florida Trucking Association</t>
  </si>
  <si>
    <t>Global Climate Coliation</t>
  </si>
  <si>
    <t>Junior Leaugue of Tampa</t>
  </si>
  <si>
    <t>Labor Policy Assoc.</t>
  </si>
  <si>
    <t>Merchants Assoc. of Fla.</t>
  </si>
  <si>
    <t>National Assoc. of Manufacturers</t>
  </si>
  <si>
    <t>National Coal Transportation Association</t>
  </si>
  <si>
    <t>National Fuel Funds Network</t>
  </si>
  <si>
    <t>Nature Conservancy</t>
  </si>
  <si>
    <t>North American Generation Forum</t>
  </si>
  <si>
    <t>Pasco County Home Builders Association</t>
  </si>
  <si>
    <t>Plant City Business &amp; Merchant Assoc.</t>
  </si>
  <si>
    <t>Plant City Home Builders Association</t>
  </si>
  <si>
    <t>Polk County Builders Association</t>
  </si>
  <si>
    <t>PRSA (Public Relations Society of America)</t>
  </si>
  <si>
    <t>Refrigeration A/C Contractors Assoc.</t>
  </si>
  <si>
    <t>Source Evaluation Society</t>
  </si>
  <si>
    <t>Society for Human Resource Management</t>
  </si>
  <si>
    <t>Society of Depreciation Professionals</t>
  </si>
  <si>
    <t>Utilities Telecommunication</t>
  </si>
  <si>
    <t>Winter Haven Area Association of Realtors</t>
  </si>
  <si>
    <t>Southern LAMPAC</t>
  </si>
  <si>
    <t>National Fire Protection</t>
  </si>
  <si>
    <t>Safety</t>
  </si>
  <si>
    <t>National Safety Council</t>
  </si>
  <si>
    <t>National Society to Prevent Blindness</t>
  </si>
  <si>
    <t>Tampa Area Safety Council</t>
  </si>
  <si>
    <t>TECO Computer Users Group</t>
  </si>
  <si>
    <t>Univers. Fla.-Public Util Research Ctr</t>
  </si>
  <si>
    <t>Univers. Fla.-PURC Professorship</t>
  </si>
  <si>
    <t>AACE International</t>
  </si>
  <si>
    <t>Institute of Professional Environmental Practice</t>
  </si>
  <si>
    <t>American Academy of Environmental Engineers or (AAEE BCEE)</t>
  </si>
  <si>
    <t>American National Standards Institute</t>
  </si>
  <si>
    <t>ASTD(American Society for Training &amp; Development)</t>
  </si>
  <si>
    <t>Bundle Track LLC</t>
  </si>
  <si>
    <t>Business Marketing Association</t>
  </si>
  <si>
    <t>Chartwell, Inc.</t>
  </si>
  <si>
    <t>E Source</t>
  </si>
  <si>
    <t>Economic Club of Tampa</t>
  </si>
  <si>
    <t>Electric Foodservice Council</t>
  </si>
  <si>
    <t>Electrical Council of Florida</t>
  </si>
  <si>
    <t>Electro Technology Marketing Group, Inc.</t>
  </si>
  <si>
    <t>First Quartile Consulting</t>
  </si>
  <si>
    <t>Florida A &amp; M University</t>
  </si>
  <si>
    <t>Florida Engineering Society</t>
  </si>
  <si>
    <t>Foundation for American Communications(FACS)</t>
  </si>
  <si>
    <t>Fuel Cell Users Group</t>
  </si>
  <si>
    <t>Geothermal Heat Pump Consortium</t>
  </si>
  <si>
    <t>Institute of Professional Manager</t>
  </si>
  <si>
    <t>Insititue of Interal Auditrs</t>
  </si>
  <si>
    <t>Jaber Group Inc</t>
  </si>
  <si>
    <t>National Joint Utility</t>
  </si>
  <si>
    <t>RCI - Reedy Communications</t>
  </si>
  <si>
    <t>Ridge League of Cities, Inc.</t>
  </si>
  <si>
    <t>Sales &amp; Marketing Exec's - Polk Cnty</t>
  </si>
  <si>
    <t>Society of Consumer Affrs-Professionls in Bus</t>
  </si>
  <si>
    <t>Southeastern Electric Exchange</t>
  </si>
  <si>
    <t>Southeastern Electric Reliabiltiy Council</t>
  </si>
  <si>
    <t>Tampa Bay Spill Committee</t>
  </si>
  <si>
    <t>Thomas Alva Edison Foundation</t>
  </si>
  <si>
    <t>University of South Florida</t>
  </si>
  <si>
    <t>Utilitree</t>
  </si>
  <si>
    <t>*duplicate line?</t>
  </si>
  <si>
    <t>Utility Analytics Institute</t>
  </si>
  <si>
    <t>Total Business Association</t>
  </si>
  <si>
    <t>Arts Council*</t>
  </si>
  <si>
    <t>Auburndale Mainstreet Redevelopment Association</t>
  </si>
  <si>
    <t>Brandon Rotary Club</t>
  </si>
  <si>
    <t>100 Black Men of Tampa Bay</t>
  </si>
  <si>
    <t>Carrollwood Kiwanis*</t>
  </si>
  <si>
    <t>Center Place Fine Arts &amp; Civic Association</t>
  </si>
  <si>
    <t>Compass Project</t>
  </si>
  <si>
    <t>Concerned Citizens of Gibsonton</t>
  </si>
  <si>
    <t>Consumer Energy Alliance</t>
  </si>
  <si>
    <t>Downtown Dade City Main Street*</t>
  </si>
  <si>
    <t>East Polk County Comm of 100</t>
  </si>
  <si>
    <t>Employers Health Coalition</t>
  </si>
  <si>
    <t>Exchange Club of Tampa*</t>
  </si>
  <si>
    <t>Florida Aquarium</t>
  </si>
  <si>
    <t>Florida Citrus Showcase*</t>
  </si>
  <si>
    <t>Florida Strawberry Growers Assoc*</t>
  </si>
  <si>
    <t>LA Friends of the Library</t>
  </si>
  <si>
    <t>Friends of Clean City</t>
  </si>
  <si>
    <t>Friends of the SS Regional Library</t>
  </si>
  <si>
    <t>Gold Shield Foundation*</t>
  </si>
  <si>
    <t>Hispanic Service Council*</t>
  </si>
  <si>
    <t>Italian Club Building and Cultural Trust Fund</t>
  </si>
  <si>
    <t>Krewe of the Knights of Sant' Yago</t>
  </si>
  <si>
    <t>La Gaceta</t>
  </si>
  <si>
    <t>Lake Jovita Golf &amp; Country Club</t>
  </si>
  <si>
    <t>Lone Palm Country Club*</t>
  </si>
  <si>
    <t>Mental Health Association*</t>
  </si>
  <si>
    <t>National Audubon Society*</t>
  </si>
  <si>
    <t>Palma Ceia Club</t>
  </si>
  <si>
    <t>Plant City Arts Council</t>
  </si>
  <si>
    <t>Plant City Elks Club*</t>
  </si>
  <si>
    <t>Plant City Rotary</t>
  </si>
  <si>
    <t>Points of Light Foundation</t>
  </si>
  <si>
    <t>Polk City Lion Club</t>
  </si>
  <si>
    <t>Polk Museum of Art</t>
  </si>
  <si>
    <t xml:space="preserve">Rotary Club </t>
  </si>
  <si>
    <t>Sorosis Woman Club of Auburndale*</t>
  </si>
  <si>
    <t>Tampa Club*</t>
  </si>
  <si>
    <t>Tampa Downtown Lions Club</t>
  </si>
  <si>
    <t>Tampa Organization of Black Affairs*</t>
  </si>
  <si>
    <t>Toastmasters International*</t>
  </si>
  <si>
    <t>Toastmasters of Plant City*</t>
  </si>
  <si>
    <t>University Club of Tampa*</t>
  </si>
  <si>
    <t>Ybor City Museum Society</t>
  </si>
  <si>
    <t>American Legislative Exchange*</t>
  </si>
  <si>
    <t>Associated Industries of Florida*</t>
  </si>
  <si>
    <t>Climate Council*</t>
  </si>
  <si>
    <t>Florida Tax Watch*</t>
  </si>
  <si>
    <t>Republican Attorney General</t>
  </si>
  <si>
    <t>Republican State Leadership</t>
  </si>
  <si>
    <t>Hunton &amp; Williams* (H&amp;W)</t>
  </si>
  <si>
    <t>TOTAL COMMUNITY DEVELOPMENT &amp; LOBBYING (DISALLOWED)</t>
  </si>
  <si>
    <t>American Economic Development Council</t>
  </si>
  <si>
    <t>Apollo Beach Chamber of Commerce*</t>
  </si>
  <si>
    <t>Auburndale Chamber of Commerce*</t>
  </si>
  <si>
    <t>Bartow Chamber of Commerce*</t>
  </si>
  <si>
    <t>Brandon Chamber of Commerce*</t>
  </si>
  <si>
    <t>Central Florida Dev. Council</t>
  </si>
  <si>
    <t>Committee of 100*</t>
  </si>
  <si>
    <t>Davis Islands Chamber of Commerce*</t>
  </si>
  <si>
    <t>Downtown Corps*</t>
  </si>
  <si>
    <t>Eagle Lake Chamber of Commerce*</t>
  </si>
  <si>
    <t>East Polk Cnty Assoc of Realtors</t>
  </si>
  <si>
    <t>Economic Development Coalition*</t>
  </si>
  <si>
    <t>Electric Power Research Institute*</t>
  </si>
  <si>
    <t>Enterprise Florida</t>
  </si>
  <si>
    <t>Florida Chamber of Commerce*</t>
  </si>
  <si>
    <t>Florida Delegation SE US / Japan Association</t>
  </si>
  <si>
    <t>Florida State Hispanic Chamber of Commerce</t>
  </si>
  <si>
    <t>Florida League of Cities</t>
  </si>
  <si>
    <t>Fort Meade Chamber of Commerce*</t>
  </si>
  <si>
    <t>Greater Dade City Chamber of Commerce*</t>
  </si>
  <si>
    <t>Greater Mulberry Chamber of Commerce*</t>
  </si>
  <si>
    <t>Greater Osceola County-St. Cloud Chamber of Commerce</t>
  </si>
  <si>
    <t>Hardee County Chamber of Commerce</t>
  </si>
  <si>
    <t>International Development Research Council</t>
  </si>
  <si>
    <t>Keep Pinellas County Beautiful(Oldsmar)*</t>
  </si>
  <si>
    <t>Lake Alfred Chamber of Commerce*</t>
  </si>
  <si>
    <t>Lakeland Area Chamber of Commerce*</t>
  </si>
  <si>
    <t>Lakeland Economic Development Council*</t>
  </si>
  <si>
    <t>Leadership Tampa/Pasco Alumni*</t>
  </si>
  <si>
    <t>Main Street Winter Haven Inc</t>
  </si>
  <si>
    <t>Manatee Chamber of Commerce*</t>
  </si>
  <si>
    <t>National Association of Counties</t>
  </si>
  <si>
    <t>North Tampa Chamber of Commerce*</t>
  </si>
  <si>
    <t>Oldsmar Chamber of Commerce*</t>
  </si>
  <si>
    <t>Pasco County Committee of 100*</t>
  </si>
  <si>
    <t>Pasco Economic Development Council*</t>
  </si>
  <si>
    <t>Pasco-Hernando Community College Foundation</t>
  </si>
  <si>
    <t>Plant City Chamber of Commerce*</t>
  </si>
  <si>
    <t>Plant City Economic Development Council*</t>
  </si>
  <si>
    <t>Riverview Chamber of Commerce*</t>
  </si>
  <si>
    <t>Ruskin Chamber of Commerce*</t>
  </si>
  <si>
    <t>Seffner Chamber of Commerce</t>
  </si>
  <si>
    <t>South Tampa Chamber of Commerce*</t>
  </si>
  <si>
    <t>Southeren Economic Development Council*</t>
  </si>
  <si>
    <t>St. Cloud Chamber of Commerce*</t>
  </si>
  <si>
    <t>Sun City Center Chamber of Commerce*</t>
  </si>
  <si>
    <t>Suncoast League of Cities</t>
  </si>
  <si>
    <t>Tampa Bay Convention &amp; Visitors Bureau</t>
  </si>
  <si>
    <t>Tampa Bay International Business Council</t>
  </si>
  <si>
    <t>Tampa Bay Partnership</t>
  </si>
  <si>
    <t>Tampa Bay Chamber Foundation</t>
  </si>
  <si>
    <t>Tampa Chamber of Commerce* (Greater Tampa )</t>
  </si>
  <si>
    <t>Tampa Downtown Association*</t>
  </si>
  <si>
    <t>Tampa Urban League *</t>
  </si>
  <si>
    <t>Temple Terrace Chamber of Commerce*/Greater Tampa</t>
  </si>
  <si>
    <t>Thonotosassa Chamber of Commerce*</t>
  </si>
  <si>
    <t>US Chamber of Commerce*</t>
  </si>
  <si>
    <t>Wesley Chapel Chamber of Commerce*</t>
  </si>
  <si>
    <t>West Tampa Chamber of Commerce*</t>
  </si>
  <si>
    <t>Westshore Alliance*</t>
  </si>
  <si>
    <t>Winter Haven Area Developement*</t>
  </si>
  <si>
    <t>Winter Haven Chamber of Commerce*</t>
  </si>
  <si>
    <t>Winter Haven Committee of 100*</t>
  </si>
  <si>
    <t>Winter Haven Foundation(Chamber of Commerce)*</t>
  </si>
  <si>
    <t>Ybor City Chamber of Commerce*</t>
  </si>
  <si>
    <t>Zephrhills Chamber of Commerce*</t>
  </si>
  <si>
    <t>Total Economic Development</t>
  </si>
  <si>
    <t>OTHER</t>
  </si>
  <si>
    <t>TOTAL ACCOUNT 930-02</t>
  </si>
  <si>
    <t>TOTAL ECONOMIC DEVELOPMENT</t>
  </si>
  <si>
    <t>(10% Effective 7/15/95-No Transactions occurred until 8/95)</t>
  </si>
  <si>
    <t>(5% Effective 6/1/98)</t>
  </si>
  <si>
    <t>TOTAL ECONOMIC DEVELOPMENT ADJUSTMENTS</t>
  </si>
  <si>
    <t>TOTAL ADJUSTMENT</t>
  </si>
  <si>
    <t>note 1:  2/3 EEI dues are booked to 93002 and 1/3 EEI dues are booked 42603 therefore</t>
  </si>
  <si>
    <t xml:space="preserve">               all dollars that are charged to 93002 for EEI are allowed and do not need to be</t>
  </si>
  <si>
    <t xml:space="preserve">               adjusted (corrected schedule as of August 1997).</t>
  </si>
  <si>
    <t>GA Master Balance</t>
  </si>
  <si>
    <t>Per Tab G</t>
  </si>
  <si>
    <t>Variance</t>
  </si>
  <si>
    <t>Page 1 of 2</t>
  </si>
  <si>
    <t>DOCKET No. 20240026-EI</t>
  </si>
  <si>
    <t>Witness: J. Chronister / R. Latta</t>
  </si>
  <si>
    <t xml:space="preserve">                 J.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</si>
</sst>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##,000"/>
    <numFmt numFmtId="167" formatCode="&quot;$&quot;#,##0\ ;\(&quot;$&quot;#,##0\)"/>
    <numFmt numFmtId="168" formatCode="#,##0.000_);\(#,##0.000\)"/>
    <numFmt numFmtId="169" formatCode="0.0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 val="doubleAccounting"/>
      <sz val="8"/>
      <name val="Arial"/>
      <family val="2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37" fontId="8" fillId="0" borderId="0"/>
    <xf numFmtId="0" fontId="7" fillId="0" borderId="0"/>
    <xf numFmtId="37" fontId="11" fillId="0" borderId="0"/>
    <xf numFmtId="0" fontId="11" fillId="0" borderId="0"/>
    <xf numFmtId="0" fontId="7" fillId="0" borderId="0">
      <alignment vertical="top"/>
    </xf>
    <xf numFmtId="0" fontId="7" fillId="0" borderId="0"/>
    <xf numFmtId="0" fontId="13" fillId="0" borderId="0"/>
    <xf numFmtId="37" fontId="8" fillId="0" borderId="0"/>
    <xf numFmtId="0" fontId="4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4" fillId="0" borderId="7" applyNumberFormat="0" applyProtection="0">
      <alignment horizontal="right" vertical="center"/>
    </xf>
    <xf numFmtId="0" fontId="15" fillId="2" borderId="8" applyNumberFormat="0" applyAlignment="0" applyProtection="0">
      <alignment horizontal="left" vertical="center" indent="1"/>
    </xf>
    <xf numFmtId="166" fontId="14" fillId="3" borderId="8" applyNumberFormat="0" applyAlignment="0" applyProtection="0">
      <alignment horizontal="left" vertical="center" indent="1"/>
    </xf>
    <xf numFmtId="0" fontId="7" fillId="0" borderId="1" applyNumberFormat="0" applyFont="0" applyFill="0" applyAlignment="0" applyProtection="0"/>
    <xf numFmtId="0" fontId="7" fillId="0" borderId="2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0" xfId="7" applyNumberFormat="1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quotePrefix="1" applyFont="1" applyBorder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/>
    <xf numFmtId="0" fontId="5" fillId="0" borderId="0" xfId="27" applyFont="1" applyAlignment="1">
      <alignment wrapText="1"/>
    </xf>
    <xf numFmtId="165" fontId="3" fillId="0" borderId="0" xfId="7" applyNumberFormat="1" applyFont="1" applyBorder="1"/>
    <xf numFmtId="0" fontId="5" fillId="0" borderId="0" xfId="27" applyFont="1" applyAlignment="1">
      <alignment horizontal="right" wrapText="1"/>
    </xf>
    <xf numFmtId="0" fontId="5" fillId="0" borderId="0" xfId="27" quotePrefix="1" applyFont="1" applyAlignment="1">
      <alignment horizontal="right" wrapText="1"/>
    </xf>
    <xf numFmtId="14" fontId="3" fillId="0" borderId="3" xfId="0" applyNumberFormat="1" applyFont="1" applyBorder="1" applyAlignment="1">
      <alignment horizontal="center"/>
    </xf>
    <xf numFmtId="14" fontId="3" fillId="0" borderId="3" xfId="0" quotePrefix="1" applyNumberFormat="1" applyFont="1" applyBorder="1" applyAlignment="1">
      <alignment horizontal="center"/>
    </xf>
    <xf numFmtId="164" fontId="6" fillId="0" borderId="0" xfId="1" applyNumberFormat="1" applyFont="1" applyBorder="1"/>
    <xf numFmtId="0" fontId="3" fillId="0" borderId="0" xfId="7" applyNumberFormat="1" applyFont="1" applyBorder="1"/>
    <xf numFmtId="44" fontId="3" fillId="0" borderId="0" xfId="7" applyFont="1" applyBorder="1"/>
    <xf numFmtId="165" fontId="3" fillId="0" borderId="5" xfId="1" applyNumberFormat="1" applyFont="1" applyBorder="1"/>
    <xf numFmtId="165" fontId="3" fillId="0" borderId="0" xfId="7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0" fontId="2" fillId="0" borderId="0" xfId="0" applyFont="1"/>
    <xf numFmtId="0" fontId="5" fillId="0" borderId="3" xfId="27" applyFont="1" applyBorder="1"/>
    <xf numFmtId="0" fontId="0" fillId="0" borderId="3" xfId="0" applyBorder="1"/>
    <xf numFmtId="164" fontId="3" fillId="0" borderId="3" xfId="1" applyNumberFormat="1" applyFont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37" fontId="17" fillId="0" borderId="0" xfId="26" applyFont="1" applyAlignment="1">
      <alignment horizontal="centerContinuous"/>
    </xf>
    <xf numFmtId="39" fontId="17" fillId="0" borderId="0" xfId="26" applyNumberFormat="1" applyFont="1" applyAlignment="1">
      <alignment horizontal="centerContinuous"/>
    </xf>
    <xf numFmtId="164" fontId="17" fillId="0" borderId="0" xfId="1" applyNumberFormat="1" applyFont="1" applyAlignment="1">
      <alignment horizontal="centerContinuous"/>
    </xf>
    <xf numFmtId="37" fontId="18" fillId="0" borderId="0" xfId="26" applyFont="1"/>
    <xf numFmtId="37" fontId="18" fillId="0" borderId="0" xfId="26" applyFont="1" applyAlignment="1">
      <alignment horizontal="center"/>
    </xf>
    <xf numFmtId="39" fontId="18" fillId="0" borderId="0" xfId="26" applyNumberFormat="1" applyFont="1"/>
    <xf numFmtId="164" fontId="17" fillId="0" borderId="0" xfId="1" applyNumberFormat="1" applyFont="1" applyAlignment="1">
      <alignment horizontal="center"/>
    </xf>
    <xf numFmtId="15" fontId="18" fillId="0" borderId="0" xfId="26" applyNumberFormat="1" applyFont="1" applyAlignment="1">
      <alignment horizontal="left"/>
    </xf>
    <xf numFmtId="37" fontId="17" fillId="6" borderId="9" xfId="26" applyFont="1" applyFill="1" applyBorder="1"/>
    <xf numFmtId="37" fontId="17" fillId="6" borderId="10" xfId="26" applyFont="1" applyFill="1" applyBorder="1" applyAlignment="1">
      <alignment horizontal="center"/>
    </xf>
    <xf numFmtId="0" fontId="20" fillId="6" borderId="11" xfId="26" applyNumberFormat="1" applyFont="1" applyFill="1" applyBorder="1" applyAlignment="1">
      <alignment horizontal="center"/>
    </xf>
    <xf numFmtId="164" fontId="17" fillId="6" borderId="10" xfId="1" quotePrefix="1" applyNumberFormat="1" applyFont="1" applyFill="1" applyBorder="1" applyAlignment="1">
      <alignment horizontal="center"/>
    </xf>
    <xf numFmtId="37" fontId="17" fillId="6" borderId="12" xfId="26" applyFont="1" applyFill="1" applyBorder="1"/>
    <xf numFmtId="37" fontId="17" fillId="6" borderId="13" xfId="26" applyFont="1" applyFill="1" applyBorder="1" applyAlignment="1">
      <alignment horizontal="center"/>
    </xf>
    <xf numFmtId="3" fontId="17" fillId="6" borderId="14" xfId="26" applyNumberFormat="1" applyFont="1" applyFill="1" applyBorder="1" applyAlignment="1">
      <alignment horizontal="center"/>
    </xf>
    <xf numFmtId="164" fontId="17" fillId="6" borderId="13" xfId="1" applyNumberFormat="1" applyFont="1" applyFill="1" applyBorder="1" applyAlignment="1">
      <alignment horizontal="center"/>
    </xf>
    <xf numFmtId="37" fontId="18" fillId="0" borderId="15" xfId="26" applyFont="1" applyBorder="1"/>
    <xf numFmtId="37" fontId="18" fillId="0" borderId="16" xfId="26" applyFont="1" applyBorder="1" applyAlignment="1">
      <alignment horizontal="center"/>
    </xf>
    <xf numFmtId="3" fontId="18" fillId="0" borderId="17" xfId="26" applyNumberFormat="1" applyFont="1" applyBorder="1" applyAlignment="1">
      <alignment horizontal="center"/>
    </xf>
    <xf numFmtId="43" fontId="18" fillId="0" borderId="17" xfId="1" applyFont="1" applyBorder="1"/>
    <xf numFmtId="43" fontId="19" fillId="0" borderId="17" xfId="1" applyFont="1" applyBorder="1"/>
    <xf numFmtId="43" fontId="18" fillId="0" borderId="17" xfId="1" applyFont="1" applyFill="1" applyBorder="1"/>
    <xf numFmtId="43" fontId="18" fillId="0" borderId="17" xfId="1" applyFont="1" applyFill="1" applyBorder="1" applyAlignment="1"/>
    <xf numFmtId="43" fontId="19" fillId="0" borderId="17" xfId="1" applyFont="1" applyFill="1" applyBorder="1" applyAlignment="1"/>
    <xf numFmtId="37" fontId="17" fillId="6" borderId="15" xfId="26" applyFont="1" applyFill="1" applyBorder="1" applyAlignment="1">
      <alignment horizontal="left"/>
    </xf>
    <xf numFmtId="37" fontId="17" fillId="6" borderId="16" xfId="26" applyFont="1" applyFill="1" applyBorder="1" applyAlignment="1">
      <alignment horizontal="center"/>
    </xf>
    <xf numFmtId="164" fontId="17" fillId="4" borderId="18" xfId="2" applyNumberFormat="1" applyFont="1" applyFill="1" applyBorder="1" applyAlignment="1"/>
    <xf numFmtId="37" fontId="18" fillId="0" borderId="17" xfId="26" applyFont="1" applyBorder="1"/>
    <xf numFmtId="37" fontId="18" fillId="0" borderId="15" xfId="26" quotePrefix="1" applyFont="1" applyBorder="1" applyAlignment="1">
      <alignment horizontal="left"/>
    </xf>
    <xf numFmtId="37" fontId="18" fillId="0" borderId="15" xfId="26" applyFont="1" applyBorder="1" applyAlignment="1">
      <alignment horizontal="left"/>
    </xf>
    <xf numFmtId="37" fontId="19" fillId="0" borderId="15" xfId="26" applyFont="1" applyBorder="1"/>
    <xf numFmtId="37" fontId="19" fillId="0" borderId="16" xfId="26" applyFont="1" applyBorder="1" applyAlignment="1">
      <alignment horizontal="center"/>
    </xf>
    <xf numFmtId="37" fontId="17" fillId="6" borderId="15" xfId="26" applyFont="1" applyFill="1" applyBorder="1"/>
    <xf numFmtId="37" fontId="17" fillId="6" borderId="18" xfId="26" applyFont="1" applyFill="1" applyBorder="1"/>
    <xf numFmtId="164" fontId="18" fillId="0" borderId="17" xfId="1" applyNumberFormat="1" applyFont="1" applyBorder="1"/>
    <xf numFmtId="164" fontId="18" fillId="0" borderId="17" xfId="1" applyNumberFormat="1" applyFont="1" applyFill="1" applyBorder="1"/>
    <xf numFmtId="164" fontId="19" fillId="0" borderId="17" xfId="1" applyNumberFormat="1" applyFont="1" applyBorder="1"/>
    <xf numFmtId="164" fontId="21" fillId="0" borderId="20" xfId="2" applyNumberFormat="1" applyFont="1" applyFill="1" applyBorder="1" applyAlignment="1">
      <alignment horizontal="right"/>
    </xf>
    <xf numFmtId="37" fontId="17" fillId="0" borderId="15" xfId="26" applyFont="1" applyBorder="1"/>
    <xf numFmtId="37" fontId="22" fillId="0" borderId="17" xfId="26" applyFont="1" applyBorder="1"/>
    <xf numFmtId="37" fontId="20" fillId="0" borderId="15" xfId="26" applyFont="1" applyBorder="1"/>
    <xf numFmtId="37" fontId="20" fillId="7" borderId="16" xfId="26" applyFont="1" applyFill="1" applyBorder="1" applyAlignment="1">
      <alignment horizontal="right"/>
    </xf>
    <xf numFmtId="37" fontId="23" fillId="7" borderId="21" xfId="0" applyNumberFormat="1" applyFont="1" applyFill="1" applyBorder="1"/>
    <xf numFmtId="37" fontId="2" fillId="0" borderId="17" xfId="0" applyNumberFormat="1" applyFont="1" applyBorder="1"/>
    <xf numFmtId="37" fontId="24" fillId="6" borderId="17" xfId="0" applyNumberFormat="1" applyFont="1" applyFill="1" applyBorder="1"/>
    <xf numFmtId="3" fontId="2" fillId="0" borderId="17" xfId="0" applyNumberFormat="1" applyFont="1" applyBorder="1"/>
    <xf numFmtId="9" fontId="2" fillId="0" borderId="14" xfId="0" applyNumberFormat="1" applyFont="1" applyBorder="1"/>
    <xf numFmtId="0" fontId="2" fillId="0" borderId="17" xfId="0" applyFont="1" applyBorder="1"/>
    <xf numFmtId="37" fontId="18" fillId="0" borderId="16" xfId="26" applyFont="1" applyBorder="1" applyAlignment="1">
      <alignment horizontal="right"/>
    </xf>
    <xf numFmtId="37" fontId="17" fillId="0" borderId="12" xfId="26" applyFont="1" applyBorder="1"/>
    <xf numFmtId="37" fontId="18" fillId="0" borderId="13" xfId="26" applyFont="1" applyBorder="1" applyAlignment="1">
      <alignment horizontal="right"/>
    </xf>
    <xf numFmtId="37" fontId="2" fillId="0" borderId="14" xfId="0" applyNumberFormat="1" applyFont="1" applyBorder="1"/>
    <xf numFmtId="164" fontId="18" fillId="0" borderId="0" xfId="1" applyNumberFormat="1" applyFont="1"/>
    <xf numFmtId="37" fontId="20" fillId="0" borderId="0" xfId="26" applyFont="1"/>
    <xf numFmtId="37" fontId="20" fillId="7" borderId="10" xfId="26" applyFont="1" applyFill="1" applyBorder="1" applyAlignment="1">
      <alignment horizontal="right"/>
    </xf>
    <xf numFmtId="164" fontId="23" fillId="5" borderId="11" xfId="0" applyNumberFormat="1" applyFont="1" applyFill="1" applyBorder="1"/>
    <xf numFmtId="37" fontId="23" fillId="5" borderId="11" xfId="0" applyNumberFormat="1" applyFont="1" applyFill="1" applyBorder="1"/>
    <xf numFmtId="37" fontId="20" fillId="7" borderId="13" xfId="26" quotePrefix="1" applyFont="1" applyFill="1" applyBorder="1" applyAlignment="1">
      <alignment horizontal="right"/>
    </xf>
    <xf numFmtId="37" fontId="24" fillId="7" borderId="14" xfId="0" applyNumberFormat="1" applyFont="1" applyFill="1" applyBorder="1"/>
    <xf numFmtId="37" fontId="20" fillId="7" borderId="19" xfId="26" applyFont="1" applyFill="1" applyBorder="1" applyAlignment="1">
      <alignment horizontal="right"/>
    </xf>
    <xf numFmtId="37" fontId="24" fillId="7" borderId="21" xfId="0" applyNumberFormat="1" applyFont="1" applyFill="1" applyBorder="1"/>
    <xf numFmtId="43" fontId="18" fillId="0" borderId="0" xfId="2" applyFont="1"/>
    <xf numFmtId="43" fontId="24" fillId="0" borderId="0" xfId="0" applyNumberFormat="1" applyFont="1"/>
    <xf numFmtId="43" fontId="0" fillId="8" borderId="0" xfId="0" applyNumberFormat="1" applyFill="1"/>
    <xf numFmtId="43" fontId="27" fillId="0" borderId="0" xfId="0" applyNumberFormat="1" applyFont="1"/>
    <xf numFmtId="0" fontId="16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/>
    </xf>
    <xf numFmtId="0" fontId="16" fillId="9" borderId="0" xfId="0" quotePrefix="1" applyFont="1" applyFill="1" applyAlignment="1">
      <alignment horizontal="center"/>
    </xf>
    <xf numFmtId="0" fontId="16" fillId="9" borderId="0" xfId="0" quotePrefix="1" applyFont="1" applyFill="1" applyAlignment="1">
      <alignment horizontal="center" vertical="center"/>
    </xf>
    <xf numFmtId="0" fontId="0" fillId="5" borderId="0" xfId="0" applyFill="1"/>
    <xf numFmtId="17" fontId="0" fillId="0" borderId="0" xfId="0" applyNumberFormat="1"/>
    <xf numFmtId="44" fontId="0" fillId="0" borderId="0" xfId="7" applyFont="1" applyBorder="1"/>
    <xf numFmtId="165" fontId="0" fillId="0" borderId="0" xfId="7" applyNumberFormat="1" applyFont="1" applyBorder="1"/>
    <xf numFmtId="165" fontId="18" fillId="0" borderId="0" xfId="7" applyNumberFormat="1" applyFont="1" applyFill="1" applyBorder="1"/>
    <xf numFmtId="165" fontId="0" fillId="0" borderId="0" xfId="0" applyNumberFormat="1"/>
    <xf numFmtId="37" fontId="18" fillId="0" borderId="0" xfId="0" applyNumberFormat="1" applyFont="1"/>
    <xf numFmtId="168" fontId="0" fillId="0" borderId="0" xfId="0" applyNumberFormat="1"/>
    <xf numFmtId="165" fontId="0" fillId="0" borderId="0" xfId="7" applyNumberFormat="1" applyFont="1" applyFill="1" applyBorder="1"/>
    <xf numFmtId="44" fontId="0" fillId="0" borderId="0" xfId="7" applyFont="1" applyFill="1" applyBorder="1"/>
    <xf numFmtId="165" fontId="18" fillId="0" borderId="0" xfId="7" applyNumberFormat="1" applyFont="1" applyFill="1"/>
    <xf numFmtId="165" fontId="0" fillId="0" borderId="0" xfId="7" applyNumberFormat="1" applyFont="1" applyFill="1"/>
    <xf numFmtId="44" fontId="0" fillId="0" borderId="0" xfId="7" applyFont="1" applyFill="1"/>
    <xf numFmtId="165" fontId="29" fillId="5" borderId="0" xfId="7" applyNumberFormat="1" applyFont="1" applyFill="1"/>
    <xf numFmtId="165" fontId="0" fillId="0" borderId="0" xfId="7" applyNumberFormat="1" applyFont="1"/>
    <xf numFmtId="44" fontId="0" fillId="0" borderId="0" xfId="7" applyFont="1"/>
    <xf numFmtId="37" fontId="29" fillId="5" borderId="0" xfId="0" applyNumberFormat="1" applyFont="1" applyFill="1"/>
    <xf numFmtId="0" fontId="19" fillId="0" borderId="0" xfId="0" applyFont="1"/>
    <xf numFmtId="0" fontId="0" fillId="0" borderId="14" xfId="0" applyBorder="1"/>
    <xf numFmtId="0" fontId="0" fillId="0" borderId="13" xfId="0" applyBorder="1" applyAlignment="1">
      <alignment horizontal="center"/>
    </xf>
    <xf numFmtId="43" fontId="29" fillId="0" borderId="14" xfId="1" applyFont="1" applyBorder="1" applyAlignment="1">
      <alignment horizontal="center"/>
    </xf>
    <xf numFmtId="165" fontId="0" fillId="0" borderId="25" xfId="0" applyNumberFormat="1" applyBorder="1"/>
    <xf numFmtId="0" fontId="0" fillId="0" borderId="25" xfId="0" applyBorder="1"/>
    <xf numFmtId="0" fontId="0" fillId="0" borderId="24" xfId="0" applyBorder="1" applyAlignment="1">
      <alignment horizontal="center"/>
    </xf>
    <xf numFmtId="43" fontId="29" fillId="0" borderId="13" xfId="1" applyFont="1" applyBorder="1" applyAlignment="1">
      <alignment horizontal="center"/>
    </xf>
    <xf numFmtId="43" fontId="0" fillId="0" borderId="0" xfId="1" applyFont="1" applyFill="1"/>
    <xf numFmtId="0" fontId="24" fillId="0" borderId="0" xfId="0" applyFont="1" applyAlignment="1">
      <alignment horizontal="center"/>
    </xf>
    <xf numFmtId="43" fontId="0" fillId="12" borderId="0" xfId="0" applyNumberFormat="1" applyFill="1"/>
    <xf numFmtId="43" fontId="24" fillId="0" borderId="0" xfId="1" applyFont="1"/>
    <xf numFmtId="43" fontId="0" fillId="4" borderId="0" xfId="1" applyFont="1" applyFill="1"/>
    <xf numFmtId="43" fontId="24" fillId="4" borderId="0" xfId="0" applyNumberFormat="1" applyFont="1" applyFill="1"/>
    <xf numFmtId="43" fontId="0" fillId="9" borderId="0" xfId="1" applyFont="1" applyFill="1"/>
    <xf numFmtId="37" fontId="17" fillId="0" borderId="0" xfId="26" applyFont="1" applyAlignment="1">
      <alignment horizontal="center"/>
    </xf>
    <xf numFmtId="37" fontId="17" fillId="6" borderId="10" xfId="26" quotePrefix="1" applyFont="1" applyFill="1" applyBorder="1" applyAlignment="1">
      <alignment horizontal="center"/>
    </xf>
    <xf numFmtId="3" fontId="17" fillId="6" borderId="13" xfId="26" applyNumberFormat="1" applyFont="1" applyFill="1" applyBorder="1" applyAlignment="1">
      <alignment horizontal="center"/>
    </xf>
    <xf numFmtId="164" fontId="18" fillId="0" borderId="17" xfId="1" applyNumberFormat="1" applyFont="1" applyBorder="1" applyAlignment="1">
      <alignment horizontal="center"/>
    </xf>
    <xf numFmtId="43" fontId="18" fillId="5" borderId="17" xfId="1" applyFont="1" applyFill="1" applyBorder="1"/>
    <xf numFmtId="164" fontId="18" fillId="0" borderId="17" xfId="2" applyNumberFormat="1" applyFont="1" applyFill="1" applyBorder="1" applyAlignment="1"/>
    <xf numFmtId="37" fontId="18" fillId="13" borderId="15" xfId="26" applyFont="1" applyFill="1" applyBorder="1"/>
    <xf numFmtId="37" fontId="18" fillId="13" borderId="16" xfId="26" applyFont="1" applyFill="1" applyBorder="1" applyAlignment="1">
      <alignment horizontal="center"/>
    </xf>
    <xf numFmtId="43" fontId="18" fillId="13" borderId="17" xfId="1" applyFont="1" applyFill="1" applyBorder="1" applyAlignment="1"/>
    <xf numFmtId="43" fontId="18" fillId="13" borderId="17" xfId="1" applyFont="1" applyFill="1" applyBorder="1"/>
    <xf numFmtId="164" fontId="18" fillId="13" borderId="17" xfId="1" applyNumberFormat="1" applyFont="1" applyFill="1" applyBorder="1"/>
    <xf numFmtId="164" fontId="18" fillId="14" borderId="17" xfId="2" applyNumberFormat="1" applyFont="1" applyFill="1" applyBorder="1" applyAlignment="1"/>
    <xf numFmtId="164" fontId="18" fillId="0" borderId="15" xfId="2" applyNumberFormat="1" applyFont="1" applyFill="1" applyBorder="1" applyAlignment="1"/>
    <xf numFmtId="164" fontId="18" fillId="0" borderId="16" xfId="2" applyNumberFormat="1" applyFont="1" applyFill="1" applyBorder="1" applyAlignment="1"/>
    <xf numFmtId="164" fontId="21" fillId="0" borderId="17" xfId="2" applyNumberFormat="1" applyFont="1" applyFill="1" applyBorder="1" applyAlignment="1">
      <alignment horizontal="right"/>
    </xf>
    <xf numFmtId="164" fontId="18" fillId="0" borderId="17" xfId="2" applyNumberFormat="1" applyFont="1" applyBorder="1" applyAlignment="1"/>
    <xf numFmtId="37" fontId="18" fillId="8" borderId="15" xfId="26" applyFont="1" applyFill="1" applyBorder="1"/>
    <xf numFmtId="37" fontId="18" fillId="8" borderId="16" xfId="26" applyFont="1" applyFill="1" applyBorder="1" applyAlignment="1">
      <alignment horizontal="center"/>
    </xf>
    <xf numFmtId="43" fontId="18" fillId="8" borderId="17" xfId="1" applyFont="1" applyFill="1" applyBorder="1" applyAlignment="1"/>
    <xf numFmtId="43" fontId="18" fillId="8" borderId="17" xfId="1" applyFont="1" applyFill="1" applyBorder="1"/>
    <xf numFmtId="164" fontId="18" fillId="8" borderId="17" xfId="1" applyNumberFormat="1" applyFont="1" applyFill="1" applyBorder="1"/>
    <xf numFmtId="43" fontId="18" fillId="0" borderId="17" xfId="26" applyNumberFormat="1" applyFont="1" applyBorder="1"/>
    <xf numFmtId="164" fontId="18" fillId="0" borderId="17" xfId="26" applyNumberFormat="1" applyFont="1" applyBorder="1"/>
    <xf numFmtId="43" fontId="19" fillId="8" borderId="17" xfId="1" applyFont="1" applyFill="1" applyBorder="1"/>
    <xf numFmtId="37" fontId="17" fillId="0" borderId="0" xfId="26" applyFont="1"/>
    <xf numFmtId="37" fontId="24" fillId="0" borderId="17" xfId="0" applyNumberFormat="1" applyFont="1" applyBorder="1"/>
    <xf numFmtId="37" fontId="17" fillId="5" borderId="15" xfId="26" applyFont="1" applyFill="1" applyBorder="1"/>
    <xf numFmtId="37" fontId="18" fillId="5" borderId="16" xfId="26" applyFont="1" applyFill="1" applyBorder="1" applyAlignment="1">
      <alignment horizontal="center"/>
    </xf>
    <xf numFmtId="37" fontId="18" fillId="5" borderId="17" xfId="26" applyFont="1" applyFill="1" applyBorder="1"/>
    <xf numFmtId="37" fontId="22" fillId="5" borderId="17" xfId="26" applyFont="1" applyFill="1" applyBorder="1"/>
    <xf numFmtId="164" fontId="18" fillId="5" borderId="17" xfId="1" applyNumberFormat="1" applyFont="1" applyFill="1" applyBorder="1"/>
    <xf numFmtId="164" fontId="2" fillId="0" borderId="17" xfId="1" applyNumberFormat="1" applyFont="1" applyBorder="1"/>
    <xf numFmtId="37" fontId="24" fillId="7" borderId="11" xfId="0" applyNumberFormat="1" applyFont="1" applyFill="1" applyBorder="1"/>
    <xf numFmtId="164" fontId="24" fillId="6" borderId="17" xfId="1" applyNumberFormat="1" applyFont="1" applyFill="1" applyBorder="1"/>
    <xf numFmtId="164" fontId="24" fillId="0" borderId="17" xfId="1" applyNumberFormat="1" applyFont="1" applyBorder="1"/>
    <xf numFmtId="164" fontId="24" fillId="7" borderId="11" xfId="1" applyNumberFormat="1" applyFont="1" applyFill="1" applyBorder="1"/>
    <xf numFmtId="164" fontId="24" fillId="7" borderId="14" xfId="1" applyNumberFormat="1" applyFont="1" applyFill="1" applyBorder="1"/>
    <xf numFmtId="164" fontId="24" fillId="7" borderId="21" xfId="1" applyNumberFormat="1" applyFont="1" applyFill="1" applyBorder="1"/>
    <xf numFmtId="43" fontId="0" fillId="0" borderId="0" xfId="0" applyNumberFormat="1"/>
    <xf numFmtId="169" fontId="3" fillId="0" borderId="0" xfId="7" applyNumberFormat="1" applyFont="1" applyFill="1" applyBorder="1"/>
    <xf numFmtId="169" fontId="3" fillId="0" borderId="0" xfId="0" applyNumberFormat="1" applyFont="1"/>
    <xf numFmtId="0" fontId="3" fillId="0" borderId="6" xfId="0" quotePrefix="1" applyFont="1" applyBorder="1" applyAlignment="1">
      <alignment horizontal="center"/>
    </xf>
    <xf numFmtId="0" fontId="22" fillId="5" borderId="22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22" fillId="5" borderId="24" xfId="0" applyFont="1" applyFill="1" applyBorder="1" applyAlignment="1">
      <alignment horizontal="center"/>
    </xf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6" fillId="8" borderId="0" xfId="0" quotePrefix="1" applyFont="1" applyFill="1" applyAlignment="1">
      <alignment horizontal="center" wrapText="1"/>
    </xf>
    <xf numFmtId="0" fontId="16" fillId="10" borderId="0" xfId="0" applyFont="1" applyFill="1" applyAlignment="1">
      <alignment horizontal="center" wrapText="1"/>
    </xf>
    <xf numFmtId="0" fontId="16" fillId="10" borderId="0" xfId="0" quotePrefix="1" applyFont="1" applyFill="1" applyAlignment="1">
      <alignment horizontal="center" wrapText="1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37" xr:uid="{4AC78880-BA4A-4368-8C83-20B4D1041DC9}"/>
    <cellStyle name="Comma0" xfId="6" xr:uid="{00000000-0005-0000-0000-000005000000}"/>
    <cellStyle name="Currency" xfId="7" builtinId="4"/>
    <cellStyle name="Currency 2" xfId="8" xr:uid="{00000000-0005-0000-0000-000007000000}"/>
    <cellStyle name="Currency 3" xfId="9" xr:uid="{00000000-0005-0000-0000-000008000000}"/>
    <cellStyle name="Currency0" xfId="10" xr:uid="{00000000-0005-0000-0000-000009000000}"/>
    <cellStyle name="Currency0 2" xfId="11" xr:uid="{00000000-0005-0000-0000-00000A000000}"/>
    <cellStyle name="Date" xfId="12" xr:uid="{00000000-0005-0000-0000-00000B000000}"/>
    <cellStyle name="Date 2" xfId="13" xr:uid="{00000000-0005-0000-0000-00000C000000}"/>
    <cellStyle name="Fixed" xfId="14" xr:uid="{00000000-0005-0000-0000-00000D000000}"/>
    <cellStyle name="Heading 1 2" xfId="15" xr:uid="{00000000-0005-0000-0000-00000E000000}"/>
    <cellStyle name="Heading 1 3" xfId="16" xr:uid="{00000000-0005-0000-0000-00000F000000}"/>
    <cellStyle name="Heading 2 2" xfId="17" xr:uid="{00000000-0005-0000-0000-000010000000}"/>
    <cellStyle name="Heading 2 3" xfId="18" xr:uid="{00000000-0005-0000-0000-000011000000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21" xr:uid="{00000000-0005-0000-0000-000015000000}"/>
    <cellStyle name="Normal 2 4" xfId="22" xr:uid="{00000000-0005-0000-0000-000016000000}"/>
    <cellStyle name="Normal 3" xfId="23" xr:uid="{00000000-0005-0000-0000-000017000000}"/>
    <cellStyle name="Normal 4" xfId="24" xr:uid="{00000000-0005-0000-0000-000018000000}"/>
    <cellStyle name="Normal 5" xfId="25" xr:uid="{00000000-0005-0000-0000-000019000000}"/>
    <cellStyle name="Normal 6" xfId="26" xr:uid="{00000000-0005-0000-0000-00001A000000}"/>
    <cellStyle name="Normal 7" xfId="36" xr:uid="{ACDE38A4-1E06-48A5-AC95-520867010505}"/>
    <cellStyle name="Normal_Sheet1" xfId="27" xr:uid="{00000000-0005-0000-0000-00001B000000}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SAPDataCell" xfId="31" xr:uid="{00000000-0005-0000-0000-00001F000000}"/>
    <cellStyle name="SAPDimensionCell" xfId="32" xr:uid="{00000000-0005-0000-0000-000020000000}"/>
    <cellStyle name="SAPMemberCell" xfId="33" xr:uid="{00000000-0005-0000-0000-000021000000}"/>
    <cellStyle name="Total 2" xfId="34" xr:uid="{00000000-0005-0000-0000-000022000000}"/>
    <cellStyle name="Total 3" xfId="35" xr:uid="{00000000-0005-0000-0000-000023000000}"/>
  </cellStyles>
  <dxfs count="0"/>
  <tableStyles count="1" defaultTableStyle="TableStyleMedium2" defaultPivotStyle="PivotStyleLight16">
    <tableStyle name="Invisible" pivot="0" table="0" count="0" xr9:uid="{601F6255-9DAA-4AF3-965B-8BB17E6AED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67</xdr:row>
      <xdr:rowOff>28575</xdr:rowOff>
    </xdr:from>
    <xdr:to>
      <xdr:col>5</xdr:col>
      <xdr:colOff>733425</xdr:colOff>
      <xdr:row>91</xdr:row>
      <xdr:rowOff>44575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F7561A-F746-78F2-0957-A745A665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10877550"/>
          <a:ext cx="6229350" cy="390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0</xdr:row>
      <xdr:rowOff>85725</xdr:rowOff>
    </xdr:from>
    <xdr:to>
      <xdr:col>16</xdr:col>
      <xdr:colOff>535117</xdr:colOff>
      <xdr:row>35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A7D358-C0BD-9B6B-5196-B3274F9A9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0" y="85725"/>
          <a:ext cx="5230942" cy="5610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7</xdr:col>
      <xdr:colOff>888050</xdr:colOff>
      <xdr:row>66</xdr:row>
      <xdr:rowOff>116673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D8592-2ACE-4090-8234-332C5130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5019675"/>
          <a:ext cx="7517450" cy="6755598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3"/>
  <sheetViews>
    <sheetView tabSelected="1" view="pageBreakPreview" zoomScale="60" zoomScaleNormal="100" workbookViewId="0">
      <selection activeCell="K43" sqref="K43"/>
    </sheetView>
  </sheetViews>
  <sheetFormatPr defaultRowHeight="14.1" customHeight="1" x14ac:dyDescent="0.25"/>
  <cols>
    <col min="1" max="1" width="3.5546875" customWidth="1"/>
    <col min="2" max="3" width="3.6640625" customWidth="1"/>
    <col min="4" max="4" width="16.6640625" customWidth="1"/>
    <col min="5" max="5" width="9.5546875" customWidth="1"/>
    <col min="6" max="6" width="13.44140625" customWidth="1"/>
    <col min="7" max="19" width="9.5546875" customWidth="1"/>
  </cols>
  <sheetData>
    <row r="1" spans="1:19" ht="14.1" customHeight="1" thickBot="1" x14ac:dyDescent="0.3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336</v>
      </c>
    </row>
    <row r="2" spans="1:19" ht="14.1" customHeight="1" x14ac:dyDescent="0.25">
      <c r="A2" s="1" t="s">
        <v>2</v>
      </c>
      <c r="B2" s="1"/>
      <c r="C2" s="1"/>
      <c r="D2" s="1"/>
      <c r="E2" s="1"/>
      <c r="F2" s="1" t="s">
        <v>3</v>
      </c>
      <c r="G2" s="1" t="s">
        <v>4</v>
      </c>
      <c r="H2" s="1"/>
      <c r="I2" s="1"/>
      <c r="J2" s="1"/>
      <c r="K2" s="8"/>
      <c r="L2" s="8"/>
      <c r="M2" s="1"/>
      <c r="N2" s="8"/>
      <c r="O2" s="8"/>
      <c r="P2" s="8" t="s">
        <v>5</v>
      </c>
      <c r="Q2" s="1"/>
      <c r="R2" s="1"/>
      <c r="S2" s="9"/>
    </row>
    <row r="3" spans="1:19" ht="14.1" customHeight="1" x14ac:dyDescent="0.25">
      <c r="A3" s="1"/>
      <c r="B3" s="1"/>
      <c r="C3" s="1"/>
      <c r="D3" s="1"/>
      <c r="E3" s="1"/>
      <c r="F3" s="1"/>
      <c r="G3" s="1" t="s">
        <v>6</v>
      </c>
      <c r="H3" s="1"/>
      <c r="I3" s="1"/>
      <c r="J3" s="1"/>
      <c r="K3" s="7"/>
      <c r="L3" s="9"/>
      <c r="M3" s="1"/>
      <c r="N3" s="1"/>
      <c r="O3" s="7"/>
      <c r="P3" s="7"/>
      <c r="Q3" s="9" t="s">
        <v>7</v>
      </c>
      <c r="R3" s="1"/>
      <c r="S3" s="7"/>
    </row>
    <row r="4" spans="1:19" ht="14.1" customHeight="1" x14ac:dyDescent="0.25">
      <c r="A4" s="1" t="s">
        <v>8</v>
      </c>
      <c r="B4" s="1"/>
      <c r="C4" s="1"/>
      <c r="D4" s="1"/>
      <c r="E4" s="1"/>
      <c r="F4" s="1"/>
      <c r="G4" s="1" t="s">
        <v>9</v>
      </c>
      <c r="H4" s="1"/>
      <c r="I4" s="1"/>
      <c r="J4" s="1"/>
      <c r="K4" s="7"/>
      <c r="L4" s="9"/>
      <c r="M4" s="7"/>
      <c r="N4" s="1"/>
      <c r="O4" s="1"/>
      <c r="P4" s="7"/>
      <c r="Q4" s="9" t="s">
        <v>10</v>
      </c>
      <c r="R4" s="1"/>
      <c r="S4" s="7"/>
    </row>
    <row r="5" spans="1:19" ht="14.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7"/>
      <c r="L5" s="9"/>
      <c r="M5" s="7"/>
      <c r="N5" s="1"/>
      <c r="O5" s="1"/>
      <c r="P5" s="7" t="s">
        <v>11</v>
      </c>
      <c r="Q5" s="9" t="s">
        <v>12</v>
      </c>
      <c r="R5" s="1"/>
      <c r="S5" s="7"/>
    </row>
    <row r="6" spans="1:19" ht="14.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7"/>
      <c r="L6" s="9"/>
      <c r="M6" s="7"/>
      <c r="N6" s="1"/>
      <c r="O6" s="1"/>
      <c r="P6" s="7"/>
      <c r="Q6" s="9" t="s">
        <v>338</v>
      </c>
      <c r="R6" s="1"/>
      <c r="S6" s="7"/>
    </row>
    <row r="7" spans="1:19" ht="14.1" customHeight="1" thickBot="1" x14ac:dyDescent="0.3">
      <c r="A7" s="2" t="s">
        <v>337</v>
      </c>
      <c r="B7" s="2"/>
      <c r="C7" s="2"/>
      <c r="D7" s="2"/>
      <c r="E7" s="2"/>
      <c r="F7" s="2"/>
      <c r="G7" s="2"/>
      <c r="H7" s="2"/>
      <c r="I7" s="2" t="s">
        <v>13</v>
      </c>
      <c r="J7" s="2"/>
      <c r="K7" s="2"/>
      <c r="L7" s="2"/>
      <c r="M7" s="2"/>
      <c r="N7" s="2"/>
      <c r="O7" s="2"/>
      <c r="P7" s="2"/>
      <c r="Q7" s="2" t="s">
        <v>339</v>
      </c>
      <c r="R7" s="2"/>
      <c r="S7" s="2"/>
    </row>
    <row r="8" spans="1:19" ht="14.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5">
      <c r="A10" s="1"/>
      <c r="B10" s="1"/>
      <c r="C10" s="1"/>
      <c r="D10" s="3" t="s">
        <v>14</v>
      </c>
      <c r="E10" s="4"/>
      <c r="F10" s="4"/>
      <c r="G10" s="3" t="s">
        <v>15</v>
      </c>
      <c r="H10" s="4"/>
      <c r="I10" s="3"/>
      <c r="J10" s="4"/>
      <c r="K10" s="3" t="s">
        <v>16</v>
      </c>
      <c r="L10" s="3"/>
      <c r="M10" s="3"/>
      <c r="N10" s="3"/>
      <c r="O10" s="3"/>
      <c r="P10" s="3" t="s">
        <v>17</v>
      </c>
      <c r="Q10" s="3"/>
      <c r="R10" s="3" t="s">
        <v>18</v>
      </c>
      <c r="S10" s="1"/>
    </row>
    <row r="11" spans="1:19" ht="14.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 x14ac:dyDescent="0.25">
      <c r="A12" s="1" t="s">
        <v>19</v>
      </c>
      <c r="B12" s="4"/>
      <c r="C12" s="4"/>
      <c r="D12" s="4"/>
      <c r="E12" s="4"/>
      <c r="F12" s="3"/>
      <c r="G12" s="4"/>
      <c r="H12" s="4"/>
      <c r="I12" s="4"/>
      <c r="J12" s="4"/>
      <c r="K12" s="1"/>
      <c r="L12" s="3"/>
      <c r="M12" s="3"/>
      <c r="N12" s="4"/>
      <c r="O12" s="4"/>
      <c r="P12" s="178" t="s">
        <v>20</v>
      </c>
      <c r="Q12" s="178"/>
      <c r="R12" s="178"/>
      <c r="S12" s="4"/>
    </row>
    <row r="13" spans="1:19" ht="14.1" customHeight="1" thickBot="1" x14ac:dyDescent="0.3">
      <c r="A13" s="2" t="s">
        <v>21</v>
      </c>
      <c r="B13" s="5"/>
      <c r="C13" s="5"/>
      <c r="D13" s="5" t="s">
        <v>22</v>
      </c>
      <c r="E13" s="5"/>
      <c r="F13" s="5"/>
      <c r="G13" s="5" t="s">
        <v>23</v>
      </c>
      <c r="H13" s="17"/>
      <c r="I13" s="17"/>
      <c r="J13" s="18"/>
      <c r="K13" s="10" t="s">
        <v>24</v>
      </c>
      <c r="L13" s="18"/>
      <c r="M13" s="18"/>
      <c r="N13" s="10"/>
      <c r="O13" s="10"/>
      <c r="P13" s="10" t="s">
        <v>25</v>
      </c>
      <c r="Q13" s="10"/>
      <c r="R13" s="10" t="s">
        <v>26</v>
      </c>
      <c r="S13" s="10"/>
    </row>
    <row r="14" spans="1:19" ht="14.1" customHeight="1" x14ac:dyDescent="0.25">
      <c r="A14" s="1">
        <v>1</v>
      </c>
      <c r="B14" s="15"/>
      <c r="C14" s="6"/>
      <c r="D14" s="6"/>
      <c r="E14" s="6"/>
      <c r="F14" s="14"/>
      <c r="G14" s="14"/>
      <c r="H14" s="14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4.1" customHeight="1" x14ac:dyDescent="0.25">
      <c r="A15" s="1">
        <v>2</v>
      </c>
      <c r="B15" s="15"/>
      <c r="C15" s="6"/>
      <c r="D15" s="1" t="s">
        <v>27</v>
      </c>
      <c r="E15" s="6"/>
      <c r="F15" s="14"/>
      <c r="G15" s="1" t="s">
        <v>28</v>
      </c>
      <c r="H15" s="14"/>
      <c r="I15" s="14"/>
      <c r="J15" s="6"/>
      <c r="K15" s="6">
        <f>'2025A'!F6/1000</f>
        <v>14.4</v>
      </c>
      <c r="L15" s="6"/>
      <c r="M15" s="6"/>
      <c r="N15" s="6"/>
      <c r="O15" s="6"/>
      <c r="P15" s="176">
        <v>0.99729032490967606</v>
      </c>
      <c r="Q15" s="6"/>
      <c r="R15" s="6">
        <f t="shared" ref="R15:R16" si="0">K15*P15</f>
        <v>14.360980678699336</v>
      </c>
      <c r="S15" s="6"/>
    </row>
    <row r="16" spans="1:19" ht="14.1" customHeight="1" x14ac:dyDescent="0.25">
      <c r="A16" s="1">
        <v>3</v>
      </c>
      <c r="B16" s="15"/>
      <c r="C16" s="6"/>
      <c r="D16" s="1" t="s">
        <v>29</v>
      </c>
      <c r="E16" s="6"/>
      <c r="F16" s="14"/>
      <c r="G16" s="1" t="s">
        <v>28</v>
      </c>
      <c r="H16" s="14"/>
      <c r="I16" s="14"/>
      <c r="J16" s="6"/>
      <c r="K16" s="11">
        <f>'2025A'!F8/1000</f>
        <v>45.8</v>
      </c>
      <c r="L16" s="6"/>
      <c r="M16" s="6"/>
      <c r="N16" s="6"/>
      <c r="O16" s="6"/>
      <c r="P16" s="176">
        <v>0.99729032490967606</v>
      </c>
      <c r="Q16" s="6"/>
      <c r="R16" s="11">
        <f t="shared" si="0"/>
        <v>45.675896880863164</v>
      </c>
      <c r="S16" s="6"/>
    </row>
    <row r="17" spans="1:19" ht="14.1" customHeight="1" x14ac:dyDescent="0.25">
      <c r="A17" s="1">
        <v>4</v>
      </c>
      <c r="B17" s="13"/>
      <c r="C17" s="6"/>
      <c r="D17" s="1" t="s">
        <v>30</v>
      </c>
      <c r="G17" s="1" t="s">
        <v>31</v>
      </c>
      <c r="K17" s="11">
        <f>'2025A'!F11/1000</f>
        <v>23.75</v>
      </c>
      <c r="P17" s="176">
        <v>0.99729032490967606</v>
      </c>
      <c r="R17" s="12">
        <f t="shared" ref="R17:R25" si="1">K17*P17</f>
        <v>23.685645216604808</v>
      </c>
      <c r="S17" s="12"/>
    </row>
    <row r="18" spans="1:19" ht="14.1" customHeight="1" x14ac:dyDescent="0.25">
      <c r="A18" s="1">
        <v>5</v>
      </c>
      <c r="B18" s="13"/>
      <c r="C18" s="6"/>
      <c r="D18" s="1" t="s">
        <v>32</v>
      </c>
      <c r="E18" s="1"/>
      <c r="F18" s="24"/>
      <c r="G18" s="1" t="s">
        <v>28</v>
      </c>
      <c r="H18" s="24"/>
      <c r="I18" s="12"/>
      <c r="J18" s="12"/>
      <c r="K18" s="11">
        <f>'2025A'!F13/1000</f>
        <v>800.32399999999996</v>
      </c>
      <c r="L18" s="12"/>
      <c r="M18" s="12"/>
      <c r="N18" s="12"/>
      <c r="O18" s="12"/>
      <c r="P18" s="176">
        <v>0.99729032490967606</v>
      </c>
      <c r="Q18" s="12"/>
      <c r="R18" s="12">
        <f t="shared" si="1"/>
        <v>798.15538199301159</v>
      </c>
      <c r="S18" s="12"/>
    </row>
    <row r="19" spans="1:19" ht="14.1" customHeight="1" x14ac:dyDescent="0.25">
      <c r="A19" s="1">
        <v>6</v>
      </c>
      <c r="B19" s="13"/>
      <c r="C19" s="6"/>
      <c r="D19" s="1" t="s">
        <v>33</v>
      </c>
      <c r="E19" s="1"/>
      <c r="F19" s="24"/>
      <c r="G19" s="1" t="s">
        <v>34</v>
      </c>
      <c r="H19" s="24"/>
      <c r="I19" s="12"/>
      <c r="J19" s="12"/>
      <c r="K19" s="11">
        <f>'2025A'!F14/1000</f>
        <v>25</v>
      </c>
      <c r="L19" s="12"/>
      <c r="M19" s="12"/>
      <c r="N19" s="12"/>
      <c r="O19" s="12"/>
      <c r="P19" s="176">
        <v>0.99729032490967606</v>
      </c>
      <c r="Q19" s="12"/>
      <c r="R19" s="25">
        <f t="shared" si="1"/>
        <v>24.932258122741903</v>
      </c>
      <c r="S19" s="12"/>
    </row>
    <row r="20" spans="1:19" ht="14.1" customHeight="1" x14ac:dyDescent="0.25">
      <c r="A20" s="1">
        <v>7</v>
      </c>
      <c r="B20" s="13"/>
      <c r="C20" s="6"/>
      <c r="D20" s="1" t="s">
        <v>35</v>
      </c>
      <c r="E20" s="1"/>
      <c r="F20" s="24"/>
      <c r="G20" s="1" t="s">
        <v>31</v>
      </c>
      <c r="H20" s="24"/>
      <c r="I20" s="12"/>
      <c r="J20" s="12"/>
      <c r="K20" s="11">
        <f>'2025A'!F15/1000</f>
        <v>71.25</v>
      </c>
      <c r="L20" s="12"/>
      <c r="M20" s="12"/>
      <c r="N20" s="12"/>
      <c r="O20" s="12"/>
      <c r="P20" s="176">
        <v>0.99729032490967606</v>
      </c>
      <c r="Q20" s="12"/>
      <c r="R20" s="25">
        <f t="shared" si="1"/>
        <v>71.05693564981442</v>
      </c>
      <c r="S20" s="12"/>
    </row>
    <row r="21" spans="1:19" ht="14.1" customHeight="1" x14ac:dyDescent="0.25">
      <c r="A21" s="1">
        <v>8</v>
      </c>
      <c r="B21" s="13"/>
      <c r="C21" s="23"/>
      <c r="D21" s="1" t="s">
        <v>36</v>
      </c>
      <c r="E21" s="1"/>
      <c r="F21" s="12"/>
      <c r="G21" s="1" t="s">
        <v>34</v>
      </c>
      <c r="H21" s="12"/>
      <c r="I21" s="12"/>
      <c r="J21" s="12"/>
      <c r="K21" s="25">
        <f>'2025A'!F17/1000</f>
        <v>137.922</v>
      </c>
      <c r="L21" s="12"/>
      <c r="M21" s="12"/>
      <c r="N21" s="12"/>
      <c r="O21" s="12"/>
      <c r="P21" s="176">
        <v>0.99729032490967606</v>
      </c>
      <c r="Q21" s="12"/>
      <c r="R21" s="25">
        <f t="shared" si="1"/>
        <v>137.54827619219233</v>
      </c>
      <c r="S21" s="24"/>
    </row>
    <row r="22" spans="1:19" ht="14.1" customHeight="1" x14ac:dyDescent="0.25">
      <c r="A22" s="1">
        <v>9</v>
      </c>
      <c r="B22" s="13"/>
      <c r="C22" s="6"/>
      <c r="D22" s="1" t="s">
        <v>37</v>
      </c>
      <c r="E22" s="1"/>
      <c r="F22" s="24"/>
      <c r="G22" s="1" t="s">
        <v>28</v>
      </c>
      <c r="H22" s="24"/>
      <c r="I22" s="24"/>
      <c r="J22" s="24"/>
      <c r="K22" s="25">
        <f>'2025A'!F18/1000</f>
        <v>1184.2570000000001</v>
      </c>
      <c r="L22" s="24"/>
      <c r="M22" s="24"/>
      <c r="N22" s="24"/>
      <c r="O22" s="24"/>
      <c r="P22" s="176">
        <v>0.99729032490967606</v>
      </c>
      <c r="Q22" s="24"/>
      <c r="R22" s="25">
        <f t="shared" si="1"/>
        <v>1181.0480483065583</v>
      </c>
      <c r="S22" s="12"/>
    </row>
    <row r="23" spans="1:19" ht="14.1" customHeight="1" x14ac:dyDescent="0.25">
      <c r="A23" s="1">
        <v>10</v>
      </c>
      <c r="B23" s="13"/>
      <c r="C23" s="6"/>
      <c r="D23" s="1" t="s">
        <v>38</v>
      </c>
      <c r="G23" s="1" t="s">
        <v>34</v>
      </c>
      <c r="K23" s="25">
        <f>'2025A'!F21/1000</f>
        <v>873.07</v>
      </c>
      <c r="P23" s="176">
        <v>0.99729032490967606</v>
      </c>
      <c r="R23" s="25">
        <f t="shared" si="1"/>
        <v>870.70426396889093</v>
      </c>
      <c r="S23" s="12"/>
    </row>
    <row r="24" spans="1:19" ht="14.1" customHeight="1" x14ac:dyDescent="0.25">
      <c r="A24" s="1">
        <v>11</v>
      </c>
      <c r="B24" s="13"/>
      <c r="C24" s="6"/>
      <c r="D24" s="1" t="s">
        <v>39</v>
      </c>
      <c r="E24" s="1"/>
      <c r="F24" s="12"/>
      <c r="G24" s="1" t="s">
        <v>34</v>
      </c>
      <c r="H24" s="12"/>
      <c r="I24" s="12"/>
      <c r="J24" s="12"/>
      <c r="K24" s="25">
        <f>'2025A'!F22/1000</f>
        <v>70</v>
      </c>
      <c r="L24" s="12"/>
      <c r="M24" s="12"/>
      <c r="N24" s="12"/>
      <c r="O24" s="12"/>
      <c r="P24" s="176">
        <v>0.99729032490967606</v>
      </c>
      <c r="Q24" s="12"/>
      <c r="R24" s="25">
        <f t="shared" si="1"/>
        <v>69.810322743677318</v>
      </c>
      <c r="S24" s="12"/>
    </row>
    <row r="25" spans="1:19" ht="14.1" customHeight="1" x14ac:dyDescent="0.25">
      <c r="A25" s="1">
        <v>12</v>
      </c>
      <c r="B25" s="13"/>
      <c r="C25" s="6"/>
      <c r="D25" s="1" t="s">
        <v>40</v>
      </c>
      <c r="E25" s="1"/>
      <c r="F25" s="1"/>
      <c r="G25" s="1" t="s">
        <v>28</v>
      </c>
      <c r="H25" s="1"/>
      <c r="I25" s="1"/>
      <c r="J25" s="1"/>
      <c r="K25" s="25">
        <f>'2025A'!F27/1000</f>
        <v>25.75</v>
      </c>
      <c r="L25" s="1"/>
      <c r="M25" s="1"/>
      <c r="N25" s="1"/>
      <c r="O25" s="1"/>
      <c r="P25" s="176">
        <v>0.99729032490967606</v>
      </c>
      <c r="Q25" s="12"/>
      <c r="R25" s="25">
        <f t="shared" si="1"/>
        <v>25.680225866424159</v>
      </c>
      <c r="S25" s="12"/>
    </row>
    <row r="26" spans="1:19" ht="14.1" customHeight="1" x14ac:dyDescent="0.25">
      <c r="A26" s="1">
        <v>13</v>
      </c>
      <c r="B26" s="13"/>
      <c r="C26" s="6"/>
      <c r="D26" s="1"/>
      <c r="G26" s="1"/>
      <c r="K26" s="25"/>
      <c r="S26" s="12"/>
    </row>
    <row r="27" spans="1:19" ht="14.1" customHeight="1" x14ac:dyDescent="0.25">
      <c r="A27" s="1">
        <v>14</v>
      </c>
      <c r="B27" s="13"/>
      <c r="C27" s="6"/>
      <c r="D27" s="1"/>
      <c r="E27" s="1"/>
      <c r="F27" s="1"/>
      <c r="G27" s="1"/>
      <c r="H27" s="1"/>
      <c r="I27" s="1"/>
      <c r="J27" s="1"/>
      <c r="K27" s="25"/>
      <c r="L27" s="12"/>
      <c r="M27" s="12"/>
      <c r="N27" s="12"/>
      <c r="O27" s="12"/>
      <c r="P27" s="26"/>
      <c r="Q27" s="12"/>
      <c r="R27" s="25"/>
      <c r="S27" s="12"/>
    </row>
    <row r="28" spans="1:19" ht="14.1" customHeight="1" x14ac:dyDescent="0.25">
      <c r="A28" s="1">
        <v>15</v>
      </c>
      <c r="B28" s="13"/>
      <c r="C28" s="6"/>
      <c r="D28" s="1"/>
      <c r="E28" s="1"/>
      <c r="F28" s="1"/>
      <c r="G28" s="1"/>
      <c r="H28" s="1"/>
      <c r="I28" s="1"/>
      <c r="J28" s="1"/>
      <c r="K28" s="25"/>
      <c r="L28" s="12"/>
      <c r="M28" s="12"/>
      <c r="N28" s="12"/>
      <c r="O28" s="12"/>
      <c r="P28" s="26"/>
      <c r="Q28" s="12"/>
      <c r="R28" s="25"/>
      <c r="S28" s="12"/>
    </row>
    <row r="29" spans="1:19" ht="14.1" customHeight="1" x14ac:dyDescent="0.25">
      <c r="A29" s="1">
        <v>16</v>
      </c>
      <c r="B29" s="13"/>
      <c r="C29" s="6"/>
      <c r="D29" s="1"/>
      <c r="E29" s="1"/>
      <c r="F29" s="12"/>
      <c r="G29" s="1"/>
      <c r="H29" s="12"/>
      <c r="I29" s="12"/>
      <c r="J29" s="12"/>
      <c r="K29" s="25"/>
      <c r="L29" s="12"/>
      <c r="M29" s="12"/>
      <c r="N29" s="12"/>
      <c r="O29" s="12"/>
      <c r="P29" s="26"/>
      <c r="Q29" s="12"/>
      <c r="R29" s="25"/>
      <c r="S29" s="12"/>
    </row>
    <row r="30" spans="1:19" ht="14.1" customHeight="1" x14ac:dyDescent="0.25">
      <c r="A30" s="1">
        <v>17</v>
      </c>
      <c r="B30" s="13"/>
      <c r="C30" s="6"/>
      <c r="D30" s="1" t="s">
        <v>41</v>
      </c>
      <c r="E30" s="1"/>
      <c r="F30" s="12"/>
      <c r="G30" s="12"/>
      <c r="H30" s="12"/>
      <c r="I30" s="12"/>
      <c r="J30" s="11"/>
      <c r="K30" s="12">
        <f>'2025A'!F37/1000</f>
        <v>120.65</v>
      </c>
      <c r="L30" s="11"/>
      <c r="M30" s="12"/>
      <c r="N30" s="12"/>
      <c r="O30" s="12"/>
      <c r="P30" s="177">
        <v>0.99729032490967606</v>
      </c>
      <c r="Q30" s="12"/>
      <c r="R30" s="25">
        <f>K30*P30</f>
        <v>120.32307770035243</v>
      </c>
      <c r="S30" s="12"/>
    </row>
    <row r="31" spans="1:19" ht="14.1" customHeight="1" x14ac:dyDescent="0.25">
      <c r="A31" s="1">
        <v>18</v>
      </c>
      <c r="B31" s="13"/>
      <c r="C31" s="6"/>
      <c r="S31" s="12"/>
    </row>
    <row r="32" spans="1:19" ht="14.1" customHeight="1" x14ac:dyDescent="0.25">
      <c r="A32" s="1">
        <v>19</v>
      </c>
      <c r="B32" s="13"/>
      <c r="C32" s="6"/>
      <c r="D32" s="1"/>
      <c r="E32" s="1"/>
      <c r="F32" s="12"/>
      <c r="G32" s="12"/>
      <c r="H32" s="12"/>
      <c r="I32" s="12"/>
      <c r="J32" s="12"/>
      <c r="K32" s="25"/>
      <c r="L32" s="11"/>
      <c r="M32" s="12"/>
      <c r="N32" s="12"/>
      <c r="O32" s="12"/>
      <c r="P32" s="12"/>
      <c r="Q32" s="12"/>
      <c r="R32" s="12"/>
      <c r="S32" s="12"/>
    </row>
    <row r="33" spans="1:19" ht="14.1" customHeight="1" x14ac:dyDescent="0.25">
      <c r="A33" s="1">
        <v>20</v>
      </c>
      <c r="B33" s="13"/>
      <c r="C33" s="6"/>
      <c r="S33" s="12"/>
    </row>
    <row r="34" spans="1:19" ht="14.1" customHeight="1" x14ac:dyDescent="0.25">
      <c r="A34" s="1">
        <v>21</v>
      </c>
      <c r="B34" s="13"/>
      <c r="C34" s="6"/>
      <c r="S34" s="12"/>
    </row>
    <row r="35" spans="1:19" ht="14.1" customHeight="1" x14ac:dyDescent="0.25">
      <c r="A35" s="1">
        <v>22</v>
      </c>
      <c r="B35" s="13"/>
      <c r="C35" s="6"/>
      <c r="D35" s="1"/>
      <c r="E35" s="1"/>
      <c r="F35" s="12"/>
      <c r="G35" s="12"/>
      <c r="H35" s="12"/>
      <c r="I35" s="12"/>
      <c r="J35" s="11"/>
      <c r="K35" s="12"/>
      <c r="L35" s="11"/>
      <c r="M35" s="12"/>
      <c r="N35" s="12"/>
      <c r="O35" s="12"/>
      <c r="P35" s="12"/>
      <c r="Q35" s="12"/>
      <c r="R35" s="12"/>
      <c r="S35" s="12"/>
    </row>
    <row r="36" spans="1:19" ht="14.1" customHeight="1" x14ac:dyDescent="0.25">
      <c r="A36" s="1">
        <v>23</v>
      </c>
      <c r="B36" s="13"/>
      <c r="S36" s="12"/>
    </row>
    <row r="37" spans="1:19" ht="14.1" customHeight="1" thickBot="1" x14ac:dyDescent="0.3">
      <c r="A37" s="1">
        <v>24</v>
      </c>
      <c r="B37" s="13"/>
      <c r="D37" s="31" t="s">
        <v>42</v>
      </c>
      <c r="E37" s="1"/>
      <c r="F37" s="14"/>
      <c r="G37" s="14"/>
      <c r="H37" s="14"/>
      <c r="I37" s="12"/>
      <c r="J37" s="11"/>
      <c r="K37" s="22">
        <f>SUM(K15:K32)</f>
        <v>3392.1730000000002</v>
      </c>
      <c r="L37" s="11"/>
      <c r="M37" s="12"/>
      <c r="N37" s="12"/>
      <c r="O37" s="12"/>
      <c r="P37" s="12"/>
      <c r="Q37" s="12"/>
      <c r="R37" s="22">
        <f>SUM(R15:R32)</f>
        <v>3382.9813133198309</v>
      </c>
      <c r="S37" s="12"/>
    </row>
    <row r="38" spans="1:19" ht="14.1" customHeight="1" thickTop="1" x14ac:dyDescent="0.35">
      <c r="A38" s="1">
        <v>25</v>
      </c>
      <c r="B38" s="13"/>
      <c r="D38" s="6"/>
      <c r="E38" s="1"/>
      <c r="F38" s="12"/>
      <c r="G38" s="12"/>
      <c r="H38" s="12"/>
      <c r="I38" s="12"/>
      <c r="J38" s="11"/>
      <c r="K38" s="19"/>
      <c r="M38" s="12"/>
      <c r="N38" s="12"/>
      <c r="O38" s="12"/>
      <c r="P38" s="12"/>
      <c r="Q38" s="12"/>
      <c r="R38" s="12"/>
      <c r="S38" s="12"/>
    </row>
    <row r="39" spans="1:19" ht="14.1" customHeight="1" x14ac:dyDescent="0.25">
      <c r="A39" s="1">
        <v>26</v>
      </c>
      <c r="B39" s="13"/>
      <c r="D39" s="32" t="s">
        <v>43</v>
      </c>
      <c r="E39" s="1"/>
      <c r="F39" s="12"/>
      <c r="G39" s="12"/>
      <c r="H39" s="12"/>
      <c r="I39" s="12"/>
      <c r="J39" s="11"/>
      <c r="K39" s="24">
        <v>862443</v>
      </c>
      <c r="M39" s="24"/>
      <c r="N39" s="24"/>
      <c r="O39" s="24"/>
      <c r="P39" s="24"/>
      <c r="Q39" s="24"/>
      <c r="R39" s="24">
        <f>K39</f>
        <v>862443</v>
      </c>
      <c r="S39" s="12"/>
    </row>
    <row r="40" spans="1:19" ht="14.1" customHeight="1" x14ac:dyDescent="0.25">
      <c r="A40" s="1">
        <v>27</v>
      </c>
      <c r="B40" s="13"/>
      <c r="D40" s="6"/>
      <c r="E40" s="1"/>
      <c r="F40" s="12"/>
      <c r="G40" s="12"/>
      <c r="H40" s="12"/>
      <c r="I40" s="12"/>
      <c r="J40" s="11"/>
      <c r="K40" s="12"/>
      <c r="M40" s="12"/>
      <c r="N40" s="12"/>
      <c r="O40" s="12"/>
      <c r="P40" s="12"/>
      <c r="Q40" s="12"/>
      <c r="R40" s="12"/>
      <c r="S40" s="12"/>
    </row>
    <row r="41" spans="1:19" ht="14.1" customHeight="1" x14ac:dyDescent="0.25">
      <c r="A41" s="1">
        <v>28</v>
      </c>
      <c r="B41" s="13"/>
      <c r="C41" s="6"/>
      <c r="D41" s="6" t="s">
        <v>44</v>
      </c>
      <c r="E41" s="1"/>
      <c r="F41" s="12"/>
      <c r="G41" s="12"/>
      <c r="H41" s="12"/>
      <c r="I41" s="12"/>
      <c r="J41" s="11"/>
      <c r="K41" s="21">
        <f>(K37/K39)*1000</f>
        <v>3.9332141370502165</v>
      </c>
      <c r="L41" s="11"/>
      <c r="M41" s="12"/>
      <c r="N41" s="12"/>
      <c r="O41" s="12"/>
      <c r="P41" s="20"/>
      <c r="Q41" s="12"/>
      <c r="R41" s="21">
        <f>(R37/R39)*1000</f>
        <v>3.9225564046781423</v>
      </c>
      <c r="S41" s="12"/>
    </row>
    <row r="42" spans="1:19" ht="14.1" customHeight="1" x14ac:dyDescent="0.25">
      <c r="A42" s="1">
        <v>29</v>
      </c>
      <c r="B42" s="13"/>
      <c r="C42" s="6"/>
      <c r="S42" s="12"/>
    </row>
    <row r="43" spans="1:19" ht="14.1" customHeight="1" x14ac:dyDescent="0.25">
      <c r="A43" s="1">
        <v>30</v>
      </c>
      <c r="B43" s="13"/>
      <c r="C43" s="6"/>
      <c r="S43" s="12"/>
    </row>
    <row r="44" spans="1:19" ht="14.1" customHeight="1" x14ac:dyDescent="0.25">
      <c r="A44" s="1">
        <v>31</v>
      </c>
      <c r="B44" s="13"/>
      <c r="C44" s="6"/>
      <c r="S44" s="12"/>
    </row>
    <row r="45" spans="1:19" ht="14.1" customHeight="1" x14ac:dyDescent="0.25">
      <c r="A45" s="1">
        <v>32</v>
      </c>
      <c r="B45" s="13"/>
      <c r="C45" s="6"/>
      <c r="S45" s="12"/>
    </row>
    <row r="46" spans="1:19" ht="14.1" customHeight="1" x14ac:dyDescent="0.25">
      <c r="A46" s="1">
        <v>33</v>
      </c>
      <c r="B46" s="13"/>
      <c r="C46" s="6"/>
      <c r="S46" s="12"/>
    </row>
    <row r="47" spans="1:19" ht="14.1" customHeight="1" x14ac:dyDescent="0.25">
      <c r="A47" s="1">
        <v>34</v>
      </c>
      <c r="B47" s="13"/>
      <c r="C47" s="6"/>
      <c r="S47" s="12"/>
    </row>
    <row r="48" spans="1:19" ht="14.1" customHeight="1" x14ac:dyDescent="0.25">
      <c r="A48" s="1">
        <v>35</v>
      </c>
      <c r="B48" s="13"/>
      <c r="C48" s="6"/>
      <c r="D48" s="27" t="s">
        <v>45</v>
      </c>
      <c r="S48" s="12"/>
    </row>
    <row r="49" spans="1:19" ht="14.1" customHeight="1" x14ac:dyDescent="0.25">
      <c r="A49" s="1">
        <v>36</v>
      </c>
      <c r="B49" s="13"/>
      <c r="C49" s="6"/>
      <c r="D49" t="s">
        <v>46</v>
      </c>
      <c r="S49" s="12"/>
    </row>
    <row r="50" spans="1:19" ht="14.1" customHeight="1" x14ac:dyDescent="0.25">
      <c r="A50" s="1">
        <v>37</v>
      </c>
      <c r="B50" s="16"/>
      <c r="D50" s="27" t="s">
        <v>47</v>
      </c>
      <c r="E50" s="1"/>
      <c r="F50" s="12"/>
      <c r="G50" s="12"/>
      <c r="H50" s="12"/>
      <c r="I50" s="12"/>
      <c r="J50" s="11"/>
      <c r="K50" s="21"/>
      <c r="L50" s="11"/>
      <c r="M50" s="12"/>
      <c r="N50" s="12"/>
      <c r="O50" s="12"/>
      <c r="P50" s="20"/>
      <c r="Q50" s="12"/>
      <c r="R50" s="21"/>
      <c r="S50" s="12"/>
    </row>
    <row r="51" spans="1:19" ht="14.1" customHeight="1" x14ac:dyDescent="0.25">
      <c r="A51" s="1">
        <v>38</v>
      </c>
      <c r="B51" s="13"/>
      <c r="S51" s="12"/>
    </row>
    <row r="52" spans="1:19" ht="14.1" customHeight="1" thickBot="1" x14ac:dyDescent="0.3">
      <c r="A52" s="2">
        <v>39</v>
      </c>
      <c r="B52" s="28" t="s">
        <v>48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</row>
    <row r="53" spans="1:19" ht="14.1" customHeight="1" x14ac:dyDescent="0.25">
      <c r="A53" s="1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50</v>
      </c>
      <c r="R53" s="1"/>
      <c r="S53" s="1"/>
    </row>
  </sheetData>
  <mergeCells count="1">
    <mergeCell ref="P12:R12"/>
  </mergeCells>
  <pageMargins left="1" right="0" top="1" bottom="0" header="0" footer="0"/>
  <pageSetup scale="70" orientation="landscape" horizontalDpi="90" verticalDpi="90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45C5-8419-4438-9558-9634AAD5998D}">
  <dimension ref="A2:I117"/>
  <sheetViews>
    <sheetView topLeftCell="B1" workbookViewId="0">
      <selection activeCell="B35" sqref="B35"/>
    </sheetView>
  </sheetViews>
  <sheetFormatPr defaultRowHeight="13.2" x14ac:dyDescent="0.25"/>
  <cols>
    <col min="2" max="2" width="48.109375" bestFit="1" customWidth="1"/>
    <col min="3" max="3" width="22" bestFit="1" customWidth="1"/>
    <col min="4" max="4" width="13" bestFit="1" customWidth="1"/>
    <col min="5" max="5" width="4.109375" customWidth="1"/>
    <col min="6" max="6" width="13" bestFit="1" customWidth="1"/>
    <col min="7" max="7" width="21.6640625" bestFit="1" customWidth="1"/>
    <col min="8" max="8" width="11.33203125" bestFit="1" customWidth="1"/>
  </cols>
  <sheetData>
    <row r="2" spans="1:7" x14ac:dyDescent="0.25">
      <c r="A2" s="27" t="s">
        <v>51</v>
      </c>
      <c r="D2" s="131" t="s">
        <v>51</v>
      </c>
      <c r="F2" s="131" t="s">
        <v>52</v>
      </c>
    </row>
    <row r="3" spans="1:7" x14ac:dyDescent="0.25">
      <c r="B3" t="s">
        <v>53</v>
      </c>
      <c r="C3" t="s">
        <v>28</v>
      </c>
      <c r="D3" s="130">
        <v>5000</v>
      </c>
      <c r="F3" s="98">
        <f>D3</f>
        <v>5000</v>
      </c>
      <c r="G3" s="27"/>
    </row>
    <row r="4" spans="1:7" x14ac:dyDescent="0.25">
      <c r="B4" t="s">
        <v>54</v>
      </c>
      <c r="C4" t="s">
        <v>28</v>
      </c>
      <c r="D4" s="130">
        <v>5000</v>
      </c>
      <c r="F4" s="98">
        <f>D4</f>
        <v>5000</v>
      </c>
    </row>
    <row r="5" spans="1:7" x14ac:dyDescent="0.25">
      <c r="B5" t="s">
        <v>55</v>
      </c>
      <c r="C5" t="s">
        <v>28</v>
      </c>
      <c r="D5" s="130">
        <v>5000</v>
      </c>
      <c r="F5" s="98">
        <f>D5</f>
        <v>5000</v>
      </c>
    </row>
    <row r="6" spans="1:7" x14ac:dyDescent="0.25">
      <c r="B6" t="s">
        <v>27</v>
      </c>
      <c r="C6" t="s">
        <v>28</v>
      </c>
      <c r="D6" s="130">
        <v>14400</v>
      </c>
      <c r="F6" s="175">
        <f>D6</f>
        <v>14400</v>
      </c>
      <c r="G6" s="27"/>
    </row>
    <row r="7" spans="1:7" x14ac:dyDescent="0.25">
      <c r="B7" s="27" t="s">
        <v>56</v>
      </c>
      <c r="C7" t="s">
        <v>57</v>
      </c>
      <c r="D7" s="130">
        <v>35000</v>
      </c>
      <c r="F7" s="132"/>
      <c r="G7" s="27" t="s">
        <v>58</v>
      </c>
    </row>
    <row r="8" spans="1:7" x14ac:dyDescent="0.25">
      <c r="B8" t="s">
        <v>29</v>
      </c>
      <c r="C8" t="s">
        <v>28</v>
      </c>
      <c r="D8" s="130">
        <v>45800</v>
      </c>
      <c r="F8" s="175">
        <f>D8</f>
        <v>45800</v>
      </c>
      <c r="G8" s="27"/>
    </row>
    <row r="9" spans="1:7" x14ac:dyDescent="0.25">
      <c r="B9" s="27" t="s">
        <v>59</v>
      </c>
      <c r="C9" t="s">
        <v>31</v>
      </c>
      <c r="D9" s="130">
        <v>10000</v>
      </c>
      <c r="F9" s="98">
        <f>D9*0.95</f>
        <v>9500</v>
      </c>
      <c r="G9" s="27" t="s">
        <v>60</v>
      </c>
    </row>
    <row r="10" spans="1:7" x14ac:dyDescent="0.25">
      <c r="B10" t="s">
        <v>61</v>
      </c>
      <c r="C10" t="s">
        <v>34</v>
      </c>
      <c r="D10" s="130">
        <v>7400</v>
      </c>
      <c r="F10" s="98">
        <f>D10</f>
        <v>7400</v>
      </c>
      <c r="G10" s="27"/>
    </row>
    <row r="11" spans="1:7" x14ac:dyDescent="0.25">
      <c r="B11" t="s">
        <v>30</v>
      </c>
      <c r="C11" t="s">
        <v>31</v>
      </c>
      <c r="D11" s="130">
        <v>25000</v>
      </c>
      <c r="F11" s="175">
        <f>D11*0.95</f>
        <v>23750</v>
      </c>
      <c r="G11" s="27" t="s">
        <v>60</v>
      </c>
    </row>
    <row r="12" spans="1:7" x14ac:dyDescent="0.25">
      <c r="B12" t="s">
        <v>62</v>
      </c>
      <c r="C12" t="s">
        <v>28</v>
      </c>
      <c r="D12" s="130">
        <v>5000</v>
      </c>
      <c r="F12" s="98">
        <f>D12</f>
        <v>5000</v>
      </c>
    </row>
    <row r="13" spans="1:7" x14ac:dyDescent="0.25">
      <c r="B13" t="s">
        <v>63</v>
      </c>
      <c r="C13" t="s">
        <v>28</v>
      </c>
      <c r="D13" s="130">
        <v>800324</v>
      </c>
      <c r="F13" s="175">
        <f>D13</f>
        <v>800324</v>
      </c>
      <c r="G13" s="27"/>
    </row>
    <row r="14" spans="1:7" x14ac:dyDescent="0.25">
      <c r="B14" t="s">
        <v>33</v>
      </c>
      <c r="C14" t="s">
        <v>34</v>
      </c>
      <c r="D14" s="130">
        <v>25000</v>
      </c>
      <c r="F14" s="175">
        <f>D14</f>
        <v>25000</v>
      </c>
      <c r="G14" s="27"/>
    </row>
    <row r="15" spans="1:7" x14ac:dyDescent="0.25">
      <c r="B15" s="27" t="s">
        <v>35</v>
      </c>
      <c r="C15" t="s">
        <v>31</v>
      </c>
      <c r="D15" s="130">
        <v>75000</v>
      </c>
      <c r="F15" s="175">
        <f>D15*0.95</f>
        <v>71250</v>
      </c>
      <c r="G15" s="27" t="s">
        <v>60</v>
      </c>
    </row>
    <row r="16" spans="1:7" x14ac:dyDescent="0.25">
      <c r="B16" t="s">
        <v>64</v>
      </c>
      <c r="C16" t="s">
        <v>31</v>
      </c>
      <c r="D16" s="130">
        <v>5000</v>
      </c>
      <c r="F16" s="98">
        <f>D16*0.95</f>
        <v>4750</v>
      </c>
      <c r="G16" s="27" t="s">
        <v>60</v>
      </c>
    </row>
    <row r="17" spans="2:7" x14ac:dyDescent="0.25">
      <c r="B17" t="s">
        <v>36</v>
      </c>
      <c r="C17" t="s">
        <v>34</v>
      </c>
      <c r="D17" s="130">
        <v>137922</v>
      </c>
      <c r="F17" s="175">
        <f>D17</f>
        <v>137922</v>
      </c>
      <c r="G17" s="27"/>
    </row>
    <row r="18" spans="2:7" x14ac:dyDescent="0.25">
      <c r="B18" t="s">
        <v>37</v>
      </c>
      <c r="C18" t="s">
        <v>28</v>
      </c>
      <c r="D18" s="130">
        <v>1184257</v>
      </c>
      <c r="F18" s="175">
        <f>D18</f>
        <v>1184257</v>
      </c>
    </row>
    <row r="19" spans="2:7" x14ac:dyDescent="0.25">
      <c r="B19" t="s">
        <v>65</v>
      </c>
      <c r="C19" t="s">
        <v>28</v>
      </c>
      <c r="D19" s="130">
        <v>5000</v>
      </c>
      <c r="F19" s="98">
        <f>D19</f>
        <v>5000</v>
      </c>
      <c r="G19" s="27"/>
    </row>
    <row r="20" spans="2:7" x14ac:dyDescent="0.25">
      <c r="B20" t="s">
        <v>66</v>
      </c>
      <c r="C20" t="s">
        <v>67</v>
      </c>
      <c r="D20" s="130">
        <v>20000</v>
      </c>
      <c r="F20" s="132"/>
      <c r="G20" s="27" t="s">
        <v>58</v>
      </c>
    </row>
    <row r="21" spans="2:7" x14ac:dyDescent="0.25">
      <c r="B21" t="s">
        <v>38</v>
      </c>
      <c r="C21" t="s">
        <v>34</v>
      </c>
      <c r="D21" s="130">
        <v>873070</v>
      </c>
      <c r="F21" s="175">
        <f>D21</f>
        <v>873070</v>
      </c>
    </row>
    <row r="22" spans="2:7" x14ac:dyDescent="0.25">
      <c r="B22" t="s">
        <v>39</v>
      </c>
      <c r="C22" t="s">
        <v>34</v>
      </c>
      <c r="D22" s="130">
        <v>70000</v>
      </c>
      <c r="F22" s="175">
        <f>D22</f>
        <v>70000</v>
      </c>
      <c r="G22" s="27"/>
    </row>
    <row r="23" spans="2:7" x14ac:dyDescent="0.25">
      <c r="B23" t="s">
        <v>68</v>
      </c>
      <c r="C23" t="s">
        <v>34</v>
      </c>
      <c r="D23" s="130">
        <v>2500</v>
      </c>
      <c r="F23" s="98">
        <f>D23</f>
        <v>2500</v>
      </c>
      <c r="G23" s="27"/>
    </row>
    <row r="24" spans="2:7" x14ac:dyDescent="0.25">
      <c r="B24" t="s">
        <v>69</v>
      </c>
      <c r="C24" t="s">
        <v>28</v>
      </c>
      <c r="D24" s="130">
        <v>5000</v>
      </c>
      <c r="F24" s="98">
        <f>D24</f>
        <v>5000</v>
      </c>
      <c r="G24" s="27"/>
    </row>
    <row r="25" spans="2:7" x14ac:dyDescent="0.25">
      <c r="B25" t="s">
        <v>70</v>
      </c>
      <c r="C25" t="s">
        <v>31</v>
      </c>
      <c r="D25" s="130">
        <v>5000</v>
      </c>
      <c r="F25" s="98">
        <f>D25*0.95</f>
        <v>4750</v>
      </c>
      <c r="G25" s="27" t="s">
        <v>60</v>
      </c>
    </row>
    <row r="26" spans="2:7" x14ac:dyDescent="0.25">
      <c r="B26" t="s">
        <v>71</v>
      </c>
      <c r="C26" t="s">
        <v>34</v>
      </c>
      <c r="D26" s="130">
        <v>2500</v>
      </c>
      <c r="F26" s="98">
        <f>D26</f>
        <v>2500</v>
      </c>
      <c r="G26" s="27"/>
    </row>
    <row r="27" spans="2:7" x14ac:dyDescent="0.25">
      <c r="B27" t="s">
        <v>40</v>
      </c>
      <c r="C27" t="s">
        <v>72</v>
      </c>
      <c r="D27" s="130">
        <v>25750</v>
      </c>
      <c r="F27" s="175">
        <f>D27</f>
        <v>25750</v>
      </c>
      <c r="G27" s="27"/>
    </row>
    <row r="28" spans="2:7" x14ac:dyDescent="0.25">
      <c r="B28" t="s">
        <v>73</v>
      </c>
      <c r="C28" t="s">
        <v>31</v>
      </c>
      <c r="D28" s="130">
        <v>10000</v>
      </c>
      <c r="F28" s="98">
        <f>D28*0.95</f>
        <v>9500</v>
      </c>
      <c r="G28" s="27" t="s">
        <v>60</v>
      </c>
    </row>
    <row r="29" spans="2:7" x14ac:dyDescent="0.25">
      <c r="B29" t="s">
        <v>74</v>
      </c>
      <c r="C29" t="s">
        <v>31</v>
      </c>
      <c r="D29" s="130">
        <v>5000</v>
      </c>
      <c r="F29" s="98">
        <f>D29*0.95</f>
        <v>4750</v>
      </c>
      <c r="G29" s="27" t="s">
        <v>60</v>
      </c>
    </row>
    <row r="30" spans="2:7" x14ac:dyDescent="0.25">
      <c r="B30" t="s">
        <v>75</v>
      </c>
      <c r="C30" t="s">
        <v>57</v>
      </c>
      <c r="D30" s="130">
        <v>9860</v>
      </c>
      <c r="F30" s="132"/>
      <c r="G30" s="27" t="s">
        <v>58</v>
      </c>
    </row>
    <row r="31" spans="2:7" x14ac:dyDescent="0.25">
      <c r="B31" t="s">
        <v>76</v>
      </c>
      <c r="D31" s="130">
        <v>25000</v>
      </c>
      <c r="F31" s="98">
        <f t="shared" ref="F31:F32" si="0">D31</f>
        <v>25000</v>
      </c>
    </row>
    <row r="32" spans="2:7" x14ac:dyDescent="0.25">
      <c r="B32" t="s">
        <v>77</v>
      </c>
      <c r="D32" s="130">
        <v>20000</v>
      </c>
      <c r="F32" s="98">
        <f t="shared" si="0"/>
        <v>20000</v>
      </c>
      <c r="G32" s="27"/>
    </row>
    <row r="33" spans="4:7" x14ac:dyDescent="0.25">
      <c r="D33" s="97">
        <f>SUM(D3:D32)</f>
        <v>3463783</v>
      </c>
      <c r="F33" s="97">
        <f>SUM(F3:F32)</f>
        <v>3392173</v>
      </c>
    </row>
    <row r="34" spans="4:7" x14ac:dyDescent="0.25">
      <c r="D34" s="99"/>
    </row>
    <row r="35" spans="4:7" x14ac:dyDescent="0.25">
      <c r="D35" s="130"/>
      <c r="F35" s="135">
        <f>D33-F33</f>
        <v>71610</v>
      </c>
      <c r="G35" s="27" t="s">
        <v>78</v>
      </c>
    </row>
    <row r="36" spans="4:7" x14ac:dyDescent="0.25">
      <c r="D36" s="130"/>
    </row>
    <row r="37" spans="4:7" x14ac:dyDescent="0.25">
      <c r="D37" s="130"/>
      <c r="F37" s="98">
        <f>F3+F4+F5+F9+F10+F12+F16+F19+F23+F24+F25+F26+F28+F29+F31+F32</f>
        <v>120650</v>
      </c>
      <c r="G37" s="27" t="s">
        <v>79</v>
      </c>
    </row>
    <row r="38" spans="4:7" x14ac:dyDescent="0.25">
      <c r="D38" s="130"/>
    </row>
    <row r="39" spans="4:7" x14ac:dyDescent="0.25">
      <c r="D39" s="130"/>
      <c r="F39" s="175"/>
    </row>
    <row r="40" spans="4:7" x14ac:dyDescent="0.25">
      <c r="D40" s="130"/>
      <c r="F40" s="175"/>
      <c r="G40" s="27"/>
    </row>
    <row r="41" spans="4:7" x14ac:dyDescent="0.25">
      <c r="D41" s="130"/>
      <c r="F41" s="175"/>
      <c r="G41" s="27"/>
    </row>
    <row r="42" spans="4:7" x14ac:dyDescent="0.25">
      <c r="D42" s="130"/>
    </row>
    <row r="66" spans="2:9" x14ac:dyDescent="0.25">
      <c r="B66" s="27" t="s">
        <v>80</v>
      </c>
    </row>
    <row r="70" spans="2:9" x14ac:dyDescent="0.25">
      <c r="H70" s="34"/>
    </row>
    <row r="71" spans="2:9" x14ac:dyDescent="0.25">
      <c r="H71" s="34"/>
    </row>
    <row r="72" spans="2:9" x14ac:dyDescent="0.25">
      <c r="H72" s="134">
        <v>64860</v>
      </c>
      <c r="I72" s="27" t="s">
        <v>81</v>
      </c>
    </row>
    <row r="73" spans="2:9" x14ac:dyDescent="0.25">
      <c r="H73" s="134">
        <v>6750</v>
      </c>
      <c r="I73" s="27" t="s">
        <v>82</v>
      </c>
    </row>
    <row r="74" spans="2:9" x14ac:dyDescent="0.25">
      <c r="H74" s="136">
        <v>16750.100000000002</v>
      </c>
      <c r="I74" s="27" t="s">
        <v>83</v>
      </c>
    </row>
    <row r="75" spans="2:9" x14ac:dyDescent="0.25">
      <c r="H75" s="133">
        <f>SUM(H72:H74)</f>
        <v>88360.1</v>
      </c>
    </row>
    <row r="76" spans="2:9" x14ac:dyDescent="0.25">
      <c r="H76" s="34"/>
    </row>
    <row r="77" spans="2:9" x14ac:dyDescent="0.25">
      <c r="H77" s="34"/>
    </row>
    <row r="116" spans="6:6" x14ac:dyDescent="0.25">
      <c r="F116" s="27"/>
    </row>
    <row r="117" spans="6:6" x14ac:dyDescent="0.25">
      <c r="F117" s="130"/>
    </row>
  </sheetData>
  <sortState xmlns:xlrd2="http://schemas.microsoft.com/office/spreadsheetml/2017/richdata2" ref="B3:G30">
    <sortCondition ref="B3:B30"/>
  </sortState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7911-08B2-4427-9122-BD8FA24DD5E9}">
  <dimension ref="A1:N23"/>
  <sheetViews>
    <sheetView workbookViewId="0">
      <selection activeCell="E4" sqref="E4:E15"/>
    </sheetView>
  </sheetViews>
  <sheetFormatPr defaultRowHeight="13.2" x14ac:dyDescent="0.25"/>
  <cols>
    <col min="1" max="1" width="16.109375" customWidth="1"/>
    <col min="2" max="2" width="18.88671875" customWidth="1"/>
    <col min="3" max="3" width="30.6640625" bestFit="1" customWidth="1"/>
    <col min="4" max="5" width="19.44140625" customWidth="1"/>
    <col min="6" max="6" width="16.44140625" customWidth="1"/>
    <col min="7" max="7" width="13.44140625" customWidth="1"/>
    <col min="8" max="8" width="14" customWidth="1"/>
    <col min="9" max="9" width="15.88671875" customWidth="1"/>
    <col min="10" max="10" width="3" customWidth="1"/>
    <col min="11" max="12" width="13.5546875" customWidth="1"/>
    <col min="14" max="14" width="8.6640625" customWidth="1"/>
  </cols>
  <sheetData>
    <row r="1" spans="1:14" ht="18" x14ac:dyDescent="0.35">
      <c r="A1" s="185" t="s">
        <v>84</v>
      </c>
      <c r="B1" s="185"/>
      <c r="C1" s="185"/>
      <c r="D1" s="185"/>
      <c r="E1" s="185"/>
      <c r="F1" s="185"/>
      <c r="G1" s="185"/>
      <c r="H1" s="185"/>
      <c r="I1" s="185"/>
      <c r="K1" s="33"/>
    </row>
    <row r="2" spans="1:14" ht="14.4" x14ac:dyDescent="0.3">
      <c r="B2" s="100" t="s">
        <v>85</v>
      </c>
      <c r="C2" s="186" t="s">
        <v>86</v>
      </c>
      <c r="D2" s="187" t="s">
        <v>87</v>
      </c>
      <c r="E2" s="186" t="s">
        <v>88</v>
      </c>
      <c r="F2" s="188" t="s">
        <v>89</v>
      </c>
      <c r="G2" s="188" t="s">
        <v>90</v>
      </c>
      <c r="H2" s="189" t="s">
        <v>91</v>
      </c>
      <c r="I2" s="188" t="s">
        <v>92</v>
      </c>
      <c r="K2" s="101">
        <v>6790060</v>
      </c>
      <c r="L2" s="102">
        <v>6790060</v>
      </c>
    </row>
    <row r="3" spans="1:14" ht="43.2" x14ac:dyDescent="0.3">
      <c r="B3" s="103" t="s">
        <v>93</v>
      </c>
      <c r="C3" s="186"/>
      <c r="D3" s="186"/>
      <c r="E3" s="186"/>
      <c r="F3" s="188"/>
      <c r="G3" s="188"/>
      <c r="H3" s="189"/>
      <c r="I3" s="188"/>
      <c r="K3" s="101" t="s">
        <v>94</v>
      </c>
      <c r="L3" s="104" t="s">
        <v>95</v>
      </c>
      <c r="N3" s="105">
        <v>14</v>
      </c>
    </row>
    <row r="4" spans="1:14" ht="14.4" x14ac:dyDescent="0.3">
      <c r="A4" s="106">
        <v>45658</v>
      </c>
      <c r="B4" s="109">
        <v>97997</v>
      </c>
      <c r="C4" s="109">
        <v>4899.8500000000004</v>
      </c>
      <c r="D4" s="109">
        <v>0</v>
      </c>
      <c r="E4" s="108">
        <v>4899.8500000000004</v>
      </c>
      <c r="F4" s="110">
        <v>335002</v>
      </c>
      <c r="G4" s="107">
        <v>16750.100000000002</v>
      </c>
      <c r="H4" s="111">
        <v>6750</v>
      </c>
      <c r="I4" s="112">
        <v>23500.100000000002</v>
      </c>
      <c r="K4" s="109">
        <v>0</v>
      </c>
      <c r="L4" s="109">
        <v>64860</v>
      </c>
    </row>
    <row r="5" spans="1:14" ht="14.4" x14ac:dyDescent="0.3">
      <c r="A5" s="106">
        <v>45689</v>
      </c>
      <c r="B5" s="109">
        <v>10000</v>
      </c>
      <c r="C5" s="109">
        <v>500</v>
      </c>
      <c r="D5" s="109">
        <v>0</v>
      </c>
      <c r="E5" s="108">
        <v>500</v>
      </c>
      <c r="F5" s="110">
        <v>335002</v>
      </c>
      <c r="G5" s="107">
        <v>16750.100000000002</v>
      </c>
      <c r="H5" s="111">
        <v>6750</v>
      </c>
      <c r="I5" s="112">
        <v>23500.100000000002</v>
      </c>
      <c r="K5" s="109">
        <v>0</v>
      </c>
      <c r="L5" s="109">
        <v>64860</v>
      </c>
    </row>
    <row r="6" spans="1:14" ht="14.4" x14ac:dyDescent="0.3">
      <c r="A6" s="106">
        <v>45717</v>
      </c>
      <c r="B6" s="109">
        <v>16470</v>
      </c>
      <c r="C6" s="109">
        <v>823.5</v>
      </c>
      <c r="D6" s="109">
        <v>0</v>
      </c>
      <c r="E6" s="108">
        <v>823.5</v>
      </c>
      <c r="F6" s="110">
        <v>335002</v>
      </c>
      <c r="G6" s="107">
        <v>16750.100000000002</v>
      </c>
      <c r="H6" s="111">
        <v>6750</v>
      </c>
      <c r="I6" s="112">
        <v>23500.100000000002</v>
      </c>
      <c r="K6" s="109">
        <v>0</v>
      </c>
      <c r="L6" s="109">
        <v>64860</v>
      </c>
    </row>
    <row r="7" spans="1:14" ht="14.4" x14ac:dyDescent="0.3">
      <c r="A7" s="106">
        <v>45748</v>
      </c>
      <c r="B7" s="109">
        <v>26647</v>
      </c>
      <c r="C7" s="109">
        <v>1332.3500000000001</v>
      </c>
      <c r="D7" s="109">
        <v>0</v>
      </c>
      <c r="E7" s="108">
        <v>1332.3500000000001</v>
      </c>
      <c r="F7" s="110">
        <v>335002</v>
      </c>
      <c r="G7" s="107">
        <v>16750.100000000002</v>
      </c>
      <c r="H7" s="111">
        <v>6750</v>
      </c>
      <c r="I7" s="112">
        <v>23500.100000000002</v>
      </c>
      <c r="K7" s="109">
        <v>0</v>
      </c>
      <c r="L7" s="109">
        <v>64860</v>
      </c>
    </row>
    <row r="8" spans="1:14" ht="14.4" x14ac:dyDescent="0.3">
      <c r="A8" s="106">
        <v>45778</v>
      </c>
      <c r="B8" s="109">
        <v>11290</v>
      </c>
      <c r="C8" s="109">
        <v>564.5</v>
      </c>
      <c r="D8" s="109">
        <v>0</v>
      </c>
      <c r="E8" s="113">
        <v>564.5</v>
      </c>
      <c r="F8" s="110">
        <v>335002</v>
      </c>
      <c r="G8" s="114">
        <v>16750.100000000002</v>
      </c>
      <c r="H8" s="111">
        <v>6750</v>
      </c>
      <c r="I8" s="112">
        <v>23500.100000000002</v>
      </c>
      <c r="K8" s="109">
        <v>0</v>
      </c>
      <c r="L8" s="109">
        <v>64860</v>
      </c>
    </row>
    <row r="9" spans="1:14" ht="14.4" x14ac:dyDescent="0.3">
      <c r="A9" s="106">
        <v>45809</v>
      </c>
      <c r="B9" s="109">
        <v>13385</v>
      </c>
      <c r="C9" s="109">
        <v>669.25</v>
      </c>
      <c r="D9" s="109">
        <v>0</v>
      </c>
      <c r="E9" s="113">
        <v>669.25</v>
      </c>
      <c r="F9" s="110">
        <v>335002</v>
      </c>
      <c r="G9" s="114">
        <v>16750.100000000002</v>
      </c>
      <c r="H9" s="111">
        <v>6750</v>
      </c>
      <c r="I9" s="112">
        <v>23500.100000000002</v>
      </c>
      <c r="K9" s="109">
        <v>0</v>
      </c>
      <c r="L9" s="109">
        <v>64860</v>
      </c>
    </row>
    <row r="10" spans="1:14" ht="14.4" x14ac:dyDescent="0.3">
      <c r="A10" s="106">
        <v>45839</v>
      </c>
      <c r="B10" s="109">
        <v>24197</v>
      </c>
      <c r="C10" s="109">
        <v>1209.8500000000001</v>
      </c>
      <c r="D10" s="109">
        <v>0</v>
      </c>
      <c r="E10" s="108">
        <v>1209.8500000000001</v>
      </c>
      <c r="F10" s="110">
        <v>335002</v>
      </c>
      <c r="G10" s="107">
        <v>16750.100000000002</v>
      </c>
      <c r="H10" s="111">
        <v>6750</v>
      </c>
      <c r="I10" s="112">
        <v>23500.100000000002</v>
      </c>
      <c r="K10" s="109">
        <v>0</v>
      </c>
      <c r="L10" s="109">
        <v>64860</v>
      </c>
    </row>
    <row r="11" spans="1:14" ht="14.4" x14ac:dyDescent="0.3">
      <c r="A11" s="106">
        <v>45870</v>
      </c>
      <c r="B11" s="109">
        <v>11500</v>
      </c>
      <c r="C11" s="109">
        <v>575</v>
      </c>
      <c r="D11" s="109">
        <v>0</v>
      </c>
      <c r="E11" s="108">
        <v>575</v>
      </c>
      <c r="F11" s="110">
        <v>335002</v>
      </c>
      <c r="G11" s="107">
        <v>16750.100000000002</v>
      </c>
      <c r="H11" s="111">
        <v>6750</v>
      </c>
      <c r="I11" s="112">
        <v>23500.100000000002</v>
      </c>
      <c r="K11" s="109">
        <v>0</v>
      </c>
      <c r="L11" s="109">
        <v>64860</v>
      </c>
    </row>
    <row r="12" spans="1:14" ht="14.4" x14ac:dyDescent="0.3">
      <c r="A12" s="106">
        <v>45901</v>
      </c>
      <c r="B12" s="109">
        <v>26500</v>
      </c>
      <c r="C12" s="109">
        <v>1325</v>
      </c>
      <c r="D12" s="109">
        <v>0</v>
      </c>
      <c r="E12" s="113">
        <v>1325</v>
      </c>
      <c r="F12" s="110">
        <v>335002</v>
      </c>
      <c r="G12" s="114">
        <v>16750.100000000002</v>
      </c>
      <c r="H12" s="111">
        <v>6750</v>
      </c>
      <c r="I12" s="112">
        <v>23500.100000000002</v>
      </c>
      <c r="K12" s="109">
        <v>0</v>
      </c>
      <c r="L12" s="109">
        <v>64860</v>
      </c>
    </row>
    <row r="13" spans="1:14" ht="14.4" x14ac:dyDescent="0.3">
      <c r="A13" s="106">
        <v>45931</v>
      </c>
      <c r="B13" s="109">
        <v>54516</v>
      </c>
      <c r="C13" s="109">
        <v>2725.8</v>
      </c>
      <c r="D13" s="109">
        <v>0</v>
      </c>
      <c r="E13" s="113">
        <v>2725.8</v>
      </c>
      <c r="F13" s="110">
        <v>335002</v>
      </c>
      <c r="G13" s="114">
        <v>16750.100000000002</v>
      </c>
      <c r="H13" s="111">
        <v>6750</v>
      </c>
      <c r="I13" s="112">
        <v>23500.100000000002</v>
      </c>
      <c r="K13" s="109">
        <v>0</v>
      </c>
      <c r="L13" s="109">
        <v>64860</v>
      </c>
    </row>
    <row r="14" spans="1:14" ht="14.4" x14ac:dyDescent="0.3">
      <c r="A14" s="106">
        <v>45962</v>
      </c>
      <c r="B14" s="109">
        <v>29500</v>
      </c>
      <c r="C14" s="115">
        <v>1475</v>
      </c>
      <c r="D14" s="109">
        <v>0</v>
      </c>
      <c r="E14" s="116">
        <v>1475</v>
      </c>
      <c r="F14" s="110">
        <v>335002</v>
      </c>
      <c r="G14" s="117">
        <v>16750.100000000002</v>
      </c>
      <c r="H14" s="111">
        <v>6750</v>
      </c>
      <c r="I14" s="112">
        <v>23500.100000000002</v>
      </c>
      <c r="K14" s="109">
        <v>0</v>
      </c>
      <c r="L14" s="115">
        <v>64860</v>
      </c>
    </row>
    <row r="15" spans="1:14" ht="14.4" x14ac:dyDescent="0.3">
      <c r="A15" s="106">
        <v>45992</v>
      </c>
      <c r="B15" s="118">
        <v>13000</v>
      </c>
      <c r="C15" s="115">
        <v>650</v>
      </c>
      <c r="D15" s="118">
        <v>6750</v>
      </c>
      <c r="E15" s="119">
        <v>7400</v>
      </c>
      <c r="F15" s="110">
        <v>335002</v>
      </c>
      <c r="G15" s="120">
        <v>16750.100000000002</v>
      </c>
      <c r="H15" s="121">
        <v>6750</v>
      </c>
      <c r="I15" s="112">
        <v>23500.100000000002</v>
      </c>
      <c r="K15" s="118">
        <v>64860</v>
      </c>
      <c r="L15" s="115">
        <v>64860</v>
      </c>
    </row>
    <row r="20" spans="1:6" ht="14.4" x14ac:dyDescent="0.3">
      <c r="A20" s="179" t="s">
        <v>96</v>
      </c>
      <c r="B20" s="180"/>
      <c r="C20" s="180"/>
      <c r="D20" s="181"/>
    </row>
    <row r="21" spans="1:6" ht="14.4" x14ac:dyDescent="0.3">
      <c r="A21" s="182" t="s">
        <v>97</v>
      </c>
      <c r="B21" s="183"/>
      <c r="C21" s="183"/>
      <c r="D21" s="184"/>
      <c r="F21" s="122"/>
    </row>
    <row r="22" spans="1:6" ht="14.4" x14ac:dyDescent="0.3">
      <c r="A22" s="123" t="s">
        <v>98</v>
      </c>
      <c r="B22" s="124"/>
      <c r="C22" s="125">
        <f>+L15</f>
        <v>64860</v>
      </c>
      <c r="D22" s="126">
        <f>+K15</f>
        <v>64860</v>
      </c>
    </row>
    <row r="23" spans="1:6" ht="14.4" x14ac:dyDescent="0.3">
      <c r="A23" s="127" t="s">
        <v>31</v>
      </c>
      <c r="B23" s="128"/>
      <c r="C23" s="129">
        <f>+I15</f>
        <v>23500.100000000002</v>
      </c>
      <c r="D23" s="126">
        <f>+E15</f>
        <v>7400</v>
      </c>
    </row>
  </sheetData>
  <mergeCells count="10">
    <mergeCell ref="A20:D20"/>
    <mergeCell ref="A21:D21"/>
    <mergeCell ref="A1:I1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E4A7-45A2-4C05-BA26-82BCC92F6B16}">
  <sheetPr filterMode="1"/>
  <dimension ref="A1:WVY285"/>
  <sheetViews>
    <sheetView topLeftCell="A94" workbookViewId="0">
      <selection activeCell="O179" sqref="O179"/>
    </sheetView>
  </sheetViews>
  <sheetFormatPr defaultColWidth="10.88671875" defaultRowHeight="14.4" x14ac:dyDescent="0.3"/>
  <cols>
    <col min="1" max="1" width="49.109375" style="38" customWidth="1"/>
    <col min="2" max="2" width="25.44140625" style="39" customWidth="1"/>
    <col min="3" max="4" width="12.5546875" style="38" hidden="1" customWidth="1"/>
    <col min="5" max="5" width="12.109375" style="38" hidden="1" customWidth="1"/>
    <col min="6" max="7" width="13.44140625" style="38" hidden="1" customWidth="1"/>
    <col min="8" max="8" width="12.5546875" style="38" hidden="1" customWidth="1"/>
    <col min="9" max="9" width="12.44140625" style="38" hidden="1" customWidth="1"/>
    <col min="10" max="10" width="12.88671875" style="40" hidden="1" customWidth="1"/>
    <col min="11" max="11" width="13.5546875" style="40" hidden="1" customWidth="1"/>
    <col min="12" max="12" width="12.88671875" style="40" hidden="1" customWidth="1"/>
    <col min="13" max="14" width="13.5546875" style="40" hidden="1" customWidth="1"/>
    <col min="15" max="15" width="14.33203125" style="87" bestFit="1" customWidth="1"/>
    <col min="16" max="16" width="10.88671875" style="38"/>
    <col min="17" max="17" width="12.33203125" style="38" hidden="1" customWidth="1"/>
    <col min="18" max="18" width="11.33203125" style="38" hidden="1" customWidth="1"/>
    <col min="19" max="19" width="10.33203125" style="38" hidden="1" customWidth="1"/>
    <col min="20" max="20" width="9.88671875" style="38" hidden="1" customWidth="1"/>
    <col min="21" max="24" width="10.6640625" style="38" hidden="1" customWidth="1"/>
    <col min="25" max="26" width="11.6640625" style="40" hidden="1" customWidth="1"/>
    <col min="27" max="27" width="11.33203125" style="40" hidden="1" customWidth="1"/>
    <col min="28" max="28" width="12.44140625" style="40" hidden="1" customWidth="1"/>
    <col min="29" max="29" width="13.33203125" style="38" hidden="1" customWidth="1"/>
    <col min="257" max="257" width="49.109375" customWidth="1"/>
    <col min="258" max="258" width="23.109375" customWidth="1"/>
    <col min="259" max="259" width="12.33203125" customWidth="1"/>
    <col min="260" max="260" width="11.33203125" customWidth="1"/>
    <col min="261" max="261" width="10.33203125" customWidth="1"/>
    <col min="262" max="262" width="9.88671875" customWidth="1"/>
    <col min="263" max="266" width="10.6640625" customWidth="1"/>
    <col min="267" max="268" width="11.6640625" customWidth="1"/>
    <col min="269" max="269" width="11.33203125" customWidth="1"/>
    <col min="270" max="270" width="12.44140625" customWidth="1"/>
    <col min="271" max="271" width="13.33203125" customWidth="1"/>
    <col min="273" max="273" width="12.33203125" customWidth="1"/>
    <col min="513" max="513" width="49.109375" customWidth="1"/>
    <col min="514" max="514" width="23.109375" customWidth="1"/>
    <col min="515" max="515" width="12.33203125" customWidth="1"/>
    <col min="516" max="516" width="11.33203125" customWidth="1"/>
    <col min="517" max="517" width="10.33203125" customWidth="1"/>
    <col min="518" max="518" width="9.88671875" customWidth="1"/>
    <col min="519" max="522" width="10.6640625" customWidth="1"/>
    <col min="523" max="524" width="11.6640625" customWidth="1"/>
    <col min="525" max="525" width="11.33203125" customWidth="1"/>
    <col min="526" max="526" width="12.44140625" customWidth="1"/>
    <col min="527" max="527" width="13.33203125" customWidth="1"/>
    <col min="529" max="529" width="12.33203125" customWidth="1"/>
    <col min="769" max="769" width="49.109375" customWidth="1"/>
    <col min="770" max="770" width="23.109375" customWidth="1"/>
    <col min="771" max="771" width="12.33203125" customWidth="1"/>
    <col min="772" max="772" width="11.33203125" customWidth="1"/>
    <col min="773" max="773" width="10.33203125" customWidth="1"/>
    <col min="774" max="774" width="9.88671875" customWidth="1"/>
    <col min="775" max="778" width="10.6640625" customWidth="1"/>
    <col min="779" max="780" width="11.6640625" customWidth="1"/>
    <col min="781" max="781" width="11.33203125" customWidth="1"/>
    <col min="782" max="782" width="12.44140625" customWidth="1"/>
    <col min="783" max="783" width="13.33203125" customWidth="1"/>
    <col min="785" max="785" width="12.33203125" customWidth="1"/>
    <col min="1025" max="1025" width="49.109375" customWidth="1"/>
    <col min="1026" max="1026" width="23.109375" customWidth="1"/>
    <col min="1027" max="1027" width="12.33203125" customWidth="1"/>
    <col min="1028" max="1028" width="11.33203125" customWidth="1"/>
    <col min="1029" max="1029" width="10.33203125" customWidth="1"/>
    <col min="1030" max="1030" width="9.88671875" customWidth="1"/>
    <col min="1031" max="1034" width="10.6640625" customWidth="1"/>
    <col min="1035" max="1036" width="11.6640625" customWidth="1"/>
    <col min="1037" max="1037" width="11.33203125" customWidth="1"/>
    <col min="1038" max="1038" width="12.44140625" customWidth="1"/>
    <col min="1039" max="1039" width="13.33203125" customWidth="1"/>
    <col min="1041" max="1041" width="12.33203125" customWidth="1"/>
    <col min="1281" max="1281" width="49.109375" customWidth="1"/>
    <col min="1282" max="1282" width="23.109375" customWidth="1"/>
    <col min="1283" max="1283" width="12.33203125" customWidth="1"/>
    <col min="1284" max="1284" width="11.33203125" customWidth="1"/>
    <col min="1285" max="1285" width="10.33203125" customWidth="1"/>
    <col min="1286" max="1286" width="9.88671875" customWidth="1"/>
    <col min="1287" max="1290" width="10.6640625" customWidth="1"/>
    <col min="1291" max="1292" width="11.6640625" customWidth="1"/>
    <col min="1293" max="1293" width="11.33203125" customWidth="1"/>
    <col min="1294" max="1294" width="12.44140625" customWidth="1"/>
    <col min="1295" max="1295" width="13.33203125" customWidth="1"/>
    <col min="1297" max="1297" width="12.33203125" customWidth="1"/>
    <col min="1537" max="1537" width="49.109375" customWidth="1"/>
    <col min="1538" max="1538" width="23.109375" customWidth="1"/>
    <col min="1539" max="1539" width="12.33203125" customWidth="1"/>
    <col min="1540" max="1540" width="11.33203125" customWidth="1"/>
    <col min="1541" max="1541" width="10.33203125" customWidth="1"/>
    <col min="1542" max="1542" width="9.88671875" customWidth="1"/>
    <col min="1543" max="1546" width="10.6640625" customWidth="1"/>
    <col min="1547" max="1548" width="11.6640625" customWidth="1"/>
    <col min="1549" max="1549" width="11.33203125" customWidth="1"/>
    <col min="1550" max="1550" width="12.44140625" customWidth="1"/>
    <col min="1551" max="1551" width="13.33203125" customWidth="1"/>
    <col min="1553" max="1553" width="12.33203125" customWidth="1"/>
    <col min="1793" max="1793" width="49.109375" customWidth="1"/>
    <col min="1794" max="1794" width="23.109375" customWidth="1"/>
    <col min="1795" max="1795" width="12.33203125" customWidth="1"/>
    <col min="1796" max="1796" width="11.33203125" customWidth="1"/>
    <col min="1797" max="1797" width="10.33203125" customWidth="1"/>
    <col min="1798" max="1798" width="9.88671875" customWidth="1"/>
    <col min="1799" max="1802" width="10.6640625" customWidth="1"/>
    <col min="1803" max="1804" width="11.6640625" customWidth="1"/>
    <col min="1805" max="1805" width="11.33203125" customWidth="1"/>
    <col min="1806" max="1806" width="12.44140625" customWidth="1"/>
    <col min="1807" max="1807" width="13.33203125" customWidth="1"/>
    <col min="1809" max="1809" width="12.33203125" customWidth="1"/>
    <col min="2049" max="2049" width="49.109375" customWidth="1"/>
    <col min="2050" max="2050" width="23.109375" customWidth="1"/>
    <col min="2051" max="2051" width="12.33203125" customWidth="1"/>
    <col min="2052" max="2052" width="11.33203125" customWidth="1"/>
    <col min="2053" max="2053" width="10.33203125" customWidth="1"/>
    <col min="2054" max="2054" width="9.88671875" customWidth="1"/>
    <col min="2055" max="2058" width="10.6640625" customWidth="1"/>
    <col min="2059" max="2060" width="11.6640625" customWidth="1"/>
    <col min="2061" max="2061" width="11.33203125" customWidth="1"/>
    <col min="2062" max="2062" width="12.44140625" customWidth="1"/>
    <col min="2063" max="2063" width="13.33203125" customWidth="1"/>
    <col min="2065" max="2065" width="12.33203125" customWidth="1"/>
    <col min="2305" max="2305" width="49.109375" customWidth="1"/>
    <col min="2306" max="2306" width="23.109375" customWidth="1"/>
    <col min="2307" max="2307" width="12.33203125" customWidth="1"/>
    <col min="2308" max="2308" width="11.33203125" customWidth="1"/>
    <col min="2309" max="2309" width="10.33203125" customWidth="1"/>
    <col min="2310" max="2310" width="9.88671875" customWidth="1"/>
    <col min="2311" max="2314" width="10.6640625" customWidth="1"/>
    <col min="2315" max="2316" width="11.6640625" customWidth="1"/>
    <col min="2317" max="2317" width="11.33203125" customWidth="1"/>
    <col min="2318" max="2318" width="12.44140625" customWidth="1"/>
    <col min="2319" max="2319" width="13.33203125" customWidth="1"/>
    <col min="2321" max="2321" width="12.33203125" customWidth="1"/>
    <col min="2561" max="2561" width="49.109375" customWidth="1"/>
    <col min="2562" max="2562" width="23.109375" customWidth="1"/>
    <col min="2563" max="2563" width="12.33203125" customWidth="1"/>
    <col min="2564" max="2564" width="11.33203125" customWidth="1"/>
    <col min="2565" max="2565" width="10.33203125" customWidth="1"/>
    <col min="2566" max="2566" width="9.88671875" customWidth="1"/>
    <col min="2567" max="2570" width="10.6640625" customWidth="1"/>
    <col min="2571" max="2572" width="11.6640625" customWidth="1"/>
    <col min="2573" max="2573" width="11.33203125" customWidth="1"/>
    <col min="2574" max="2574" width="12.44140625" customWidth="1"/>
    <col min="2575" max="2575" width="13.33203125" customWidth="1"/>
    <col min="2577" max="2577" width="12.33203125" customWidth="1"/>
    <col min="2817" max="2817" width="49.109375" customWidth="1"/>
    <col min="2818" max="2818" width="23.109375" customWidth="1"/>
    <col min="2819" max="2819" width="12.33203125" customWidth="1"/>
    <col min="2820" max="2820" width="11.33203125" customWidth="1"/>
    <col min="2821" max="2821" width="10.33203125" customWidth="1"/>
    <col min="2822" max="2822" width="9.88671875" customWidth="1"/>
    <col min="2823" max="2826" width="10.6640625" customWidth="1"/>
    <col min="2827" max="2828" width="11.6640625" customWidth="1"/>
    <col min="2829" max="2829" width="11.33203125" customWidth="1"/>
    <col min="2830" max="2830" width="12.44140625" customWidth="1"/>
    <col min="2831" max="2831" width="13.33203125" customWidth="1"/>
    <col min="2833" max="2833" width="12.33203125" customWidth="1"/>
    <col min="3073" max="3073" width="49.109375" customWidth="1"/>
    <col min="3074" max="3074" width="23.109375" customWidth="1"/>
    <col min="3075" max="3075" width="12.33203125" customWidth="1"/>
    <col min="3076" max="3076" width="11.33203125" customWidth="1"/>
    <col min="3077" max="3077" width="10.33203125" customWidth="1"/>
    <col min="3078" max="3078" width="9.88671875" customWidth="1"/>
    <col min="3079" max="3082" width="10.6640625" customWidth="1"/>
    <col min="3083" max="3084" width="11.6640625" customWidth="1"/>
    <col min="3085" max="3085" width="11.33203125" customWidth="1"/>
    <col min="3086" max="3086" width="12.44140625" customWidth="1"/>
    <col min="3087" max="3087" width="13.33203125" customWidth="1"/>
    <col min="3089" max="3089" width="12.33203125" customWidth="1"/>
    <col min="3329" max="3329" width="49.109375" customWidth="1"/>
    <col min="3330" max="3330" width="23.109375" customWidth="1"/>
    <col min="3331" max="3331" width="12.33203125" customWidth="1"/>
    <col min="3332" max="3332" width="11.33203125" customWidth="1"/>
    <col min="3333" max="3333" width="10.33203125" customWidth="1"/>
    <col min="3334" max="3334" width="9.88671875" customWidth="1"/>
    <col min="3335" max="3338" width="10.6640625" customWidth="1"/>
    <col min="3339" max="3340" width="11.6640625" customWidth="1"/>
    <col min="3341" max="3341" width="11.33203125" customWidth="1"/>
    <col min="3342" max="3342" width="12.44140625" customWidth="1"/>
    <col min="3343" max="3343" width="13.33203125" customWidth="1"/>
    <col min="3345" max="3345" width="12.33203125" customWidth="1"/>
    <col min="3585" max="3585" width="49.109375" customWidth="1"/>
    <col min="3586" max="3586" width="23.109375" customWidth="1"/>
    <col min="3587" max="3587" width="12.33203125" customWidth="1"/>
    <col min="3588" max="3588" width="11.33203125" customWidth="1"/>
    <col min="3589" max="3589" width="10.33203125" customWidth="1"/>
    <col min="3590" max="3590" width="9.88671875" customWidth="1"/>
    <col min="3591" max="3594" width="10.6640625" customWidth="1"/>
    <col min="3595" max="3596" width="11.6640625" customWidth="1"/>
    <col min="3597" max="3597" width="11.33203125" customWidth="1"/>
    <col min="3598" max="3598" width="12.44140625" customWidth="1"/>
    <col min="3599" max="3599" width="13.33203125" customWidth="1"/>
    <col min="3601" max="3601" width="12.33203125" customWidth="1"/>
    <col min="3841" max="3841" width="49.109375" customWidth="1"/>
    <col min="3842" max="3842" width="23.109375" customWidth="1"/>
    <col min="3843" max="3843" width="12.33203125" customWidth="1"/>
    <col min="3844" max="3844" width="11.33203125" customWidth="1"/>
    <col min="3845" max="3845" width="10.33203125" customWidth="1"/>
    <col min="3846" max="3846" width="9.88671875" customWidth="1"/>
    <col min="3847" max="3850" width="10.6640625" customWidth="1"/>
    <col min="3851" max="3852" width="11.6640625" customWidth="1"/>
    <col min="3853" max="3853" width="11.33203125" customWidth="1"/>
    <col min="3854" max="3854" width="12.44140625" customWidth="1"/>
    <col min="3855" max="3855" width="13.33203125" customWidth="1"/>
    <col min="3857" max="3857" width="12.33203125" customWidth="1"/>
    <col min="4097" max="4097" width="49.109375" customWidth="1"/>
    <col min="4098" max="4098" width="23.109375" customWidth="1"/>
    <col min="4099" max="4099" width="12.33203125" customWidth="1"/>
    <col min="4100" max="4100" width="11.33203125" customWidth="1"/>
    <col min="4101" max="4101" width="10.33203125" customWidth="1"/>
    <col min="4102" max="4102" width="9.88671875" customWidth="1"/>
    <col min="4103" max="4106" width="10.6640625" customWidth="1"/>
    <col min="4107" max="4108" width="11.6640625" customWidth="1"/>
    <col min="4109" max="4109" width="11.33203125" customWidth="1"/>
    <col min="4110" max="4110" width="12.44140625" customWidth="1"/>
    <col min="4111" max="4111" width="13.33203125" customWidth="1"/>
    <col min="4113" max="4113" width="12.33203125" customWidth="1"/>
    <col min="4353" max="4353" width="49.109375" customWidth="1"/>
    <col min="4354" max="4354" width="23.109375" customWidth="1"/>
    <col min="4355" max="4355" width="12.33203125" customWidth="1"/>
    <col min="4356" max="4356" width="11.33203125" customWidth="1"/>
    <col min="4357" max="4357" width="10.33203125" customWidth="1"/>
    <col min="4358" max="4358" width="9.88671875" customWidth="1"/>
    <col min="4359" max="4362" width="10.6640625" customWidth="1"/>
    <col min="4363" max="4364" width="11.6640625" customWidth="1"/>
    <col min="4365" max="4365" width="11.33203125" customWidth="1"/>
    <col min="4366" max="4366" width="12.44140625" customWidth="1"/>
    <col min="4367" max="4367" width="13.33203125" customWidth="1"/>
    <col min="4369" max="4369" width="12.33203125" customWidth="1"/>
    <col min="4609" max="4609" width="49.109375" customWidth="1"/>
    <col min="4610" max="4610" width="23.109375" customWidth="1"/>
    <col min="4611" max="4611" width="12.33203125" customWidth="1"/>
    <col min="4612" max="4612" width="11.33203125" customWidth="1"/>
    <col min="4613" max="4613" width="10.33203125" customWidth="1"/>
    <col min="4614" max="4614" width="9.88671875" customWidth="1"/>
    <col min="4615" max="4618" width="10.6640625" customWidth="1"/>
    <col min="4619" max="4620" width="11.6640625" customWidth="1"/>
    <col min="4621" max="4621" width="11.33203125" customWidth="1"/>
    <col min="4622" max="4622" width="12.44140625" customWidth="1"/>
    <col min="4623" max="4623" width="13.33203125" customWidth="1"/>
    <col min="4625" max="4625" width="12.33203125" customWidth="1"/>
    <col min="4865" max="4865" width="49.109375" customWidth="1"/>
    <col min="4866" max="4866" width="23.109375" customWidth="1"/>
    <col min="4867" max="4867" width="12.33203125" customWidth="1"/>
    <col min="4868" max="4868" width="11.33203125" customWidth="1"/>
    <col min="4869" max="4869" width="10.33203125" customWidth="1"/>
    <col min="4870" max="4870" width="9.88671875" customWidth="1"/>
    <col min="4871" max="4874" width="10.6640625" customWidth="1"/>
    <col min="4875" max="4876" width="11.6640625" customWidth="1"/>
    <col min="4877" max="4877" width="11.33203125" customWidth="1"/>
    <col min="4878" max="4878" width="12.44140625" customWidth="1"/>
    <col min="4879" max="4879" width="13.33203125" customWidth="1"/>
    <col min="4881" max="4881" width="12.33203125" customWidth="1"/>
    <col min="5121" max="5121" width="49.109375" customWidth="1"/>
    <col min="5122" max="5122" width="23.109375" customWidth="1"/>
    <col min="5123" max="5123" width="12.33203125" customWidth="1"/>
    <col min="5124" max="5124" width="11.33203125" customWidth="1"/>
    <col min="5125" max="5125" width="10.33203125" customWidth="1"/>
    <col min="5126" max="5126" width="9.88671875" customWidth="1"/>
    <col min="5127" max="5130" width="10.6640625" customWidth="1"/>
    <col min="5131" max="5132" width="11.6640625" customWidth="1"/>
    <col min="5133" max="5133" width="11.33203125" customWidth="1"/>
    <col min="5134" max="5134" width="12.44140625" customWidth="1"/>
    <col min="5135" max="5135" width="13.33203125" customWidth="1"/>
    <col min="5137" max="5137" width="12.33203125" customWidth="1"/>
    <col min="5377" max="5377" width="49.109375" customWidth="1"/>
    <col min="5378" max="5378" width="23.109375" customWidth="1"/>
    <col min="5379" max="5379" width="12.33203125" customWidth="1"/>
    <col min="5380" max="5380" width="11.33203125" customWidth="1"/>
    <col min="5381" max="5381" width="10.33203125" customWidth="1"/>
    <col min="5382" max="5382" width="9.88671875" customWidth="1"/>
    <col min="5383" max="5386" width="10.6640625" customWidth="1"/>
    <col min="5387" max="5388" width="11.6640625" customWidth="1"/>
    <col min="5389" max="5389" width="11.33203125" customWidth="1"/>
    <col min="5390" max="5390" width="12.44140625" customWidth="1"/>
    <col min="5391" max="5391" width="13.33203125" customWidth="1"/>
    <col min="5393" max="5393" width="12.33203125" customWidth="1"/>
    <col min="5633" max="5633" width="49.109375" customWidth="1"/>
    <col min="5634" max="5634" width="23.109375" customWidth="1"/>
    <col min="5635" max="5635" width="12.33203125" customWidth="1"/>
    <col min="5636" max="5636" width="11.33203125" customWidth="1"/>
    <col min="5637" max="5637" width="10.33203125" customWidth="1"/>
    <col min="5638" max="5638" width="9.88671875" customWidth="1"/>
    <col min="5639" max="5642" width="10.6640625" customWidth="1"/>
    <col min="5643" max="5644" width="11.6640625" customWidth="1"/>
    <col min="5645" max="5645" width="11.33203125" customWidth="1"/>
    <col min="5646" max="5646" width="12.44140625" customWidth="1"/>
    <col min="5647" max="5647" width="13.33203125" customWidth="1"/>
    <col min="5649" max="5649" width="12.33203125" customWidth="1"/>
    <col min="5889" max="5889" width="49.109375" customWidth="1"/>
    <col min="5890" max="5890" width="23.109375" customWidth="1"/>
    <col min="5891" max="5891" width="12.33203125" customWidth="1"/>
    <col min="5892" max="5892" width="11.33203125" customWidth="1"/>
    <col min="5893" max="5893" width="10.33203125" customWidth="1"/>
    <col min="5894" max="5894" width="9.88671875" customWidth="1"/>
    <col min="5895" max="5898" width="10.6640625" customWidth="1"/>
    <col min="5899" max="5900" width="11.6640625" customWidth="1"/>
    <col min="5901" max="5901" width="11.33203125" customWidth="1"/>
    <col min="5902" max="5902" width="12.44140625" customWidth="1"/>
    <col min="5903" max="5903" width="13.33203125" customWidth="1"/>
    <col min="5905" max="5905" width="12.33203125" customWidth="1"/>
    <col min="6145" max="6145" width="49.109375" customWidth="1"/>
    <col min="6146" max="6146" width="23.109375" customWidth="1"/>
    <col min="6147" max="6147" width="12.33203125" customWidth="1"/>
    <col min="6148" max="6148" width="11.33203125" customWidth="1"/>
    <col min="6149" max="6149" width="10.33203125" customWidth="1"/>
    <col min="6150" max="6150" width="9.88671875" customWidth="1"/>
    <col min="6151" max="6154" width="10.6640625" customWidth="1"/>
    <col min="6155" max="6156" width="11.6640625" customWidth="1"/>
    <col min="6157" max="6157" width="11.33203125" customWidth="1"/>
    <col min="6158" max="6158" width="12.44140625" customWidth="1"/>
    <col min="6159" max="6159" width="13.33203125" customWidth="1"/>
    <col min="6161" max="6161" width="12.33203125" customWidth="1"/>
    <col min="6401" max="6401" width="49.109375" customWidth="1"/>
    <col min="6402" max="6402" width="23.109375" customWidth="1"/>
    <col min="6403" max="6403" width="12.33203125" customWidth="1"/>
    <col min="6404" max="6404" width="11.33203125" customWidth="1"/>
    <col min="6405" max="6405" width="10.33203125" customWidth="1"/>
    <col min="6406" max="6406" width="9.88671875" customWidth="1"/>
    <col min="6407" max="6410" width="10.6640625" customWidth="1"/>
    <col min="6411" max="6412" width="11.6640625" customWidth="1"/>
    <col min="6413" max="6413" width="11.33203125" customWidth="1"/>
    <col min="6414" max="6414" width="12.44140625" customWidth="1"/>
    <col min="6415" max="6415" width="13.33203125" customWidth="1"/>
    <col min="6417" max="6417" width="12.33203125" customWidth="1"/>
    <col min="6657" max="6657" width="49.109375" customWidth="1"/>
    <col min="6658" max="6658" width="23.109375" customWidth="1"/>
    <col min="6659" max="6659" width="12.33203125" customWidth="1"/>
    <col min="6660" max="6660" width="11.33203125" customWidth="1"/>
    <col min="6661" max="6661" width="10.33203125" customWidth="1"/>
    <col min="6662" max="6662" width="9.88671875" customWidth="1"/>
    <col min="6663" max="6666" width="10.6640625" customWidth="1"/>
    <col min="6667" max="6668" width="11.6640625" customWidth="1"/>
    <col min="6669" max="6669" width="11.33203125" customWidth="1"/>
    <col min="6670" max="6670" width="12.44140625" customWidth="1"/>
    <col min="6671" max="6671" width="13.33203125" customWidth="1"/>
    <col min="6673" max="6673" width="12.33203125" customWidth="1"/>
    <col min="6913" max="6913" width="49.109375" customWidth="1"/>
    <col min="6914" max="6914" width="23.109375" customWidth="1"/>
    <col min="6915" max="6915" width="12.33203125" customWidth="1"/>
    <col min="6916" max="6916" width="11.33203125" customWidth="1"/>
    <col min="6917" max="6917" width="10.33203125" customWidth="1"/>
    <col min="6918" max="6918" width="9.88671875" customWidth="1"/>
    <col min="6919" max="6922" width="10.6640625" customWidth="1"/>
    <col min="6923" max="6924" width="11.6640625" customWidth="1"/>
    <col min="6925" max="6925" width="11.33203125" customWidth="1"/>
    <col min="6926" max="6926" width="12.44140625" customWidth="1"/>
    <col min="6927" max="6927" width="13.33203125" customWidth="1"/>
    <col min="6929" max="6929" width="12.33203125" customWidth="1"/>
    <col min="7169" max="7169" width="49.109375" customWidth="1"/>
    <col min="7170" max="7170" width="23.109375" customWidth="1"/>
    <col min="7171" max="7171" width="12.33203125" customWidth="1"/>
    <col min="7172" max="7172" width="11.33203125" customWidth="1"/>
    <col min="7173" max="7173" width="10.33203125" customWidth="1"/>
    <col min="7174" max="7174" width="9.88671875" customWidth="1"/>
    <col min="7175" max="7178" width="10.6640625" customWidth="1"/>
    <col min="7179" max="7180" width="11.6640625" customWidth="1"/>
    <col min="7181" max="7181" width="11.33203125" customWidth="1"/>
    <col min="7182" max="7182" width="12.44140625" customWidth="1"/>
    <col min="7183" max="7183" width="13.33203125" customWidth="1"/>
    <col min="7185" max="7185" width="12.33203125" customWidth="1"/>
    <col min="7425" max="7425" width="49.109375" customWidth="1"/>
    <col min="7426" max="7426" width="23.109375" customWidth="1"/>
    <col min="7427" max="7427" width="12.33203125" customWidth="1"/>
    <col min="7428" max="7428" width="11.33203125" customWidth="1"/>
    <col min="7429" max="7429" width="10.33203125" customWidth="1"/>
    <col min="7430" max="7430" width="9.88671875" customWidth="1"/>
    <col min="7431" max="7434" width="10.6640625" customWidth="1"/>
    <col min="7435" max="7436" width="11.6640625" customWidth="1"/>
    <col min="7437" max="7437" width="11.33203125" customWidth="1"/>
    <col min="7438" max="7438" width="12.44140625" customWidth="1"/>
    <col min="7439" max="7439" width="13.33203125" customWidth="1"/>
    <col min="7441" max="7441" width="12.33203125" customWidth="1"/>
    <col min="7681" max="7681" width="49.109375" customWidth="1"/>
    <col min="7682" max="7682" width="23.109375" customWidth="1"/>
    <col min="7683" max="7683" width="12.33203125" customWidth="1"/>
    <col min="7684" max="7684" width="11.33203125" customWidth="1"/>
    <col min="7685" max="7685" width="10.33203125" customWidth="1"/>
    <col min="7686" max="7686" width="9.88671875" customWidth="1"/>
    <col min="7687" max="7690" width="10.6640625" customWidth="1"/>
    <col min="7691" max="7692" width="11.6640625" customWidth="1"/>
    <col min="7693" max="7693" width="11.33203125" customWidth="1"/>
    <col min="7694" max="7694" width="12.44140625" customWidth="1"/>
    <col min="7695" max="7695" width="13.33203125" customWidth="1"/>
    <col min="7697" max="7697" width="12.33203125" customWidth="1"/>
    <col min="7937" max="7937" width="49.109375" customWidth="1"/>
    <col min="7938" max="7938" width="23.109375" customWidth="1"/>
    <col min="7939" max="7939" width="12.33203125" customWidth="1"/>
    <col min="7940" max="7940" width="11.33203125" customWidth="1"/>
    <col min="7941" max="7941" width="10.33203125" customWidth="1"/>
    <col min="7942" max="7942" width="9.88671875" customWidth="1"/>
    <col min="7943" max="7946" width="10.6640625" customWidth="1"/>
    <col min="7947" max="7948" width="11.6640625" customWidth="1"/>
    <col min="7949" max="7949" width="11.33203125" customWidth="1"/>
    <col min="7950" max="7950" width="12.44140625" customWidth="1"/>
    <col min="7951" max="7951" width="13.33203125" customWidth="1"/>
    <col min="7953" max="7953" width="12.33203125" customWidth="1"/>
    <col min="8193" max="8193" width="49.109375" customWidth="1"/>
    <col min="8194" max="8194" width="23.109375" customWidth="1"/>
    <col min="8195" max="8195" width="12.33203125" customWidth="1"/>
    <col min="8196" max="8196" width="11.33203125" customWidth="1"/>
    <col min="8197" max="8197" width="10.33203125" customWidth="1"/>
    <col min="8198" max="8198" width="9.88671875" customWidth="1"/>
    <col min="8199" max="8202" width="10.6640625" customWidth="1"/>
    <col min="8203" max="8204" width="11.6640625" customWidth="1"/>
    <col min="8205" max="8205" width="11.33203125" customWidth="1"/>
    <col min="8206" max="8206" width="12.44140625" customWidth="1"/>
    <col min="8207" max="8207" width="13.33203125" customWidth="1"/>
    <col min="8209" max="8209" width="12.33203125" customWidth="1"/>
    <col min="8449" max="8449" width="49.109375" customWidth="1"/>
    <col min="8450" max="8450" width="23.109375" customWidth="1"/>
    <col min="8451" max="8451" width="12.33203125" customWidth="1"/>
    <col min="8452" max="8452" width="11.33203125" customWidth="1"/>
    <col min="8453" max="8453" width="10.33203125" customWidth="1"/>
    <col min="8454" max="8454" width="9.88671875" customWidth="1"/>
    <col min="8455" max="8458" width="10.6640625" customWidth="1"/>
    <col min="8459" max="8460" width="11.6640625" customWidth="1"/>
    <col min="8461" max="8461" width="11.33203125" customWidth="1"/>
    <col min="8462" max="8462" width="12.44140625" customWidth="1"/>
    <col min="8463" max="8463" width="13.33203125" customWidth="1"/>
    <col min="8465" max="8465" width="12.33203125" customWidth="1"/>
    <col min="8705" max="8705" width="49.109375" customWidth="1"/>
    <col min="8706" max="8706" width="23.109375" customWidth="1"/>
    <col min="8707" max="8707" width="12.33203125" customWidth="1"/>
    <col min="8708" max="8708" width="11.33203125" customWidth="1"/>
    <col min="8709" max="8709" width="10.33203125" customWidth="1"/>
    <col min="8710" max="8710" width="9.88671875" customWidth="1"/>
    <col min="8711" max="8714" width="10.6640625" customWidth="1"/>
    <col min="8715" max="8716" width="11.6640625" customWidth="1"/>
    <col min="8717" max="8717" width="11.33203125" customWidth="1"/>
    <col min="8718" max="8718" width="12.44140625" customWidth="1"/>
    <col min="8719" max="8719" width="13.33203125" customWidth="1"/>
    <col min="8721" max="8721" width="12.33203125" customWidth="1"/>
    <col min="8961" max="8961" width="49.109375" customWidth="1"/>
    <col min="8962" max="8962" width="23.109375" customWidth="1"/>
    <col min="8963" max="8963" width="12.33203125" customWidth="1"/>
    <col min="8964" max="8964" width="11.33203125" customWidth="1"/>
    <col min="8965" max="8965" width="10.33203125" customWidth="1"/>
    <col min="8966" max="8966" width="9.88671875" customWidth="1"/>
    <col min="8967" max="8970" width="10.6640625" customWidth="1"/>
    <col min="8971" max="8972" width="11.6640625" customWidth="1"/>
    <col min="8973" max="8973" width="11.33203125" customWidth="1"/>
    <col min="8974" max="8974" width="12.44140625" customWidth="1"/>
    <col min="8975" max="8975" width="13.33203125" customWidth="1"/>
    <col min="8977" max="8977" width="12.33203125" customWidth="1"/>
    <col min="9217" max="9217" width="49.109375" customWidth="1"/>
    <col min="9218" max="9218" width="23.109375" customWidth="1"/>
    <col min="9219" max="9219" width="12.33203125" customWidth="1"/>
    <col min="9220" max="9220" width="11.33203125" customWidth="1"/>
    <col min="9221" max="9221" width="10.33203125" customWidth="1"/>
    <col min="9222" max="9222" width="9.88671875" customWidth="1"/>
    <col min="9223" max="9226" width="10.6640625" customWidth="1"/>
    <col min="9227" max="9228" width="11.6640625" customWidth="1"/>
    <col min="9229" max="9229" width="11.33203125" customWidth="1"/>
    <col min="9230" max="9230" width="12.44140625" customWidth="1"/>
    <col min="9231" max="9231" width="13.33203125" customWidth="1"/>
    <col min="9233" max="9233" width="12.33203125" customWidth="1"/>
    <col min="9473" max="9473" width="49.109375" customWidth="1"/>
    <col min="9474" max="9474" width="23.109375" customWidth="1"/>
    <col min="9475" max="9475" width="12.33203125" customWidth="1"/>
    <col min="9476" max="9476" width="11.33203125" customWidth="1"/>
    <col min="9477" max="9477" width="10.33203125" customWidth="1"/>
    <col min="9478" max="9478" width="9.88671875" customWidth="1"/>
    <col min="9479" max="9482" width="10.6640625" customWidth="1"/>
    <col min="9483" max="9484" width="11.6640625" customWidth="1"/>
    <col min="9485" max="9485" width="11.33203125" customWidth="1"/>
    <col min="9486" max="9486" width="12.44140625" customWidth="1"/>
    <col min="9487" max="9487" width="13.33203125" customWidth="1"/>
    <col min="9489" max="9489" width="12.33203125" customWidth="1"/>
    <col min="9729" max="9729" width="49.109375" customWidth="1"/>
    <col min="9730" max="9730" width="23.109375" customWidth="1"/>
    <col min="9731" max="9731" width="12.33203125" customWidth="1"/>
    <col min="9732" max="9732" width="11.33203125" customWidth="1"/>
    <col min="9733" max="9733" width="10.33203125" customWidth="1"/>
    <col min="9734" max="9734" width="9.88671875" customWidth="1"/>
    <col min="9735" max="9738" width="10.6640625" customWidth="1"/>
    <col min="9739" max="9740" width="11.6640625" customWidth="1"/>
    <col min="9741" max="9741" width="11.33203125" customWidth="1"/>
    <col min="9742" max="9742" width="12.44140625" customWidth="1"/>
    <col min="9743" max="9743" width="13.33203125" customWidth="1"/>
    <col min="9745" max="9745" width="12.33203125" customWidth="1"/>
    <col min="9985" max="9985" width="49.109375" customWidth="1"/>
    <col min="9986" max="9986" width="23.109375" customWidth="1"/>
    <col min="9987" max="9987" width="12.33203125" customWidth="1"/>
    <col min="9988" max="9988" width="11.33203125" customWidth="1"/>
    <col min="9989" max="9989" width="10.33203125" customWidth="1"/>
    <col min="9990" max="9990" width="9.88671875" customWidth="1"/>
    <col min="9991" max="9994" width="10.6640625" customWidth="1"/>
    <col min="9995" max="9996" width="11.6640625" customWidth="1"/>
    <col min="9997" max="9997" width="11.33203125" customWidth="1"/>
    <col min="9998" max="9998" width="12.44140625" customWidth="1"/>
    <col min="9999" max="9999" width="13.33203125" customWidth="1"/>
    <col min="10001" max="10001" width="12.33203125" customWidth="1"/>
    <col min="10241" max="10241" width="49.109375" customWidth="1"/>
    <col min="10242" max="10242" width="23.109375" customWidth="1"/>
    <col min="10243" max="10243" width="12.33203125" customWidth="1"/>
    <col min="10244" max="10244" width="11.33203125" customWidth="1"/>
    <col min="10245" max="10245" width="10.33203125" customWidth="1"/>
    <col min="10246" max="10246" width="9.88671875" customWidth="1"/>
    <col min="10247" max="10250" width="10.6640625" customWidth="1"/>
    <col min="10251" max="10252" width="11.6640625" customWidth="1"/>
    <col min="10253" max="10253" width="11.33203125" customWidth="1"/>
    <col min="10254" max="10254" width="12.44140625" customWidth="1"/>
    <col min="10255" max="10255" width="13.33203125" customWidth="1"/>
    <col min="10257" max="10257" width="12.33203125" customWidth="1"/>
    <col min="10497" max="10497" width="49.109375" customWidth="1"/>
    <col min="10498" max="10498" width="23.109375" customWidth="1"/>
    <col min="10499" max="10499" width="12.33203125" customWidth="1"/>
    <col min="10500" max="10500" width="11.33203125" customWidth="1"/>
    <col min="10501" max="10501" width="10.33203125" customWidth="1"/>
    <col min="10502" max="10502" width="9.88671875" customWidth="1"/>
    <col min="10503" max="10506" width="10.6640625" customWidth="1"/>
    <col min="10507" max="10508" width="11.6640625" customWidth="1"/>
    <col min="10509" max="10509" width="11.33203125" customWidth="1"/>
    <col min="10510" max="10510" width="12.44140625" customWidth="1"/>
    <col min="10511" max="10511" width="13.33203125" customWidth="1"/>
    <col min="10513" max="10513" width="12.33203125" customWidth="1"/>
    <col min="10753" max="10753" width="49.109375" customWidth="1"/>
    <col min="10754" max="10754" width="23.109375" customWidth="1"/>
    <col min="10755" max="10755" width="12.33203125" customWidth="1"/>
    <col min="10756" max="10756" width="11.33203125" customWidth="1"/>
    <col min="10757" max="10757" width="10.33203125" customWidth="1"/>
    <col min="10758" max="10758" width="9.88671875" customWidth="1"/>
    <col min="10759" max="10762" width="10.6640625" customWidth="1"/>
    <col min="10763" max="10764" width="11.6640625" customWidth="1"/>
    <col min="10765" max="10765" width="11.33203125" customWidth="1"/>
    <col min="10766" max="10766" width="12.44140625" customWidth="1"/>
    <col min="10767" max="10767" width="13.33203125" customWidth="1"/>
    <col min="10769" max="10769" width="12.33203125" customWidth="1"/>
    <col min="11009" max="11009" width="49.109375" customWidth="1"/>
    <col min="11010" max="11010" width="23.109375" customWidth="1"/>
    <col min="11011" max="11011" width="12.33203125" customWidth="1"/>
    <col min="11012" max="11012" width="11.33203125" customWidth="1"/>
    <col min="11013" max="11013" width="10.33203125" customWidth="1"/>
    <col min="11014" max="11014" width="9.88671875" customWidth="1"/>
    <col min="11015" max="11018" width="10.6640625" customWidth="1"/>
    <col min="11019" max="11020" width="11.6640625" customWidth="1"/>
    <col min="11021" max="11021" width="11.33203125" customWidth="1"/>
    <col min="11022" max="11022" width="12.44140625" customWidth="1"/>
    <col min="11023" max="11023" width="13.33203125" customWidth="1"/>
    <col min="11025" max="11025" width="12.33203125" customWidth="1"/>
    <col min="11265" max="11265" width="49.109375" customWidth="1"/>
    <col min="11266" max="11266" width="23.109375" customWidth="1"/>
    <col min="11267" max="11267" width="12.33203125" customWidth="1"/>
    <col min="11268" max="11268" width="11.33203125" customWidth="1"/>
    <col min="11269" max="11269" width="10.33203125" customWidth="1"/>
    <col min="11270" max="11270" width="9.88671875" customWidth="1"/>
    <col min="11271" max="11274" width="10.6640625" customWidth="1"/>
    <col min="11275" max="11276" width="11.6640625" customWidth="1"/>
    <col min="11277" max="11277" width="11.33203125" customWidth="1"/>
    <col min="11278" max="11278" width="12.44140625" customWidth="1"/>
    <col min="11279" max="11279" width="13.33203125" customWidth="1"/>
    <col min="11281" max="11281" width="12.33203125" customWidth="1"/>
    <col min="11521" max="11521" width="49.109375" customWidth="1"/>
    <col min="11522" max="11522" width="23.109375" customWidth="1"/>
    <col min="11523" max="11523" width="12.33203125" customWidth="1"/>
    <col min="11524" max="11524" width="11.33203125" customWidth="1"/>
    <col min="11525" max="11525" width="10.33203125" customWidth="1"/>
    <col min="11526" max="11526" width="9.88671875" customWidth="1"/>
    <col min="11527" max="11530" width="10.6640625" customWidth="1"/>
    <col min="11531" max="11532" width="11.6640625" customWidth="1"/>
    <col min="11533" max="11533" width="11.33203125" customWidth="1"/>
    <col min="11534" max="11534" width="12.44140625" customWidth="1"/>
    <col min="11535" max="11535" width="13.33203125" customWidth="1"/>
    <col min="11537" max="11537" width="12.33203125" customWidth="1"/>
    <col min="11777" max="11777" width="49.109375" customWidth="1"/>
    <col min="11778" max="11778" width="23.109375" customWidth="1"/>
    <col min="11779" max="11779" width="12.33203125" customWidth="1"/>
    <col min="11780" max="11780" width="11.33203125" customWidth="1"/>
    <col min="11781" max="11781" width="10.33203125" customWidth="1"/>
    <col min="11782" max="11782" width="9.88671875" customWidth="1"/>
    <col min="11783" max="11786" width="10.6640625" customWidth="1"/>
    <col min="11787" max="11788" width="11.6640625" customWidth="1"/>
    <col min="11789" max="11789" width="11.33203125" customWidth="1"/>
    <col min="11790" max="11790" width="12.44140625" customWidth="1"/>
    <col min="11791" max="11791" width="13.33203125" customWidth="1"/>
    <col min="11793" max="11793" width="12.33203125" customWidth="1"/>
    <col min="12033" max="12033" width="49.109375" customWidth="1"/>
    <col min="12034" max="12034" width="23.109375" customWidth="1"/>
    <col min="12035" max="12035" width="12.33203125" customWidth="1"/>
    <col min="12036" max="12036" width="11.33203125" customWidth="1"/>
    <col min="12037" max="12037" width="10.33203125" customWidth="1"/>
    <col min="12038" max="12038" width="9.88671875" customWidth="1"/>
    <col min="12039" max="12042" width="10.6640625" customWidth="1"/>
    <col min="12043" max="12044" width="11.6640625" customWidth="1"/>
    <col min="12045" max="12045" width="11.33203125" customWidth="1"/>
    <col min="12046" max="12046" width="12.44140625" customWidth="1"/>
    <col min="12047" max="12047" width="13.33203125" customWidth="1"/>
    <col min="12049" max="12049" width="12.33203125" customWidth="1"/>
    <col min="12289" max="12289" width="49.109375" customWidth="1"/>
    <col min="12290" max="12290" width="23.109375" customWidth="1"/>
    <col min="12291" max="12291" width="12.33203125" customWidth="1"/>
    <col min="12292" max="12292" width="11.33203125" customWidth="1"/>
    <col min="12293" max="12293" width="10.33203125" customWidth="1"/>
    <col min="12294" max="12294" width="9.88671875" customWidth="1"/>
    <col min="12295" max="12298" width="10.6640625" customWidth="1"/>
    <col min="12299" max="12300" width="11.6640625" customWidth="1"/>
    <col min="12301" max="12301" width="11.33203125" customWidth="1"/>
    <col min="12302" max="12302" width="12.44140625" customWidth="1"/>
    <col min="12303" max="12303" width="13.33203125" customWidth="1"/>
    <col min="12305" max="12305" width="12.33203125" customWidth="1"/>
    <col min="12545" max="12545" width="49.109375" customWidth="1"/>
    <col min="12546" max="12546" width="23.109375" customWidth="1"/>
    <col min="12547" max="12547" width="12.33203125" customWidth="1"/>
    <col min="12548" max="12548" width="11.33203125" customWidth="1"/>
    <col min="12549" max="12549" width="10.33203125" customWidth="1"/>
    <col min="12550" max="12550" width="9.88671875" customWidth="1"/>
    <col min="12551" max="12554" width="10.6640625" customWidth="1"/>
    <col min="12555" max="12556" width="11.6640625" customWidth="1"/>
    <col min="12557" max="12557" width="11.33203125" customWidth="1"/>
    <col min="12558" max="12558" width="12.44140625" customWidth="1"/>
    <col min="12559" max="12559" width="13.33203125" customWidth="1"/>
    <col min="12561" max="12561" width="12.33203125" customWidth="1"/>
    <col min="12801" max="12801" width="49.109375" customWidth="1"/>
    <col min="12802" max="12802" width="23.109375" customWidth="1"/>
    <col min="12803" max="12803" width="12.33203125" customWidth="1"/>
    <col min="12804" max="12804" width="11.33203125" customWidth="1"/>
    <col min="12805" max="12805" width="10.33203125" customWidth="1"/>
    <col min="12806" max="12806" width="9.88671875" customWidth="1"/>
    <col min="12807" max="12810" width="10.6640625" customWidth="1"/>
    <col min="12811" max="12812" width="11.6640625" customWidth="1"/>
    <col min="12813" max="12813" width="11.33203125" customWidth="1"/>
    <col min="12814" max="12814" width="12.44140625" customWidth="1"/>
    <col min="12815" max="12815" width="13.33203125" customWidth="1"/>
    <col min="12817" max="12817" width="12.33203125" customWidth="1"/>
    <col min="13057" max="13057" width="49.109375" customWidth="1"/>
    <col min="13058" max="13058" width="23.109375" customWidth="1"/>
    <col min="13059" max="13059" width="12.33203125" customWidth="1"/>
    <col min="13060" max="13060" width="11.33203125" customWidth="1"/>
    <col min="13061" max="13061" width="10.33203125" customWidth="1"/>
    <col min="13062" max="13062" width="9.88671875" customWidth="1"/>
    <col min="13063" max="13066" width="10.6640625" customWidth="1"/>
    <col min="13067" max="13068" width="11.6640625" customWidth="1"/>
    <col min="13069" max="13069" width="11.33203125" customWidth="1"/>
    <col min="13070" max="13070" width="12.44140625" customWidth="1"/>
    <col min="13071" max="13071" width="13.33203125" customWidth="1"/>
    <col min="13073" max="13073" width="12.33203125" customWidth="1"/>
    <col min="13313" max="13313" width="49.109375" customWidth="1"/>
    <col min="13314" max="13314" width="23.109375" customWidth="1"/>
    <col min="13315" max="13315" width="12.33203125" customWidth="1"/>
    <col min="13316" max="13316" width="11.33203125" customWidth="1"/>
    <col min="13317" max="13317" width="10.33203125" customWidth="1"/>
    <col min="13318" max="13318" width="9.88671875" customWidth="1"/>
    <col min="13319" max="13322" width="10.6640625" customWidth="1"/>
    <col min="13323" max="13324" width="11.6640625" customWidth="1"/>
    <col min="13325" max="13325" width="11.33203125" customWidth="1"/>
    <col min="13326" max="13326" width="12.44140625" customWidth="1"/>
    <col min="13327" max="13327" width="13.33203125" customWidth="1"/>
    <col min="13329" max="13329" width="12.33203125" customWidth="1"/>
    <col min="13569" max="13569" width="49.109375" customWidth="1"/>
    <col min="13570" max="13570" width="23.109375" customWidth="1"/>
    <col min="13571" max="13571" width="12.33203125" customWidth="1"/>
    <col min="13572" max="13572" width="11.33203125" customWidth="1"/>
    <col min="13573" max="13573" width="10.33203125" customWidth="1"/>
    <col min="13574" max="13574" width="9.88671875" customWidth="1"/>
    <col min="13575" max="13578" width="10.6640625" customWidth="1"/>
    <col min="13579" max="13580" width="11.6640625" customWidth="1"/>
    <col min="13581" max="13581" width="11.33203125" customWidth="1"/>
    <col min="13582" max="13582" width="12.44140625" customWidth="1"/>
    <col min="13583" max="13583" width="13.33203125" customWidth="1"/>
    <col min="13585" max="13585" width="12.33203125" customWidth="1"/>
    <col min="13825" max="13825" width="49.109375" customWidth="1"/>
    <col min="13826" max="13826" width="23.109375" customWidth="1"/>
    <col min="13827" max="13827" width="12.33203125" customWidth="1"/>
    <col min="13828" max="13828" width="11.33203125" customWidth="1"/>
    <col min="13829" max="13829" width="10.33203125" customWidth="1"/>
    <col min="13830" max="13830" width="9.88671875" customWidth="1"/>
    <col min="13831" max="13834" width="10.6640625" customWidth="1"/>
    <col min="13835" max="13836" width="11.6640625" customWidth="1"/>
    <col min="13837" max="13837" width="11.33203125" customWidth="1"/>
    <col min="13838" max="13838" width="12.44140625" customWidth="1"/>
    <col min="13839" max="13839" width="13.33203125" customWidth="1"/>
    <col min="13841" max="13841" width="12.33203125" customWidth="1"/>
    <col min="14081" max="14081" width="49.109375" customWidth="1"/>
    <col min="14082" max="14082" width="23.109375" customWidth="1"/>
    <col min="14083" max="14083" width="12.33203125" customWidth="1"/>
    <col min="14084" max="14084" width="11.33203125" customWidth="1"/>
    <col min="14085" max="14085" width="10.33203125" customWidth="1"/>
    <col min="14086" max="14086" width="9.88671875" customWidth="1"/>
    <col min="14087" max="14090" width="10.6640625" customWidth="1"/>
    <col min="14091" max="14092" width="11.6640625" customWidth="1"/>
    <col min="14093" max="14093" width="11.33203125" customWidth="1"/>
    <col min="14094" max="14094" width="12.44140625" customWidth="1"/>
    <col min="14095" max="14095" width="13.33203125" customWidth="1"/>
    <col min="14097" max="14097" width="12.33203125" customWidth="1"/>
    <col min="14337" max="14337" width="49.109375" customWidth="1"/>
    <col min="14338" max="14338" width="23.109375" customWidth="1"/>
    <col min="14339" max="14339" width="12.33203125" customWidth="1"/>
    <col min="14340" max="14340" width="11.33203125" customWidth="1"/>
    <col min="14341" max="14341" width="10.33203125" customWidth="1"/>
    <col min="14342" max="14342" width="9.88671875" customWidth="1"/>
    <col min="14343" max="14346" width="10.6640625" customWidth="1"/>
    <col min="14347" max="14348" width="11.6640625" customWidth="1"/>
    <col min="14349" max="14349" width="11.33203125" customWidth="1"/>
    <col min="14350" max="14350" width="12.44140625" customWidth="1"/>
    <col min="14351" max="14351" width="13.33203125" customWidth="1"/>
    <col min="14353" max="14353" width="12.33203125" customWidth="1"/>
    <col min="14593" max="14593" width="49.109375" customWidth="1"/>
    <col min="14594" max="14594" width="23.109375" customWidth="1"/>
    <col min="14595" max="14595" width="12.33203125" customWidth="1"/>
    <col min="14596" max="14596" width="11.33203125" customWidth="1"/>
    <col min="14597" max="14597" width="10.33203125" customWidth="1"/>
    <col min="14598" max="14598" width="9.88671875" customWidth="1"/>
    <col min="14599" max="14602" width="10.6640625" customWidth="1"/>
    <col min="14603" max="14604" width="11.6640625" customWidth="1"/>
    <col min="14605" max="14605" width="11.33203125" customWidth="1"/>
    <col min="14606" max="14606" width="12.44140625" customWidth="1"/>
    <col min="14607" max="14607" width="13.33203125" customWidth="1"/>
    <col min="14609" max="14609" width="12.33203125" customWidth="1"/>
    <col min="14849" max="14849" width="49.109375" customWidth="1"/>
    <col min="14850" max="14850" width="23.109375" customWidth="1"/>
    <col min="14851" max="14851" width="12.33203125" customWidth="1"/>
    <col min="14852" max="14852" width="11.33203125" customWidth="1"/>
    <col min="14853" max="14853" width="10.33203125" customWidth="1"/>
    <col min="14854" max="14854" width="9.88671875" customWidth="1"/>
    <col min="14855" max="14858" width="10.6640625" customWidth="1"/>
    <col min="14859" max="14860" width="11.6640625" customWidth="1"/>
    <col min="14861" max="14861" width="11.33203125" customWidth="1"/>
    <col min="14862" max="14862" width="12.44140625" customWidth="1"/>
    <col min="14863" max="14863" width="13.33203125" customWidth="1"/>
    <col min="14865" max="14865" width="12.33203125" customWidth="1"/>
    <col min="15105" max="15105" width="49.109375" customWidth="1"/>
    <col min="15106" max="15106" width="23.109375" customWidth="1"/>
    <col min="15107" max="15107" width="12.33203125" customWidth="1"/>
    <col min="15108" max="15108" width="11.33203125" customWidth="1"/>
    <col min="15109" max="15109" width="10.33203125" customWidth="1"/>
    <col min="15110" max="15110" width="9.88671875" customWidth="1"/>
    <col min="15111" max="15114" width="10.6640625" customWidth="1"/>
    <col min="15115" max="15116" width="11.6640625" customWidth="1"/>
    <col min="15117" max="15117" width="11.33203125" customWidth="1"/>
    <col min="15118" max="15118" width="12.44140625" customWidth="1"/>
    <col min="15119" max="15119" width="13.33203125" customWidth="1"/>
    <col min="15121" max="15121" width="12.33203125" customWidth="1"/>
    <col min="15361" max="15361" width="49.109375" customWidth="1"/>
    <col min="15362" max="15362" width="23.109375" customWidth="1"/>
    <col min="15363" max="15363" width="12.33203125" customWidth="1"/>
    <col min="15364" max="15364" width="11.33203125" customWidth="1"/>
    <col min="15365" max="15365" width="10.33203125" customWidth="1"/>
    <col min="15366" max="15366" width="9.88671875" customWidth="1"/>
    <col min="15367" max="15370" width="10.6640625" customWidth="1"/>
    <col min="15371" max="15372" width="11.6640625" customWidth="1"/>
    <col min="15373" max="15373" width="11.33203125" customWidth="1"/>
    <col min="15374" max="15374" width="12.44140625" customWidth="1"/>
    <col min="15375" max="15375" width="13.33203125" customWidth="1"/>
    <col min="15377" max="15377" width="12.33203125" customWidth="1"/>
    <col min="15617" max="15617" width="49.109375" customWidth="1"/>
    <col min="15618" max="15618" width="23.109375" customWidth="1"/>
    <col min="15619" max="15619" width="12.33203125" customWidth="1"/>
    <col min="15620" max="15620" width="11.33203125" customWidth="1"/>
    <col min="15621" max="15621" width="10.33203125" customWidth="1"/>
    <col min="15622" max="15622" width="9.88671875" customWidth="1"/>
    <col min="15623" max="15626" width="10.6640625" customWidth="1"/>
    <col min="15627" max="15628" width="11.6640625" customWidth="1"/>
    <col min="15629" max="15629" width="11.33203125" customWidth="1"/>
    <col min="15630" max="15630" width="12.44140625" customWidth="1"/>
    <col min="15631" max="15631" width="13.33203125" customWidth="1"/>
    <col min="15633" max="15633" width="12.33203125" customWidth="1"/>
    <col min="15873" max="15873" width="49.109375" customWidth="1"/>
    <col min="15874" max="15874" width="23.109375" customWidth="1"/>
    <col min="15875" max="15875" width="12.33203125" customWidth="1"/>
    <col min="15876" max="15876" width="11.33203125" customWidth="1"/>
    <col min="15877" max="15877" width="10.33203125" customWidth="1"/>
    <col min="15878" max="15878" width="9.88671875" customWidth="1"/>
    <col min="15879" max="15882" width="10.6640625" customWidth="1"/>
    <col min="15883" max="15884" width="11.6640625" customWidth="1"/>
    <col min="15885" max="15885" width="11.33203125" customWidth="1"/>
    <col min="15886" max="15886" width="12.44140625" customWidth="1"/>
    <col min="15887" max="15887" width="13.33203125" customWidth="1"/>
    <col min="15889" max="15889" width="12.33203125" customWidth="1"/>
    <col min="16129" max="16129" width="49.109375" customWidth="1"/>
    <col min="16130" max="16130" width="23.109375" customWidth="1"/>
    <col min="16131" max="16131" width="12.33203125" customWidth="1"/>
    <col min="16132" max="16132" width="11.33203125" customWidth="1"/>
    <col min="16133" max="16133" width="10.33203125" customWidth="1"/>
    <col min="16134" max="16134" width="9.88671875" customWidth="1"/>
    <col min="16135" max="16138" width="10.6640625" customWidth="1"/>
    <col min="16139" max="16140" width="11.6640625" customWidth="1"/>
    <col min="16141" max="16141" width="11.33203125" customWidth="1"/>
    <col min="16142" max="16142" width="12.44140625" customWidth="1"/>
    <col min="16143" max="16143" width="13.33203125" customWidth="1"/>
    <col min="16145" max="16145" width="12.33203125" customWidth="1"/>
    <col min="16146" max="16384" width="10.88671875" style="38"/>
  </cols>
  <sheetData>
    <row r="1" spans="1:29" x14ac:dyDescent="0.3">
      <c r="A1" s="35"/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7"/>
      <c r="Q1" s="35"/>
      <c r="R1" s="35"/>
      <c r="S1" s="35"/>
      <c r="T1" s="35"/>
      <c r="U1" s="35"/>
      <c r="V1" s="35"/>
      <c r="W1" s="35"/>
      <c r="X1" s="35"/>
      <c r="Y1" s="36"/>
      <c r="Z1" s="36"/>
      <c r="AA1" s="36"/>
      <c r="AB1" s="36"/>
      <c r="AC1" s="35"/>
    </row>
    <row r="2" spans="1:29" x14ac:dyDescent="0.3">
      <c r="O2" s="41" t="s">
        <v>99</v>
      </c>
      <c r="AC2" s="137" t="s">
        <v>99</v>
      </c>
    </row>
    <row r="3" spans="1:29" x14ac:dyDescent="0.3">
      <c r="A3" s="42"/>
      <c r="O3" s="41" t="s">
        <v>100</v>
      </c>
      <c r="AC3" s="137" t="s">
        <v>100</v>
      </c>
    </row>
    <row r="4" spans="1:29" x14ac:dyDescent="0.3">
      <c r="A4" s="43"/>
      <c r="B4" s="44" t="s">
        <v>101</v>
      </c>
      <c r="C4" s="45">
        <v>2025</v>
      </c>
      <c r="D4" s="45">
        <v>2025</v>
      </c>
      <c r="E4" s="45">
        <v>2025</v>
      </c>
      <c r="F4" s="45">
        <v>2025</v>
      </c>
      <c r="G4" s="45">
        <v>2025</v>
      </c>
      <c r="H4" s="45">
        <v>2025</v>
      </c>
      <c r="I4" s="45">
        <v>2025</v>
      </c>
      <c r="J4" s="45">
        <v>2025</v>
      </c>
      <c r="K4" s="45">
        <v>2025</v>
      </c>
      <c r="L4" s="45">
        <v>2025</v>
      </c>
      <c r="M4" s="45">
        <v>2025</v>
      </c>
      <c r="N4" s="45">
        <v>2025</v>
      </c>
      <c r="O4" s="46"/>
      <c r="Q4" s="45">
        <v>2022</v>
      </c>
      <c r="R4" s="45">
        <v>2022</v>
      </c>
      <c r="S4" s="45">
        <v>2022</v>
      </c>
      <c r="T4" s="45">
        <v>2022</v>
      </c>
      <c r="U4" s="45">
        <v>2022</v>
      </c>
      <c r="V4" s="45">
        <v>2022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138"/>
    </row>
    <row r="5" spans="1:29" x14ac:dyDescent="0.3">
      <c r="A5" s="47" t="s">
        <v>102</v>
      </c>
      <c r="B5" s="48" t="s">
        <v>102</v>
      </c>
      <c r="C5" s="49" t="s">
        <v>103</v>
      </c>
      <c r="D5" s="49" t="s">
        <v>104</v>
      </c>
      <c r="E5" s="49" t="s">
        <v>105</v>
      </c>
      <c r="F5" s="49" t="s">
        <v>106</v>
      </c>
      <c r="G5" s="49" t="s">
        <v>107</v>
      </c>
      <c r="H5" s="49" t="s">
        <v>108</v>
      </c>
      <c r="I5" s="49" t="s">
        <v>109</v>
      </c>
      <c r="J5" s="49" t="s">
        <v>110</v>
      </c>
      <c r="K5" s="49" t="s">
        <v>111</v>
      </c>
      <c r="L5" s="49" t="s">
        <v>112</v>
      </c>
      <c r="M5" s="49" t="s">
        <v>113</v>
      </c>
      <c r="N5" s="49" t="s">
        <v>114</v>
      </c>
      <c r="O5" s="50" t="s">
        <v>115</v>
      </c>
      <c r="Q5" s="49" t="s">
        <v>116</v>
      </c>
      <c r="R5" s="49" t="s">
        <v>104</v>
      </c>
      <c r="S5" s="49" t="s">
        <v>105</v>
      </c>
      <c r="T5" s="49" t="s">
        <v>106</v>
      </c>
      <c r="U5" s="49" t="s">
        <v>107</v>
      </c>
      <c r="V5" s="49" t="s">
        <v>117</v>
      </c>
      <c r="W5" s="49" t="s">
        <v>109</v>
      </c>
      <c r="X5" s="49" t="s">
        <v>110</v>
      </c>
      <c r="Y5" s="49" t="s">
        <v>111</v>
      </c>
      <c r="Z5" s="49" t="s">
        <v>112</v>
      </c>
      <c r="AA5" s="49" t="s">
        <v>113</v>
      </c>
      <c r="AB5" s="49" t="s">
        <v>114</v>
      </c>
      <c r="AC5" s="139" t="s">
        <v>115</v>
      </c>
    </row>
    <row r="6" spans="1:29" hidden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140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hidden="1" x14ac:dyDescent="0.3">
      <c r="A7" s="51" t="s">
        <v>118</v>
      </c>
      <c r="B7" s="52" t="s">
        <v>34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69">
        <f>SUM(C7:N7)</f>
        <v>0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62"/>
      <c r="AC7" s="62">
        <f>SUM(Q7:AB7)</f>
        <v>0</v>
      </c>
    </row>
    <row r="8" spans="1:29" hidden="1" x14ac:dyDescent="0.3">
      <c r="A8" s="51" t="s">
        <v>119</v>
      </c>
      <c r="B8" s="52" t="s">
        <v>34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69">
        <f t="shared" ref="O8:O77" si="0">SUM(C8:N8)</f>
        <v>0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>
        <f t="shared" ref="AC8:AC72" si="1">SUM(Q8:AB8)</f>
        <v>0</v>
      </c>
    </row>
    <row r="9" spans="1:29" hidden="1" x14ac:dyDescent="0.3">
      <c r="A9" s="51" t="s">
        <v>120</v>
      </c>
      <c r="B9" s="52" t="s">
        <v>34</v>
      </c>
      <c r="C9" s="55"/>
      <c r="D9" s="55"/>
      <c r="E9" s="55"/>
      <c r="F9" s="55"/>
      <c r="G9" s="55"/>
      <c r="H9" s="54"/>
      <c r="I9" s="54"/>
      <c r="J9" s="55"/>
      <c r="K9" s="55"/>
      <c r="L9" s="55"/>
      <c r="M9" s="54"/>
      <c r="N9" s="54"/>
      <c r="O9" s="69">
        <f t="shared" si="0"/>
        <v>0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>
        <f t="shared" si="1"/>
        <v>0</v>
      </c>
    </row>
    <row r="10" spans="1:29" hidden="1" x14ac:dyDescent="0.3">
      <c r="A10" s="51" t="s">
        <v>121</v>
      </c>
      <c r="B10" s="52" t="s">
        <v>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69">
        <f t="shared" si="0"/>
        <v>0</v>
      </c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>
        <f t="shared" si="1"/>
        <v>0</v>
      </c>
    </row>
    <row r="11" spans="1:29" hidden="1" x14ac:dyDescent="0.3">
      <c r="A11" s="51" t="s">
        <v>122</v>
      </c>
      <c r="B11" s="52" t="s">
        <v>34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69">
        <f t="shared" si="0"/>
        <v>0</v>
      </c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>
        <f t="shared" si="1"/>
        <v>0</v>
      </c>
    </row>
    <row r="12" spans="1:29" hidden="1" x14ac:dyDescent="0.3">
      <c r="A12" s="51" t="s">
        <v>123</v>
      </c>
      <c r="B12" s="52" t="s">
        <v>34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69">
        <f t="shared" si="0"/>
        <v>0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>
        <f t="shared" si="1"/>
        <v>0</v>
      </c>
    </row>
    <row r="13" spans="1:29" hidden="1" x14ac:dyDescent="0.3">
      <c r="A13" s="51" t="s">
        <v>124</v>
      </c>
      <c r="B13" s="52" t="s">
        <v>34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69">
        <f t="shared" si="0"/>
        <v>0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>
        <f t="shared" si="1"/>
        <v>0</v>
      </c>
    </row>
    <row r="14" spans="1:29" hidden="1" x14ac:dyDescent="0.3">
      <c r="A14" s="51" t="s">
        <v>125</v>
      </c>
      <c r="B14" s="52" t="s">
        <v>34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69">
        <f t="shared" si="0"/>
        <v>0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>
        <f t="shared" si="1"/>
        <v>0</v>
      </c>
    </row>
    <row r="15" spans="1:29" hidden="1" x14ac:dyDescent="0.3">
      <c r="A15" s="51" t="s">
        <v>126</v>
      </c>
      <c r="B15" s="52" t="s">
        <v>34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69">
        <f t="shared" si="0"/>
        <v>0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>
        <f t="shared" si="1"/>
        <v>0</v>
      </c>
    </row>
    <row r="16" spans="1:29" hidden="1" x14ac:dyDescent="0.3">
      <c r="A16" s="51" t="s">
        <v>127</v>
      </c>
      <c r="B16" s="52" t="s">
        <v>34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69">
        <f t="shared" si="0"/>
        <v>0</v>
      </c>
      <c r="Q16" s="62"/>
      <c r="R16" s="62">
        <v>12632</v>
      </c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>
        <f t="shared" si="1"/>
        <v>12632</v>
      </c>
    </row>
    <row r="17" spans="1:29" x14ac:dyDescent="0.3">
      <c r="A17" s="51" t="s">
        <v>61</v>
      </c>
      <c r="B17" s="52" t="s">
        <v>34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>
        <v>7400</v>
      </c>
      <c r="O17" s="69">
        <f t="shared" si="0"/>
        <v>7400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>
        <f t="shared" si="1"/>
        <v>0</v>
      </c>
    </row>
    <row r="18" spans="1:29" hidden="1" x14ac:dyDescent="0.3">
      <c r="A18" s="51" t="s">
        <v>128</v>
      </c>
      <c r="B18" s="52" t="s">
        <v>34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9">
        <f t="shared" si="0"/>
        <v>0</v>
      </c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>
        <f t="shared" si="1"/>
        <v>0</v>
      </c>
    </row>
    <row r="19" spans="1:29" hidden="1" x14ac:dyDescent="0.3">
      <c r="A19" s="51" t="s">
        <v>129</v>
      </c>
      <c r="B19" s="52" t="s">
        <v>34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69">
        <f t="shared" si="0"/>
        <v>0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>
        <f t="shared" si="1"/>
        <v>0</v>
      </c>
    </row>
    <row r="20" spans="1:29" hidden="1" x14ac:dyDescent="0.3">
      <c r="A20" s="51" t="s">
        <v>130</v>
      </c>
      <c r="B20" s="52" t="s">
        <v>34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69">
        <f t="shared" si="0"/>
        <v>0</v>
      </c>
      <c r="Q20" s="62"/>
      <c r="R20" s="62"/>
      <c r="S20" s="62"/>
      <c r="T20" s="62"/>
      <c r="U20" s="62"/>
      <c r="V20" s="62"/>
      <c r="W20" s="62">
        <v>21000</v>
      </c>
      <c r="X20" s="62"/>
      <c r="Y20" s="62"/>
      <c r="Z20" s="62"/>
      <c r="AA20" s="62"/>
      <c r="AB20" s="62"/>
      <c r="AC20" s="62">
        <f t="shared" si="1"/>
        <v>21000</v>
      </c>
    </row>
    <row r="21" spans="1:29" x14ac:dyDescent="0.3">
      <c r="A21" s="51" t="s">
        <v>33</v>
      </c>
      <c r="B21" s="52" t="s">
        <v>34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>
        <v>25000</v>
      </c>
      <c r="O21" s="69">
        <f t="shared" si="0"/>
        <v>25000</v>
      </c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>
        <f t="shared" si="1"/>
        <v>0</v>
      </c>
    </row>
    <row r="22" spans="1:29" hidden="1" x14ac:dyDescent="0.3">
      <c r="A22" s="51" t="s">
        <v>131</v>
      </c>
      <c r="B22" s="52" t="s">
        <v>34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69">
        <f t="shared" si="0"/>
        <v>0</v>
      </c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>
        <f t="shared" si="1"/>
        <v>0</v>
      </c>
    </row>
    <row r="23" spans="1:29" hidden="1" x14ac:dyDescent="0.3">
      <c r="A23" s="51" t="s">
        <v>132</v>
      </c>
      <c r="B23" s="52" t="s">
        <v>34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69">
        <f t="shared" si="0"/>
        <v>0</v>
      </c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>
        <f t="shared" si="1"/>
        <v>0</v>
      </c>
    </row>
    <row r="24" spans="1:29" hidden="1" x14ac:dyDescent="0.3">
      <c r="A24" s="51" t="s">
        <v>133</v>
      </c>
      <c r="B24" s="52" t="s">
        <v>34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9">
        <f t="shared" si="0"/>
        <v>0</v>
      </c>
      <c r="Q24" s="62">
        <v>39016.984525</v>
      </c>
      <c r="R24" s="62">
        <v>0</v>
      </c>
      <c r="S24" s="62">
        <v>39016.984525</v>
      </c>
      <c r="T24" s="62">
        <v>0</v>
      </c>
      <c r="U24" s="62">
        <v>0</v>
      </c>
      <c r="V24" s="62">
        <v>39016.984525</v>
      </c>
      <c r="W24" s="62">
        <v>0</v>
      </c>
      <c r="X24" s="62">
        <v>0</v>
      </c>
      <c r="Y24" s="62">
        <v>39016.984525</v>
      </c>
      <c r="Z24" s="62">
        <v>0</v>
      </c>
      <c r="AA24" s="62">
        <v>0</v>
      </c>
      <c r="AB24" s="62">
        <v>0</v>
      </c>
      <c r="AC24" s="62">
        <f t="shared" si="1"/>
        <v>156067.9381</v>
      </c>
    </row>
    <row r="25" spans="1:29" x14ac:dyDescent="0.3">
      <c r="A25" s="51" t="s">
        <v>36</v>
      </c>
      <c r="B25" s="52" t="s">
        <v>34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141">
        <f>130544+7378</f>
        <v>137922</v>
      </c>
      <c r="O25" s="69">
        <f t="shared" si="0"/>
        <v>137922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>
        <f t="shared" si="1"/>
        <v>0</v>
      </c>
    </row>
    <row r="26" spans="1:29" hidden="1" x14ac:dyDescent="0.3">
      <c r="A26" s="51" t="s">
        <v>134</v>
      </c>
      <c r="B26" s="52" t="s">
        <v>34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69">
        <f t="shared" si="0"/>
        <v>0</v>
      </c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>
        <f t="shared" si="1"/>
        <v>0</v>
      </c>
    </row>
    <row r="27" spans="1:29" hidden="1" x14ac:dyDescent="0.3">
      <c r="A27" s="51" t="s">
        <v>135</v>
      </c>
      <c r="B27" s="52" t="s">
        <v>34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69">
        <f t="shared" si="0"/>
        <v>0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>
        <f t="shared" si="1"/>
        <v>0</v>
      </c>
    </row>
    <row r="28" spans="1:29" hidden="1" x14ac:dyDescent="0.3">
      <c r="A28" s="51" t="s">
        <v>136</v>
      </c>
      <c r="B28" s="52" t="s">
        <v>34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69">
        <f t="shared" si="0"/>
        <v>0</v>
      </c>
      <c r="Q28" s="62"/>
      <c r="R28" s="62"/>
      <c r="S28" s="62"/>
      <c r="T28" s="62"/>
      <c r="U28" s="62"/>
      <c r="V28" s="62"/>
      <c r="W28" s="62"/>
      <c r="X28" s="62">
        <v>12731</v>
      </c>
      <c r="Y28" s="62"/>
      <c r="Z28" s="62"/>
      <c r="AA28" s="62"/>
      <c r="AB28" s="62">
        <v>15000</v>
      </c>
      <c r="AC28" s="62">
        <f t="shared" si="1"/>
        <v>27731</v>
      </c>
    </row>
    <row r="29" spans="1:29" hidden="1" x14ac:dyDescent="0.3">
      <c r="A29" s="51" t="s">
        <v>137</v>
      </c>
      <c r="B29" s="52" t="s">
        <v>34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69">
        <f t="shared" si="0"/>
        <v>0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>
        <f t="shared" si="1"/>
        <v>0</v>
      </c>
    </row>
    <row r="30" spans="1:29" hidden="1" x14ac:dyDescent="0.3">
      <c r="A30" s="51" t="s">
        <v>138</v>
      </c>
      <c r="B30" s="52" t="s">
        <v>34</v>
      </c>
      <c r="C30" s="55"/>
      <c r="D30" s="55"/>
      <c r="E30" s="55"/>
      <c r="F30" s="55"/>
      <c r="G30" s="55"/>
      <c r="H30" s="54"/>
      <c r="I30" s="54"/>
      <c r="J30" s="55"/>
      <c r="K30" s="55"/>
      <c r="L30" s="55"/>
      <c r="M30" s="54"/>
      <c r="N30" s="54"/>
      <c r="O30" s="69">
        <f t="shared" si="0"/>
        <v>0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>
        <f t="shared" si="1"/>
        <v>0</v>
      </c>
    </row>
    <row r="31" spans="1:29" hidden="1" x14ac:dyDescent="0.3">
      <c r="A31" s="51" t="s">
        <v>139</v>
      </c>
      <c r="B31" s="52" t="s">
        <v>34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69">
        <f t="shared" si="0"/>
        <v>0</v>
      </c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>
        <f t="shared" si="1"/>
        <v>0</v>
      </c>
    </row>
    <row r="32" spans="1:29" hidden="1" x14ac:dyDescent="0.3">
      <c r="A32" s="51" t="s">
        <v>140</v>
      </c>
      <c r="B32" s="52" t="s">
        <v>34</v>
      </c>
      <c r="C32" s="55"/>
      <c r="D32" s="55"/>
      <c r="E32" s="55"/>
      <c r="F32" s="55"/>
      <c r="G32" s="55"/>
      <c r="H32" s="54"/>
      <c r="I32" s="54"/>
      <c r="J32" s="55"/>
      <c r="K32" s="55"/>
      <c r="L32" s="55"/>
      <c r="M32" s="54"/>
      <c r="N32" s="54"/>
      <c r="O32" s="69">
        <f t="shared" si="0"/>
        <v>0</v>
      </c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>
        <f t="shared" si="1"/>
        <v>0</v>
      </c>
    </row>
    <row r="33" spans="1:29" hidden="1" x14ac:dyDescent="0.3">
      <c r="A33" s="51" t="s">
        <v>141</v>
      </c>
      <c r="B33" s="52" t="s">
        <v>34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69">
        <f t="shared" si="0"/>
        <v>0</v>
      </c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>
        <f t="shared" si="1"/>
        <v>0</v>
      </c>
    </row>
    <row r="34" spans="1:29" hidden="1" x14ac:dyDescent="0.3">
      <c r="A34" s="51" t="s">
        <v>142</v>
      </c>
      <c r="B34" s="52" t="s">
        <v>34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69">
        <f t="shared" si="0"/>
        <v>0</v>
      </c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>
        <f t="shared" si="1"/>
        <v>0</v>
      </c>
    </row>
    <row r="35" spans="1:29" hidden="1" x14ac:dyDescent="0.3">
      <c r="A35" s="51" t="s">
        <v>143</v>
      </c>
      <c r="B35" s="52" t="s">
        <v>34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69">
        <f t="shared" si="0"/>
        <v>0</v>
      </c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>
        <f t="shared" si="1"/>
        <v>0</v>
      </c>
    </row>
    <row r="36" spans="1:29" hidden="1" x14ac:dyDescent="0.3">
      <c r="A36" s="51" t="s">
        <v>144</v>
      </c>
      <c r="B36" s="52" t="s">
        <v>34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69">
        <f t="shared" si="0"/>
        <v>0</v>
      </c>
      <c r="Q36" s="62">
        <v>177011</v>
      </c>
      <c r="R36" s="62">
        <v>0</v>
      </c>
      <c r="S36" s="62">
        <v>177011</v>
      </c>
      <c r="T36" s="62">
        <v>0</v>
      </c>
      <c r="U36" s="62">
        <v>0</v>
      </c>
      <c r="V36" s="62">
        <v>177011</v>
      </c>
      <c r="W36" s="62">
        <v>0</v>
      </c>
      <c r="X36" s="62">
        <v>0</v>
      </c>
      <c r="Y36" s="62">
        <v>177011</v>
      </c>
      <c r="Z36" s="62">
        <v>0</v>
      </c>
      <c r="AA36" s="62">
        <v>0</v>
      </c>
      <c r="AB36" s="62">
        <v>0</v>
      </c>
      <c r="AC36" s="62">
        <f t="shared" si="1"/>
        <v>708044</v>
      </c>
    </row>
    <row r="37" spans="1:29" hidden="1" x14ac:dyDescent="0.3">
      <c r="A37" s="51" t="s">
        <v>145</v>
      </c>
      <c r="B37" s="52" t="s">
        <v>34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69">
        <f t="shared" si="0"/>
        <v>0</v>
      </c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>
        <f t="shared" si="1"/>
        <v>0</v>
      </c>
    </row>
    <row r="38" spans="1:29" hidden="1" x14ac:dyDescent="0.3">
      <c r="A38" s="51" t="s">
        <v>146</v>
      </c>
      <c r="B38" s="52" t="s">
        <v>34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69">
        <f t="shared" si="0"/>
        <v>0</v>
      </c>
      <c r="Q38" s="62"/>
      <c r="R38" s="62">
        <v>60307</v>
      </c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>
        <f t="shared" si="1"/>
        <v>60307</v>
      </c>
    </row>
    <row r="39" spans="1:29" x14ac:dyDescent="0.3">
      <c r="A39" s="51" t="s">
        <v>38</v>
      </c>
      <c r="B39" s="52" t="s">
        <v>34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>
        <v>873070</v>
      </c>
      <c r="O39" s="69">
        <f t="shared" si="0"/>
        <v>873070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>
        <f t="shared" si="1"/>
        <v>0</v>
      </c>
    </row>
    <row r="40" spans="1:29" hidden="1" x14ac:dyDescent="0.3">
      <c r="A40" s="51" t="s">
        <v>147</v>
      </c>
      <c r="B40" s="52" t="s">
        <v>34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69">
        <f t="shared" si="0"/>
        <v>0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>
        <f t="shared" si="1"/>
        <v>0</v>
      </c>
    </row>
    <row r="41" spans="1:29" x14ac:dyDescent="0.3">
      <c r="A41" s="51" t="s">
        <v>39</v>
      </c>
      <c r="B41" s="52" t="s">
        <v>34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>
        <v>70000</v>
      </c>
      <c r="O41" s="69">
        <f t="shared" si="0"/>
        <v>70000</v>
      </c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>
        <f t="shared" si="1"/>
        <v>0</v>
      </c>
    </row>
    <row r="42" spans="1:29" hidden="1" x14ac:dyDescent="0.3">
      <c r="A42" s="51" t="s">
        <v>148</v>
      </c>
      <c r="B42" s="52" t="s">
        <v>34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69">
        <f t="shared" si="0"/>
        <v>0</v>
      </c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>
        <f t="shared" si="1"/>
        <v>0</v>
      </c>
    </row>
    <row r="43" spans="1:29" hidden="1" x14ac:dyDescent="0.3">
      <c r="A43" s="51" t="s">
        <v>149</v>
      </c>
      <c r="B43" s="52" t="s">
        <v>34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69">
        <f t="shared" si="0"/>
        <v>0</v>
      </c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>
        <f t="shared" si="1"/>
        <v>0</v>
      </c>
    </row>
    <row r="44" spans="1:29" hidden="1" x14ac:dyDescent="0.3">
      <c r="A44" s="51" t="s">
        <v>150</v>
      </c>
      <c r="B44" s="52" t="s">
        <v>34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69">
        <f t="shared" si="0"/>
        <v>0</v>
      </c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>
        <f t="shared" si="1"/>
        <v>0</v>
      </c>
    </row>
    <row r="45" spans="1:29" hidden="1" x14ac:dyDescent="0.3">
      <c r="A45" s="51" t="s">
        <v>151</v>
      </c>
      <c r="B45" s="52" t="s">
        <v>34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69">
        <f t="shared" si="0"/>
        <v>0</v>
      </c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>
        <f t="shared" si="1"/>
        <v>0</v>
      </c>
    </row>
    <row r="46" spans="1:29" hidden="1" x14ac:dyDescent="0.3">
      <c r="A46" s="51" t="s">
        <v>152</v>
      </c>
      <c r="B46" s="52" t="s">
        <v>34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69">
        <f t="shared" si="0"/>
        <v>0</v>
      </c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>
        <f t="shared" si="1"/>
        <v>0</v>
      </c>
    </row>
    <row r="47" spans="1:29" hidden="1" x14ac:dyDescent="0.3">
      <c r="A47" s="51" t="s">
        <v>153</v>
      </c>
      <c r="B47" s="52" t="s">
        <v>34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69">
        <f t="shared" si="0"/>
        <v>0</v>
      </c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>
        <f t="shared" si="1"/>
        <v>0</v>
      </c>
    </row>
    <row r="48" spans="1:29" x14ac:dyDescent="0.3">
      <c r="A48" s="51" t="s">
        <v>68</v>
      </c>
      <c r="B48" s="52" t="s">
        <v>34</v>
      </c>
      <c r="C48" s="56"/>
      <c r="D48" s="56"/>
      <c r="E48" s="56"/>
      <c r="F48" s="56"/>
      <c r="G48" s="56"/>
      <c r="H48" s="54"/>
      <c r="I48" s="54"/>
      <c r="J48" s="56"/>
      <c r="K48" s="56"/>
      <c r="L48" s="56"/>
      <c r="M48" s="54"/>
      <c r="N48" s="54">
        <v>2500</v>
      </c>
      <c r="O48" s="70">
        <f t="shared" si="0"/>
        <v>2500</v>
      </c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>
        <f t="shared" si="1"/>
        <v>0</v>
      </c>
    </row>
    <row r="49" spans="1:29" hidden="1" x14ac:dyDescent="0.3">
      <c r="A49" s="51" t="s">
        <v>154</v>
      </c>
      <c r="B49" s="52" t="s">
        <v>34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69">
        <f t="shared" si="0"/>
        <v>0</v>
      </c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>
        <f t="shared" si="1"/>
        <v>0</v>
      </c>
    </row>
    <row r="50" spans="1:29" hidden="1" x14ac:dyDescent="0.3">
      <c r="A50" s="51" t="s">
        <v>155</v>
      </c>
      <c r="B50" s="52" t="s">
        <v>34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69">
        <f t="shared" si="0"/>
        <v>0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>
        <f t="shared" si="1"/>
        <v>0</v>
      </c>
    </row>
    <row r="51" spans="1:29" hidden="1" x14ac:dyDescent="0.3">
      <c r="A51" s="51" t="s">
        <v>156</v>
      </c>
      <c r="B51" s="52" t="s">
        <v>34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69">
        <f t="shared" si="0"/>
        <v>0</v>
      </c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>
        <f t="shared" si="1"/>
        <v>0</v>
      </c>
    </row>
    <row r="52" spans="1:29" hidden="1" x14ac:dyDescent="0.3">
      <c r="A52" s="51" t="s">
        <v>157</v>
      </c>
      <c r="B52" s="52" t="s">
        <v>34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69">
        <f t="shared" si="0"/>
        <v>0</v>
      </c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>
        <f t="shared" si="1"/>
        <v>0</v>
      </c>
    </row>
    <row r="53" spans="1:29" hidden="1" x14ac:dyDescent="0.3">
      <c r="A53" s="51" t="s">
        <v>158</v>
      </c>
      <c r="B53" s="52" t="s">
        <v>34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69">
        <f t="shared" si="0"/>
        <v>0</v>
      </c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>
        <f t="shared" si="1"/>
        <v>0</v>
      </c>
    </row>
    <row r="54" spans="1:29" hidden="1" x14ac:dyDescent="0.3">
      <c r="A54" s="51" t="s">
        <v>159</v>
      </c>
      <c r="B54" s="52" t="s">
        <v>34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69">
        <f t="shared" si="0"/>
        <v>0</v>
      </c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>
        <f t="shared" si="1"/>
        <v>0</v>
      </c>
    </row>
    <row r="55" spans="1:29" x14ac:dyDescent="0.3">
      <c r="A55" s="51" t="s">
        <v>71</v>
      </c>
      <c r="B55" s="52" t="s">
        <v>34</v>
      </c>
      <c r="C55" s="54"/>
      <c r="D55" s="54"/>
      <c r="E55" s="54"/>
      <c r="F55" s="54"/>
      <c r="G55" s="54"/>
      <c r="H55" s="55"/>
      <c r="I55" s="54"/>
      <c r="J55" s="54"/>
      <c r="K55" s="54"/>
      <c r="L55" s="54"/>
      <c r="M55" s="55"/>
      <c r="N55" s="54">
        <v>2500</v>
      </c>
      <c r="O55" s="69">
        <f t="shared" si="0"/>
        <v>2500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>
        <f t="shared" si="1"/>
        <v>0</v>
      </c>
    </row>
    <row r="56" spans="1:29" hidden="1" x14ac:dyDescent="0.3">
      <c r="A56" s="51"/>
      <c r="B56" s="52"/>
      <c r="C56" s="52"/>
      <c r="D56" s="52"/>
      <c r="E56" s="52"/>
      <c r="F56" s="52"/>
      <c r="G56" s="52"/>
      <c r="H56" s="52"/>
      <c r="I56" s="54"/>
      <c r="J56" s="52"/>
      <c r="K56" s="52"/>
      <c r="L56" s="52"/>
      <c r="M56" s="52"/>
      <c r="N56" s="54"/>
      <c r="O56" s="5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>
        <f t="shared" si="1"/>
        <v>0</v>
      </c>
    </row>
    <row r="57" spans="1:29" hidden="1" x14ac:dyDescent="0.3">
      <c r="A57" s="51" t="s">
        <v>160</v>
      </c>
      <c r="B57" s="52" t="s">
        <v>161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69">
        <f t="shared" si="0"/>
        <v>0</v>
      </c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>
        <f t="shared" si="1"/>
        <v>0</v>
      </c>
    </row>
    <row r="58" spans="1:29" hidden="1" x14ac:dyDescent="0.3">
      <c r="A58" s="51" t="s">
        <v>162</v>
      </c>
      <c r="B58" s="52" t="s">
        <v>161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69">
        <f t="shared" si="0"/>
        <v>0</v>
      </c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>
        <f t="shared" si="1"/>
        <v>0</v>
      </c>
    </row>
    <row r="59" spans="1:29" hidden="1" x14ac:dyDescent="0.3">
      <c r="A59" s="51" t="s">
        <v>163</v>
      </c>
      <c r="B59" s="52" t="s">
        <v>161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69">
        <f t="shared" si="0"/>
        <v>0</v>
      </c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>
        <f t="shared" si="1"/>
        <v>0</v>
      </c>
    </row>
    <row r="60" spans="1:29" hidden="1" x14ac:dyDescent="0.3">
      <c r="A60" s="51" t="s">
        <v>164</v>
      </c>
      <c r="B60" s="52" t="s">
        <v>161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69">
        <f t="shared" si="0"/>
        <v>0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>
        <f t="shared" si="1"/>
        <v>0</v>
      </c>
    </row>
    <row r="61" spans="1:29" hidden="1" x14ac:dyDescent="0.3">
      <c r="A61" s="51"/>
      <c r="B61" s="52"/>
      <c r="C61" s="52"/>
      <c r="D61" s="52"/>
      <c r="E61" s="52"/>
      <c r="F61" s="52"/>
      <c r="G61" s="52"/>
      <c r="H61" s="52"/>
      <c r="I61" s="54"/>
      <c r="J61" s="52"/>
      <c r="K61" s="52"/>
      <c r="L61" s="52"/>
      <c r="M61" s="52"/>
      <c r="N61" s="54"/>
      <c r="O61" s="5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>
        <f t="shared" si="1"/>
        <v>0</v>
      </c>
    </row>
    <row r="62" spans="1:29" hidden="1" x14ac:dyDescent="0.3">
      <c r="A62" s="51" t="s">
        <v>165</v>
      </c>
      <c r="B62" s="52" t="s">
        <v>72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69">
        <f t="shared" si="0"/>
        <v>0</v>
      </c>
      <c r="Q62" s="62"/>
      <c r="R62" s="62"/>
      <c r="S62" s="62">
        <v>25000</v>
      </c>
      <c r="T62" s="62"/>
      <c r="U62" s="62"/>
      <c r="V62" s="62"/>
      <c r="W62" s="62"/>
      <c r="X62" s="62"/>
      <c r="Y62" s="62"/>
      <c r="Z62" s="62"/>
      <c r="AA62" s="62"/>
      <c r="AB62" s="62"/>
      <c r="AC62" s="62">
        <f t="shared" si="1"/>
        <v>25000</v>
      </c>
    </row>
    <row r="63" spans="1:29" x14ac:dyDescent="0.3">
      <c r="A63" s="51" t="s">
        <v>40</v>
      </c>
      <c r="B63" s="52" t="s">
        <v>72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>
        <v>25750</v>
      </c>
      <c r="O63" s="69">
        <f t="shared" si="0"/>
        <v>25750</v>
      </c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>
        <f t="shared" si="1"/>
        <v>0</v>
      </c>
    </row>
    <row r="64" spans="1:29" hidden="1" x14ac:dyDescent="0.3">
      <c r="A64" s="51" t="s">
        <v>166</v>
      </c>
      <c r="B64" s="52" t="s">
        <v>72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69">
        <f t="shared" si="0"/>
        <v>0</v>
      </c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62">
        <f t="shared" si="1"/>
        <v>0</v>
      </c>
    </row>
    <row r="65" spans="1:29" hidden="1" x14ac:dyDescent="0.3">
      <c r="A65" s="51" t="s">
        <v>167</v>
      </c>
      <c r="B65" s="52" t="s">
        <v>72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69">
        <f t="shared" si="0"/>
        <v>0</v>
      </c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62">
        <f t="shared" si="1"/>
        <v>0</v>
      </c>
    </row>
    <row r="66" spans="1:29" hidden="1" x14ac:dyDescent="0.3">
      <c r="A66" s="51"/>
      <c r="B66" s="52"/>
      <c r="C66" s="52"/>
      <c r="D66" s="52"/>
      <c r="E66" s="52"/>
      <c r="F66" s="52"/>
      <c r="G66" s="52"/>
      <c r="H66" s="52"/>
      <c r="I66" s="54"/>
      <c r="J66" s="52"/>
      <c r="K66" s="52"/>
      <c r="L66" s="52"/>
      <c r="M66" s="52"/>
      <c r="N66" s="54"/>
      <c r="O66" s="5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38"/>
      <c r="AC66" s="62">
        <f t="shared" si="1"/>
        <v>0</v>
      </c>
    </row>
    <row r="67" spans="1:29" hidden="1" x14ac:dyDescent="0.3">
      <c r="A67" s="51" t="s">
        <v>168</v>
      </c>
      <c r="B67" s="52" t="s">
        <v>28</v>
      </c>
      <c r="C67" s="57"/>
      <c r="D67" s="57"/>
      <c r="E67" s="57"/>
      <c r="F67" s="57"/>
      <c r="G67" s="57"/>
      <c r="H67" s="54"/>
      <c r="I67" s="54"/>
      <c r="J67" s="57"/>
      <c r="K67" s="57"/>
      <c r="L67" s="57"/>
      <c r="M67" s="54"/>
      <c r="N67" s="54"/>
      <c r="O67" s="69">
        <f t="shared" si="0"/>
        <v>0</v>
      </c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38"/>
      <c r="AC67" s="62">
        <f t="shared" si="1"/>
        <v>0</v>
      </c>
    </row>
    <row r="68" spans="1:29" hidden="1" x14ac:dyDescent="0.3">
      <c r="A68" s="51" t="s">
        <v>169</v>
      </c>
      <c r="B68" s="52" t="s">
        <v>28</v>
      </c>
      <c r="C68" s="57"/>
      <c r="D68" s="57"/>
      <c r="E68" s="57"/>
      <c r="F68" s="57"/>
      <c r="G68" s="57"/>
      <c r="H68" s="54"/>
      <c r="I68" s="54"/>
      <c r="J68" s="57"/>
      <c r="K68" s="57"/>
      <c r="L68" s="57"/>
      <c r="M68" s="54"/>
      <c r="N68" s="54"/>
      <c r="O68" s="69">
        <f t="shared" si="0"/>
        <v>0</v>
      </c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38"/>
      <c r="AC68" s="62">
        <f t="shared" si="1"/>
        <v>0</v>
      </c>
    </row>
    <row r="69" spans="1:29" hidden="1" x14ac:dyDescent="0.3">
      <c r="A69" s="51" t="s">
        <v>170</v>
      </c>
      <c r="B69" s="52" t="s">
        <v>28</v>
      </c>
      <c r="C69" s="57"/>
      <c r="D69" s="57"/>
      <c r="E69" s="57"/>
      <c r="F69" s="57"/>
      <c r="G69" s="57"/>
      <c r="H69" s="54"/>
      <c r="I69" s="54"/>
      <c r="J69" s="57"/>
      <c r="K69" s="57"/>
      <c r="L69" s="57"/>
      <c r="M69" s="54"/>
      <c r="N69" s="54"/>
      <c r="O69" s="69">
        <f t="shared" si="0"/>
        <v>0</v>
      </c>
      <c r="Q69" s="142">
        <v>2774.5187249999999</v>
      </c>
      <c r="R69" s="142">
        <v>0</v>
      </c>
      <c r="S69" s="142">
        <v>2774.5187249999999</v>
      </c>
      <c r="T69" s="142">
        <v>0</v>
      </c>
      <c r="U69" s="142">
        <v>0</v>
      </c>
      <c r="V69" s="142">
        <v>2774.5187249999999</v>
      </c>
      <c r="W69" s="142">
        <v>0</v>
      </c>
      <c r="X69" s="142">
        <v>0</v>
      </c>
      <c r="Y69" s="142">
        <v>2774.5187249999999</v>
      </c>
      <c r="Z69" s="142">
        <v>0</v>
      </c>
      <c r="AA69" s="142">
        <v>0</v>
      </c>
      <c r="AB69" s="38">
        <v>0</v>
      </c>
      <c r="AC69" s="62">
        <f t="shared" si="1"/>
        <v>11098.0749</v>
      </c>
    </row>
    <row r="70" spans="1:29" x14ac:dyDescent="0.3">
      <c r="A70" s="143" t="s">
        <v>53</v>
      </c>
      <c r="B70" s="144" t="s">
        <v>28</v>
      </c>
      <c r="C70" s="145"/>
      <c r="D70" s="145"/>
      <c r="E70" s="145"/>
      <c r="F70" s="145"/>
      <c r="G70" s="145"/>
      <c r="H70" s="146"/>
      <c r="I70" s="146"/>
      <c r="J70" s="145"/>
      <c r="K70" s="145"/>
      <c r="L70" s="145"/>
      <c r="M70" s="146"/>
      <c r="N70" s="146">
        <v>5000</v>
      </c>
      <c r="O70" s="147">
        <f t="shared" si="0"/>
        <v>5000</v>
      </c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38"/>
      <c r="AC70" s="62"/>
    </row>
    <row r="71" spans="1:29" hidden="1" x14ac:dyDescent="0.3">
      <c r="A71" s="51" t="s">
        <v>171</v>
      </c>
      <c r="B71" s="52" t="s">
        <v>28</v>
      </c>
      <c r="C71" s="57"/>
      <c r="D71" s="57"/>
      <c r="E71" s="57"/>
      <c r="F71" s="57"/>
      <c r="G71" s="57"/>
      <c r="H71" s="54"/>
      <c r="I71" s="54"/>
      <c r="J71" s="57"/>
      <c r="K71" s="57"/>
      <c r="L71" s="57"/>
      <c r="M71" s="54"/>
      <c r="N71" s="54"/>
      <c r="O71" s="69">
        <f t="shared" si="0"/>
        <v>0</v>
      </c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38"/>
      <c r="AC71" s="62">
        <f t="shared" si="1"/>
        <v>0</v>
      </c>
    </row>
    <row r="72" spans="1:29" x14ac:dyDescent="0.3">
      <c r="A72" s="51" t="s">
        <v>54</v>
      </c>
      <c r="B72" s="52" t="s">
        <v>28</v>
      </c>
      <c r="C72" s="57"/>
      <c r="D72" s="57"/>
      <c r="E72" s="57"/>
      <c r="F72" s="57"/>
      <c r="G72" s="57"/>
      <c r="H72" s="54"/>
      <c r="I72" s="54"/>
      <c r="J72" s="57"/>
      <c r="K72" s="57"/>
      <c r="L72" s="57"/>
      <c r="M72" s="54"/>
      <c r="N72" s="54">
        <v>5000</v>
      </c>
      <c r="O72" s="69">
        <f t="shared" si="0"/>
        <v>5000</v>
      </c>
      <c r="Q72" s="148">
        <v>47638</v>
      </c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38"/>
      <c r="AC72" s="62">
        <f t="shared" si="1"/>
        <v>47638</v>
      </c>
    </row>
    <row r="73" spans="1:29" x14ac:dyDescent="0.3">
      <c r="A73" s="143" t="s">
        <v>55</v>
      </c>
      <c r="B73" s="144" t="s">
        <v>28</v>
      </c>
      <c r="C73" s="145"/>
      <c r="D73" s="145"/>
      <c r="E73" s="145"/>
      <c r="F73" s="145"/>
      <c r="G73" s="145"/>
      <c r="H73" s="146"/>
      <c r="I73" s="146"/>
      <c r="J73" s="145"/>
      <c r="K73" s="145"/>
      <c r="L73" s="145"/>
      <c r="M73" s="146"/>
      <c r="N73" s="146">
        <v>5000</v>
      </c>
      <c r="O73" s="147">
        <f t="shared" si="0"/>
        <v>5000</v>
      </c>
      <c r="Q73" s="148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38"/>
      <c r="AC73" s="62"/>
    </row>
    <row r="74" spans="1:29" x14ac:dyDescent="0.3">
      <c r="A74" s="51" t="s">
        <v>27</v>
      </c>
      <c r="B74" s="52" t="s">
        <v>28</v>
      </c>
      <c r="C74" s="57"/>
      <c r="D74" s="57"/>
      <c r="E74" s="57"/>
      <c r="F74" s="57"/>
      <c r="G74" s="57"/>
      <c r="H74" s="54"/>
      <c r="I74" s="54"/>
      <c r="J74" s="57"/>
      <c r="K74" s="57"/>
      <c r="L74" s="57"/>
      <c r="M74" s="54"/>
      <c r="N74" s="54">
        <v>14400</v>
      </c>
      <c r="O74" s="69">
        <f>SUM(C74:N74)</f>
        <v>14400</v>
      </c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38"/>
      <c r="AC74" s="62">
        <f t="shared" ref="AC74:AC90" si="2">SUM(Q74:AB74)</f>
        <v>0</v>
      </c>
    </row>
    <row r="75" spans="1:29" hidden="1" x14ac:dyDescent="0.3">
      <c r="A75" s="51" t="s">
        <v>172</v>
      </c>
      <c r="B75" s="52" t="s">
        <v>28</v>
      </c>
      <c r="C75" s="57"/>
      <c r="D75" s="57"/>
      <c r="E75" s="57"/>
      <c r="F75" s="57"/>
      <c r="G75" s="57"/>
      <c r="H75" s="54"/>
      <c r="I75" s="54"/>
      <c r="J75" s="57"/>
      <c r="K75" s="57"/>
      <c r="L75" s="57"/>
      <c r="M75" s="54"/>
      <c r="N75" s="54"/>
      <c r="O75" s="69">
        <f t="shared" si="0"/>
        <v>0</v>
      </c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38"/>
      <c r="AC75" s="62">
        <f t="shared" si="2"/>
        <v>0</v>
      </c>
    </row>
    <row r="76" spans="1:29" x14ac:dyDescent="0.3">
      <c r="A76" s="51" t="s">
        <v>29</v>
      </c>
      <c r="B76" s="52" t="s">
        <v>28</v>
      </c>
      <c r="C76" s="57"/>
      <c r="D76" s="57"/>
      <c r="E76" s="57"/>
      <c r="F76" s="57"/>
      <c r="G76" s="57"/>
      <c r="H76" s="54"/>
      <c r="I76" s="54"/>
      <c r="J76" s="57"/>
      <c r="K76" s="57"/>
      <c r="L76" s="57"/>
      <c r="M76" s="54"/>
      <c r="N76" s="54">
        <v>45800</v>
      </c>
      <c r="O76" s="69">
        <f t="shared" si="0"/>
        <v>45800</v>
      </c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38"/>
      <c r="AC76" s="62">
        <f t="shared" si="2"/>
        <v>0</v>
      </c>
    </row>
    <row r="77" spans="1:29" hidden="1" x14ac:dyDescent="0.3">
      <c r="A77" s="51" t="s">
        <v>173</v>
      </c>
      <c r="B77" s="52" t="s">
        <v>28</v>
      </c>
      <c r="C77" s="58"/>
      <c r="D77" s="58"/>
      <c r="E77" s="58"/>
      <c r="F77" s="58"/>
      <c r="G77" s="58"/>
      <c r="H77" s="54"/>
      <c r="I77" s="54"/>
      <c r="J77" s="58"/>
      <c r="K77" s="58"/>
      <c r="L77" s="58"/>
      <c r="M77" s="54"/>
      <c r="N77" s="54"/>
      <c r="O77" s="69">
        <f t="shared" si="0"/>
        <v>0</v>
      </c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38"/>
      <c r="AC77" s="62">
        <f t="shared" si="2"/>
        <v>0</v>
      </c>
    </row>
    <row r="78" spans="1:29" ht="14.25" hidden="1" customHeight="1" x14ac:dyDescent="0.3">
      <c r="A78" s="51" t="s">
        <v>174</v>
      </c>
      <c r="B78" s="52" t="s">
        <v>28</v>
      </c>
      <c r="C78" s="57"/>
      <c r="D78" s="57"/>
      <c r="E78" s="57"/>
      <c r="F78" s="57"/>
      <c r="G78" s="57"/>
      <c r="H78" s="54"/>
      <c r="I78" s="54"/>
      <c r="J78" s="57"/>
      <c r="K78" s="57"/>
      <c r="L78" s="57"/>
      <c r="M78" s="54"/>
      <c r="N78" s="54"/>
      <c r="O78" s="69">
        <f t="shared" ref="O78:O97" si="3">SUM(C78:N78)</f>
        <v>0</v>
      </c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38"/>
      <c r="AC78" s="62">
        <f t="shared" si="2"/>
        <v>0</v>
      </c>
    </row>
    <row r="79" spans="1:29" hidden="1" x14ac:dyDescent="0.3">
      <c r="A79" s="51" t="s">
        <v>175</v>
      </c>
      <c r="B79" s="52" t="s">
        <v>28</v>
      </c>
      <c r="C79" s="57"/>
      <c r="D79" s="57"/>
      <c r="E79" s="57"/>
      <c r="F79" s="57"/>
      <c r="G79" s="57"/>
      <c r="H79" s="54"/>
      <c r="I79" s="54"/>
      <c r="J79" s="57"/>
      <c r="K79" s="57"/>
      <c r="L79" s="57"/>
      <c r="M79" s="54"/>
      <c r="N79" s="54"/>
      <c r="O79" s="69">
        <f t="shared" si="3"/>
        <v>0</v>
      </c>
      <c r="Q79" s="142">
        <v>9282.875</v>
      </c>
      <c r="R79" s="142">
        <v>0</v>
      </c>
      <c r="S79" s="142">
        <v>222943.397</v>
      </c>
      <c r="T79" s="142">
        <v>1326.125</v>
      </c>
      <c r="U79" s="142">
        <v>0</v>
      </c>
      <c r="V79" s="142">
        <v>175100</v>
      </c>
      <c r="W79" s="142">
        <v>1326.125</v>
      </c>
      <c r="X79" s="142">
        <v>0</v>
      </c>
      <c r="Y79" s="142">
        <v>175100</v>
      </c>
      <c r="Z79" s="142">
        <v>1326.125</v>
      </c>
      <c r="AA79" s="142">
        <v>0</v>
      </c>
      <c r="AB79" s="142">
        <v>175100</v>
      </c>
      <c r="AC79" s="62">
        <f t="shared" si="2"/>
        <v>761504.647</v>
      </c>
    </row>
    <row r="80" spans="1:29" x14ac:dyDescent="0.3">
      <c r="A80" s="51" t="s">
        <v>62</v>
      </c>
      <c r="B80" s="52" t="s">
        <v>28</v>
      </c>
      <c r="C80" s="57"/>
      <c r="D80" s="57"/>
      <c r="E80" s="57"/>
      <c r="F80" s="57"/>
      <c r="G80" s="57"/>
      <c r="H80" s="54"/>
      <c r="I80" s="54"/>
      <c r="J80" s="57"/>
      <c r="K80" s="57"/>
      <c r="L80" s="57"/>
      <c r="M80" s="54"/>
      <c r="N80" s="54">
        <v>5000</v>
      </c>
      <c r="O80" s="69">
        <f t="shared" si="3"/>
        <v>5000</v>
      </c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38"/>
      <c r="AC80" s="62">
        <f t="shared" si="2"/>
        <v>0</v>
      </c>
    </row>
    <row r="81" spans="1:29" hidden="1" x14ac:dyDescent="0.3">
      <c r="A81" s="51" t="s">
        <v>176</v>
      </c>
      <c r="B81" s="52" t="s">
        <v>28</v>
      </c>
      <c r="C81" s="57"/>
      <c r="D81" s="57"/>
      <c r="E81" s="57"/>
      <c r="F81" s="57"/>
      <c r="G81" s="57"/>
      <c r="H81" s="54"/>
      <c r="I81" s="54"/>
      <c r="J81" s="57"/>
      <c r="K81" s="57"/>
      <c r="L81" s="57"/>
      <c r="M81" s="54"/>
      <c r="N81" s="54"/>
      <c r="O81" s="69">
        <f t="shared" si="3"/>
        <v>0</v>
      </c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38"/>
      <c r="AC81" s="62">
        <f t="shared" si="2"/>
        <v>0</v>
      </c>
    </row>
    <row r="82" spans="1:29" hidden="1" x14ac:dyDescent="0.3">
      <c r="A82" s="51" t="s">
        <v>177</v>
      </c>
      <c r="B82" s="52" t="s">
        <v>28</v>
      </c>
      <c r="C82" s="57"/>
      <c r="D82" s="57"/>
      <c r="E82" s="57"/>
      <c r="F82" s="57"/>
      <c r="G82" s="57"/>
      <c r="H82" s="54"/>
      <c r="I82" s="54"/>
      <c r="J82" s="57"/>
      <c r="K82" s="57"/>
      <c r="L82" s="57"/>
      <c r="M82" s="54"/>
      <c r="N82" s="54"/>
      <c r="O82" s="69">
        <f t="shared" si="3"/>
        <v>0</v>
      </c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38"/>
      <c r="AC82" s="62">
        <f t="shared" si="2"/>
        <v>0</v>
      </c>
    </row>
    <row r="83" spans="1:29" x14ac:dyDescent="0.3">
      <c r="A83" s="51" t="s">
        <v>63</v>
      </c>
      <c r="B83" s="52" t="s">
        <v>28</v>
      </c>
      <c r="C83" s="57"/>
      <c r="D83" s="57"/>
      <c r="E83" s="57"/>
      <c r="F83" s="57"/>
      <c r="G83" s="57"/>
      <c r="H83" s="54"/>
      <c r="I83" s="54"/>
      <c r="J83" s="57"/>
      <c r="K83" s="57"/>
      <c r="L83" s="57"/>
      <c r="M83" s="54"/>
      <c r="N83" s="141">
        <f>7500+792824</f>
        <v>800324</v>
      </c>
      <c r="O83" s="69">
        <f t="shared" si="3"/>
        <v>800324</v>
      </c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62">
        <f t="shared" si="2"/>
        <v>0</v>
      </c>
    </row>
    <row r="84" spans="1:29" hidden="1" x14ac:dyDescent="0.3">
      <c r="A84" s="51" t="s">
        <v>178</v>
      </c>
      <c r="B84" s="52" t="s">
        <v>28</v>
      </c>
      <c r="C84" s="57"/>
      <c r="D84" s="57"/>
      <c r="E84" s="57"/>
      <c r="F84" s="57"/>
      <c r="G84" s="57"/>
      <c r="H84" s="54"/>
      <c r="I84" s="54"/>
      <c r="J84" s="57"/>
      <c r="K84" s="57"/>
      <c r="L84" s="57"/>
      <c r="M84" s="54"/>
      <c r="N84" s="54"/>
      <c r="O84" s="69">
        <f t="shared" si="3"/>
        <v>0</v>
      </c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62">
        <f t="shared" si="2"/>
        <v>0</v>
      </c>
    </row>
    <row r="85" spans="1:29" hidden="1" x14ac:dyDescent="0.3">
      <c r="A85" s="51" t="s">
        <v>179</v>
      </c>
      <c r="B85" s="52" t="s">
        <v>28</v>
      </c>
      <c r="C85" s="57"/>
      <c r="D85" s="57"/>
      <c r="E85" s="57"/>
      <c r="F85" s="57"/>
      <c r="G85" s="57"/>
      <c r="H85" s="54"/>
      <c r="I85" s="54"/>
      <c r="J85" s="57"/>
      <c r="K85" s="57"/>
      <c r="L85" s="57"/>
      <c r="M85" s="54"/>
      <c r="N85" s="54"/>
      <c r="O85" s="69">
        <f t="shared" si="3"/>
        <v>0</v>
      </c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62">
        <f t="shared" si="2"/>
        <v>0</v>
      </c>
    </row>
    <row r="86" spans="1:29" hidden="1" x14ac:dyDescent="0.3">
      <c r="A86" s="51" t="s">
        <v>180</v>
      </c>
      <c r="B86" s="52" t="s">
        <v>28</v>
      </c>
      <c r="C86" s="57"/>
      <c r="D86" s="57"/>
      <c r="E86" s="57"/>
      <c r="F86" s="57"/>
      <c r="G86" s="57"/>
      <c r="H86" s="54"/>
      <c r="I86" s="54"/>
      <c r="J86" s="57"/>
      <c r="K86" s="57"/>
      <c r="L86" s="57"/>
      <c r="M86" s="54"/>
      <c r="N86" s="54"/>
      <c r="O86" s="69">
        <f t="shared" si="3"/>
        <v>0</v>
      </c>
      <c r="Q86" s="142">
        <v>258681.41</v>
      </c>
      <c r="R86" s="142">
        <v>0</v>
      </c>
      <c r="S86" s="142">
        <v>258681.41</v>
      </c>
      <c r="T86" s="142">
        <v>0</v>
      </c>
      <c r="U86" s="142">
        <v>0</v>
      </c>
      <c r="V86" s="142">
        <v>258681.41</v>
      </c>
      <c r="W86" s="142">
        <v>0</v>
      </c>
      <c r="X86" s="142">
        <v>0</v>
      </c>
      <c r="Y86" s="142">
        <v>258681.41</v>
      </c>
      <c r="Z86" s="142">
        <v>0</v>
      </c>
      <c r="AA86" s="142">
        <v>0</v>
      </c>
      <c r="AB86" s="142">
        <v>0</v>
      </c>
      <c r="AC86" s="62">
        <f t="shared" si="2"/>
        <v>1034725.64</v>
      </c>
    </row>
    <row r="87" spans="1:29" hidden="1" x14ac:dyDescent="0.3">
      <c r="A87" s="51" t="s">
        <v>181</v>
      </c>
      <c r="B87" s="52" t="s">
        <v>28</v>
      </c>
      <c r="C87" s="57"/>
      <c r="D87" s="57"/>
      <c r="E87" s="57"/>
      <c r="F87" s="57"/>
      <c r="G87" s="57"/>
      <c r="H87" s="54"/>
      <c r="I87" s="54"/>
      <c r="J87" s="57"/>
      <c r="K87" s="57"/>
      <c r="L87" s="57"/>
      <c r="M87" s="54"/>
      <c r="N87" s="54"/>
      <c r="O87" s="69">
        <f t="shared" si="3"/>
        <v>0</v>
      </c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62">
        <f t="shared" si="2"/>
        <v>0</v>
      </c>
    </row>
    <row r="88" spans="1:29" hidden="1" x14ac:dyDescent="0.3">
      <c r="A88" s="51" t="s">
        <v>182</v>
      </c>
      <c r="B88" s="52" t="s">
        <v>28</v>
      </c>
      <c r="C88" s="57"/>
      <c r="D88" s="57"/>
      <c r="E88" s="57"/>
      <c r="F88" s="57"/>
      <c r="G88" s="57"/>
      <c r="H88" s="54"/>
      <c r="I88" s="54"/>
      <c r="J88" s="57"/>
      <c r="K88" s="57"/>
      <c r="L88" s="57"/>
      <c r="M88" s="54"/>
      <c r="N88" s="54"/>
      <c r="O88" s="69">
        <f t="shared" si="3"/>
        <v>0</v>
      </c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62">
        <f t="shared" si="2"/>
        <v>0</v>
      </c>
    </row>
    <row r="89" spans="1:29" hidden="1" x14ac:dyDescent="0.3">
      <c r="A89" s="51" t="s">
        <v>183</v>
      </c>
      <c r="B89" s="52" t="s">
        <v>28</v>
      </c>
      <c r="C89" s="57"/>
      <c r="D89" s="57"/>
      <c r="E89" s="57"/>
      <c r="F89" s="57"/>
      <c r="G89" s="57"/>
      <c r="H89" s="54"/>
      <c r="I89" s="54"/>
      <c r="J89" s="57"/>
      <c r="K89" s="57"/>
      <c r="L89" s="57"/>
      <c r="M89" s="54"/>
      <c r="N89" s="54"/>
      <c r="O89" s="69">
        <f t="shared" si="3"/>
        <v>0</v>
      </c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62">
        <f t="shared" si="2"/>
        <v>0</v>
      </c>
    </row>
    <row r="90" spans="1:29" x14ac:dyDescent="0.3">
      <c r="A90" s="51" t="s">
        <v>37</v>
      </c>
      <c r="B90" s="52" t="s">
        <v>28</v>
      </c>
      <c r="C90" s="57"/>
      <c r="D90" s="57"/>
      <c r="E90" s="57"/>
      <c r="F90" s="57"/>
      <c r="G90" s="57"/>
      <c r="H90" s="54"/>
      <c r="I90" s="54"/>
      <c r="J90" s="57"/>
      <c r="K90" s="57"/>
      <c r="L90" s="57"/>
      <c r="M90" s="54"/>
      <c r="N90" s="54">
        <v>1184257</v>
      </c>
      <c r="O90" s="69">
        <f t="shared" si="3"/>
        <v>1184257</v>
      </c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62">
        <f t="shared" si="2"/>
        <v>0</v>
      </c>
    </row>
    <row r="91" spans="1:29" hidden="1" x14ac:dyDescent="0.3">
      <c r="A91" s="51" t="s">
        <v>184</v>
      </c>
      <c r="B91" s="52" t="s">
        <v>28</v>
      </c>
      <c r="C91" s="57"/>
      <c r="D91" s="57"/>
      <c r="E91" s="57"/>
      <c r="F91" s="57"/>
      <c r="G91" s="57"/>
      <c r="H91" s="54"/>
      <c r="I91" s="54"/>
      <c r="J91" s="57"/>
      <c r="K91" s="57"/>
      <c r="L91" s="57"/>
      <c r="M91" s="54"/>
      <c r="N91" s="54"/>
      <c r="O91" s="69">
        <f t="shared" si="3"/>
        <v>0</v>
      </c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62">
        <f>SUM(Q91:AB91)</f>
        <v>0</v>
      </c>
    </row>
    <row r="92" spans="1:29" hidden="1" x14ac:dyDescent="0.3">
      <c r="A92" s="51" t="s">
        <v>185</v>
      </c>
      <c r="B92" s="52" t="s">
        <v>28</v>
      </c>
      <c r="C92" s="57"/>
      <c r="D92" s="57"/>
      <c r="E92" s="57"/>
      <c r="F92" s="57"/>
      <c r="G92" s="57"/>
      <c r="H92" s="54"/>
      <c r="I92" s="54"/>
      <c r="J92" s="57"/>
      <c r="K92" s="57"/>
      <c r="L92" s="57"/>
      <c r="M92" s="54"/>
      <c r="N92" s="54"/>
      <c r="O92" s="69">
        <f t="shared" si="3"/>
        <v>0</v>
      </c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62">
        <f t="shared" ref="AC92:AC105" si="4">SUM(Q92:AB92)</f>
        <v>0</v>
      </c>
    </row>
    <row r="93" spans="1:29" hidden="1" x14ac:dyDescent="0.3">
      <c r="A93" s="51" t="s">
        <v>186</v>
      </c>
      <c r="B93" s="52" t="s">
        <v>28</v>
      </c>
      <c r="C93" s="57"/>
      <c r="D93" s="57"/>
      <c r="E93" s="57"/>
      <c r="F93" s="57"/>
      <c r="G93" s="57"/>
      <c r="H93" s="54"/>
      <c r="I93" s="54"/>
      <c r="J93" s="57"/>
      <c r="K93" s="57"/>
      <c r="L93" s="57"/>
      <c r="M93" s="54"/>
      <c r="N93" s="54"/>
      <c r="O93" s="69">
        <f t="shared" si="3"/>
        <v>0</v>
      </c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62">
        <f t="shared" si="4"/>
        <v>0</v>
      </c>
    </row>
    <row r="94" spans="1:29" x14ac:dyDescent="0.3">
      <c r="A94" s="143" t="s">
        <v>65</v>
      </c>
      <c r="B94" s="144" t="s">
        <v>28</v>
      </c>
      <c r="C94" s="145"/>
      <c r="D94" s="145"/>
      <c r="E94" s="145"/>
      <c r="F94" s="145"/>
      <c r="G94" s="145"/>
      <c r="H94" s="146"/>
      <c r="I94" s="146"/>
      <c r="J94" s="145"/>
      <c r="K94" s="145"/>
      <c r="L94" s="145"/>
      <c r="M94" s="146"/>
      <c r="N94" s="146">
        <v>5000</v>
      </c>
      <c r="O94" s="147">
        <f t="shared" si="3"/>
        <v>5000</v>
      </c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62"/>
    </row>
    <row r="95" spans="1:29" hidden="1" x14ac:dyDescent="0.3">
      <c r="A95" s="51" t="s">
        <v>187</v>
      </c>
      <c r="B95" s="52" t="s">
        <v>28</v>
      </c>
      <c r="C95" s="57"/>
      <c r="D95" s="57"/>
      <c r="E95" s="57"/>
      <c r="F95" s="57"/>
      <c r="G95" s="57"/>
      <c r="H95" s="54"/>
      <c r="I95" s="54"/>
      <c r="J95" s="57"/>
      <c r="K95" s="57"/>
      <c r="L95" s="57"/>
      <c r="M95" s="54"/>
      <c r="N95" s="54"/>
      <c r="O95" s="69">
        <f t="shared" si="3"/>
        <v>0</v>
      </c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62">
        <f t="shared" si="4"/>
        <v>0</v>
      </c>
    </row>
    <row r="96" spans="1:29" hidden="1" x14ac:dyDescent="0.3">
      <c r="A96" s="51" t="s">
        <v>188</v>
      </c>
      <c r="B96" s="52" t="s">
        <v>28</v>
      </c>
      <c r="C96" s="57"/>
      <c r="D96" s="57"/>
      <c r="E96" s="57"/>
      <c r="F96" s="57"/>
      <c r="G96" s="57"/>
      <c r="H96" s="54"/>
      <c r="I96" s="54"/>
      <c r="J96" s="57"/>
      <c r="K96" s="57"/>
      <c r="L96" s="57"/>
      <c r="M96" s="54"/>
      <c r="N96" s="54"/>
      <c r="O96" s="69">
        <f t="shared" si="3"/>
        <v>0</v>
      </c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62">
        <f t="shared" si="4"/>
        <v>0</v>
      </c>
    </row>
    <row r="97" spans="1:29" hidden="1" x14ac:dyDescent="0.3">
      <c r="A97" s="51" t="s">
        <v>189</v>
      </c>
      <c r="B97" s="52" t="s">
        <v>28</v>
      </c>
      <c r="C97" s="57"/>
      <c r="D97" s="57"/>
      <c r="E97" s="58"/>
      <c r="F97" s="57"/>
      <c r="G97" s="57"/>
      <c r="H97" s="54"/>
      <c r="I97" s="54"/>
      <c r="J97" s="58"/>
      <c r="K97" s="57"/>
      <c r="L97" s="57"/>
      <c r="M97" s="54"/>
      <c r="N97" s="54"/>
      <c r="O97" s="69">
        <f t="shared" si="3"/>
        <v>0</v>
      </c>
      <c r="Q97" s="142">
        <v>2654.3956702500004</v>
      </c>
      <c r="R97" s="142">
        <v>0</v>
      </c>
      <c r="S97" s="142">
        <v>2654.3956702500004</v>
      </c>
      <c r="T97" s="142">
        <v>0</v>
      </c>
      <c r="U97" s="142">
        <v>0</v>
      </c>
      <c r="V97" s="142">
        <v>2654.3956702500004</v>
      </c>
      <c r="W97" s="142">
        <v>0</v>
      </c>
      <c r="X97" s="142">
        <v>0</v>
      </c>
      <c r="Y97" s="142">
        <v>2654.3956702500004</v>
      </c>
      <c r="Z97" s="142">
        <v>0</v>
      </c>
      <c r="AA97" s="142">
        <v>0</v>
      </c>
      <c r="AB97" s="142">
        <v>0</v>
      </c>
      <c r="AC97" s="62">
        <f t="shared" si="4"/>
        <v>10617.582681000002</v>
      </c>
    </row>
    <row r="98" spans="1:29" hidden="1" x14ac:dyDescent="0.3">
      <c r="A98" s="51" t="s">
        <v>190</v>
      </c>
      <c r="B98" s="52" t="s">
        <v>28</v>
      </c>
      <c r="C98" s="57"/>
      <c r="D98" s="57"/>
      <c r="E98" s="57"/>
      <c r="F98" s="57"/>
      <c r="G98" s="57"/>
      <c r="H98" s="54"/>
      <c r="I98" s="54"/>
      <c r="J98" s="57"/>
      <c r="K98" s="57"/>
      <c r="L98" s="57"/>
      <c r="M98" s="54"/>
      <c r="N98" s="54"/>
      <c r="O98" s="69">
        <f>SUM(C98:N98)</f>
        <v>0</v>
      </c>
      <c r="Q98" s="142"/>
      <c r="R98" s="149"/>
      <c r="S98" s="142"/>
      <c r="T98" s="150"/>
      <c r="U98" s="142"/>
      <c r="V98" s="142"/>
      <c r="W98" s="142"/>
      <c r="X98" s="142"/>
      <c r="Y98" s="142"/>
      <c r="Z98" s="142"/>
      <c r="AA98" s="142"/>
      <c r="AB98" s="142"/>
      <c r="AC98" s="62">
        <f t="shared" si="4"/>
        <v>0</v>
      </c>
    </row>
    <row r="99" spans="1:29" hidden="1" x14ac:dyDescent="0.3">
      <c r="A99" s="51" t="s">
        <v>191</v>
      </c>
      <c r="B99" s="52" t="s">
        <v>28</v>
      </c>
      <c r="C99" s="57"/>
      <c r="D99" s="57"/>
      <c r="E99" s="57"/>
      <c r="F99" s="57"/>
      <c r="G99" s="57"/>
      <c r="H99" s="54"/>
      <c r="I99" s="54"/>
      <c r="J99" s="57"/>
      <c r="K99" s="57"/>
      <c r="L99" s="57"/>
      <c r="M99" s="54"/>
      <c r="N99" s="54"/>
      <c r="O99" s="69">
        <f t="shared" ref="O99:O111" si="5">SUM(C99:N99)</f>
        <v>0</v>
      </c>
      <c r="Q99" s="142"/>
      <c r="R99" s="149"/>
      <c r="S99" s="151"/>
      <c r="T99" s="150"/>
      <c r="U99" s="142"/>
      <c r="V99" s="142"/>
      <c r="W99" s="142"/>
      <c r="X99" s="142"/>
      <c r="Y99" s="142"/>
      <c r="Z99" s="142"/>
      <c r="AA99" s="142"/>
      <c r="AB99" s="142"/>
      <c r="AC99" s="62">
        <f t="shared" si="4"/>
        <v>0</v>
      </c>
    </row>
    <row r="100" spans="1:29" hidden="1" x14ac:dyDescent="0.3">
      <c r="A100" s="51" t="s">
        <v>192</v>
      </c>
      <c r="B100" s="52" t="s">
        <v>28</v>
      </c>
      <c r="C100" s="57"/>
      <c r="D100" s="57"/>
      <c r="E100" s="57"/>
      <c r="F100" s="57"/>
      <c r="G100" s="57"/>
      <c r="H100" s="54"/>
      <c r="I100" s="54"/>
      <c r="J100" s="57"/>
      <c r="K100" s="57"/>
      <c r="L100" s="57"/>
      <c r="M100" s="54"/>
      <c r="N100" s="54"/>
      <c r="O100" s="69">
        <f t="shared" si="5"/>
        <v>0</v>
      </c>
      <c r="Q100" s="152"/>
      <c r="R100" s="149"/>
      <c r="S100" s="142"/>
      <c r="T100" s="150"/>
      <c r="U100" s="142"/>
      <c r="V100" s="142"/>
      <c r="W100" s="142"/>
      <c r="X100" s="142"/>
      <c r="Y100" s="142"/>
      <c r="Z100" s="142"/>
      <c r="AA100" s="142"/>
      <c r="AB100" s="142"/>
      <c r="AC100" s="62">
        <f t="shared" si="4"/>
        <v>0</v>
      </c>
    </row>
    <row r="101" spans="1:29" hidden="1" x14ac:dyDescent="0.3">
      <c r="A101" s="51" t="s">
        <v>193</v>
      </c>
      <c r="B101" s="52" t="s">
        <v>28</v>
      </c>
      <c r="C101" s="57"/>
      <c r="D101" s="57"/>
      <c r="E101" s="57"/>
      <c r="F101" s="57"/>
      <c r="G101" s="57"/>
      <c r="H101" s="54"/>
      <c r="I101" s="54"/>
      <c r="J101" s="57"/>
      <c r="K101" s="57"/>
      <c r="L101" s="57"/>
      <c r="M101" s="54"/>
      <c r="N101" s="54"/>
      <c r="O101" s="69">
        <f t="shared" si="5"/>
        <v>0</v>
      </c>
      <c r="Q101" s="152"/>
      <c r="R101" s="149"/>
      <c r="S101" s="142"/>
      <c r="T101" s="150"/>
      <c r="U101" s="142"/>
      <c r="V101" s="142"/>
      <c r="W101" s="142"/>
      <c r="X101" s="142"/>
      <c r="Y101" s="142"/>
      <c r="Z101" s="142"/>
      <c r="AA101" s="142"/>
      <c r="AB101" s="142"/>
      <c r="AC101" s="62">
        <f t="shared" si="4"/>
        <v>0</v>
      </c>
    </row>
    <row r="102" spans="1:29" hidden="1" x14ac:dyDescent="0.3">
      <c r="A102" s="51" t="s">
        <v>194</v>
      </c>
      <c r="B102" s="52" t="s">
        <v>28</v>
      </c>
      <c r="C102" s="57"/>
      <c r="D102" s="57"/>
      <c r="E102" s="57"/>
      <c r="F102" s="57"/>
      <c r="G102" s="57"/>
      <c r="H102" s="54"/>
      <c r="I102" s="54"/>
      <c r="J102" s="57"/>
      <c r="K102" s="57"/>
      <c r="L102" s="57"/>
      <c r="M102" s="54"/>
      <c r="N102" s="54"/>
      <c r="O102" s="69">
        <f t="shared" si="5"/>
        <v>0</v>
      </c>
      <c r="Q102" s="15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38"/>
      <c r="AC102" s="62">
        <f t="shared" si="4"/>
        <v>0</v>
      </c>
    </row>
    <row r="103" spans="1:29" x14ac:dyDescent="0.3">
      <c r="A103" s="143" t="s">
        <v>69</v>
      </c>
      <c r="B103" s="144" t="s">
        <v>28</v>
      </c>
      <c r="C103" s="145"/>
      <c r="D103" s="145"/>
      <c r="E103" s="145"/>
      <c r="F103" s="145"/>
      <c r="G103" s="145"/>
      <c r="H103" s="146"/>
      <c r="I103" s="146"/>
      <c r="J103" s="145"/>
      <c r="K103" s="145"/>
      <c r="L103" s="145"/>
      <c r="M103" s="146"/>
      <c r="N103" s="146">
        <v>5000</v>
      </c>
      <c r="O103" s="147">
        <f t="shared" si="5"/>
        <v>5000</v>
      </c>
      <c r="Q103" s="15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38"/>
      <c r="AC103" s="62"/>
    </row>
    <row r="104" spans="1:29" hidden="1" x14ac:dyDescent="0.3">
      <c r="A104" s="51" t="s">
        <v>195</v>
      </c>
      <c r="B104" s="52" t="s">
        <v>28</v>
      </c>
      <c r="C104" s="57"/>
      <c r="D104" s="57"/>
      <c r="E104" s="57"/>
      <c r="F104" s="57"/>
      <c r="G104" s="57"/>
      <c r="H104" s="54"/>
      <c r="I104" s="54"/>
      <c r="J104" s="57"/>
      <c r="K104" s="57"/>
      <c r="L104" s="57"/>
      <c r="M104" s="54"/>
      <c r="N104" s="54"/>
      <c r="O104" s="69">
        <f t="shared" si="5"/>
        <v>0</v>
      </c>
      <c r="Q104" s="152"/>
      <c r="R104" s="142"/>
      <c r="S104" s="142"/>
      <c r="T104" s="142"/>
      <c r="U104" s="142"/>
      <c r="V104" s="142"/>
      <c r="W104" s="142"/>
      <c r="X104" s="142"/>
      <c r="Y104" s="142">
        <v>3750</v>
      </c>
      <c r="Z104" s="142"/>
      <c r="AA104" s="142"/>
      <c r="AB104" s="142"/>
      <c r="AC104" s="62">
        <f t="shared" si="4"/>
        <v>3750</v>
      </c>
    </row>
    <row r="105" spans="1:29" hidden="1" x14ac:dyDescent="0.3">
      <c r="A105" s="51" t="s">
        <v>196</v>
      </c>
      <c r="B105" s="52" t="s">
        <v>28</v>
      </c>
      <c r="C105" s="57"/>
      <c r="D105" s="57"/>
      <c r="E105" s="57"/>
      <c r="F105" s="57"/>
      <c r="G105" s="57"/>
      <c r="H105" s="54"/>
      <c r="I105" s="54"/>
      <c r="J105" s="57"/>
      <c r="K105" s="57"/>
      <c r="L105" s="57"/>
      <c r="M105" s="54"/>
      <c r="N105" s="54"/>
      <c r="O105" s="69">
        <f t="shared" si="5"/>
        <v>0</v>
      </c>
      <c r="Q105" s="15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62">
        <f t="shared" si="4"/>
        <v>0</v>
      </c>
    </row>
    <row r="106" spans="1:29" ht="15" hidden="1" thickBot="1" x14ac:dyDescent="0.35">
      <c r="A106" s="51" t="s">
        <v>197</v>
      </c>
      <c r="B106" s="52" t="s">
        <v>28</v>
      </c>
      <c r="C106" s="57"/>
      <c r="D106" s="57"/>
      <c r="E106" s="57"/>
      <c r="F106" s="57"/>
      <c r="G106" s="57"/>
      <c r="H106" s="54"/>
      <c r="I106" s="54"/>
      <c r="J106" s="57"/>
      <c r="K106" s="57"/>
      <c r="L106" s="57"/>
      <c r="M106" s="54"/>
      <c r="N106" s="54"/>
      <c r="O106" s="69">
        <f t="shared" si="5"/>
        <v>0</v>
      </c>
      <c r="Q106" s="61">
        <f>SUM(Q7:Q104)</f>
        <v>537059.18392025004</v>
      </c>
      <c r="R106" s="61">
        <f t="shared" ref="R106:AB106" si="6">SUM(R7:R104)</f>
        <v>72939</v>
      </c>
      <c r="S106" s="61">
        <f t="shared" si="6"/>
        <v>728081.70592025004</v>
      </c>
      <c r="T106" s="61">
        <f t="shared" si="6"/>
        <v>1326.125</v>
      </c>
      <c r="U106" s="61">
        <f t="shared" si="6"/>
        <v>0</v>
      </c>
      <c r="V106" s="61">
        <f t="shared" si="6"/>
        <v>655238.30892025004</v>
      </c>
      <c r="W106" s="61">
        <f t="shared" si="6"/>
        <v>22326.125</v>
      </c>
      <c r="X106" s="61">
        <f t="shared" si="6"/>
        <v>12731</v>
      </c>
      <c r="Y106" s="61">
        <f t="shared" si="6"/>
        <v>658988.30892025004</v>
      </c>
      <c r="Z106" s="61">
        <f t="shared" si="6"/>
        <v>1326.125</v>
      </c>
      <c r="AA106" s="61">
        <f t="shared" si="6"/>
        <v>0</v>
      </c>
      <c r="AB106" s="61">
        <f t="shared" si="6"/>
        <v>190100</v>
      </c>
      <c r="AC106" s="61">
        <f>SUM(Q106:AB106)</f>
        <v>2880115.882681</v>
      </c>
    </row>
    <row r="107" spans="1:29" hidden="1" x14ac:dyDescent="0.3">
      <c r="A107" s="51" t="s">
        <v>198</v>
      </c>
      <c r="B107" s="52" t="s">
        <v>28</v>
      </c>
      <c r="C107" s="57"/>
      <c r="D107" s="57"/>
      <c r="E107" s="57"/>
      <c r="F107" s="57"/>
      <c r="G107" s="57"/>
      <c r="H107" s="54"/>
      <c r="I107" s="54"/>
      <c r="J107" s="57"/>
      <c r="K107" s="57"/>
      <c r="L107" s="57"/>
      <c r="M107" s="54"/>
      <c r="N107" s="54"/>
      <c r="O107" s="69">
        <f t="shared" si="5"/>
        <v>0</v>
      </c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hidden="1" x14ac:dyDescent="0.3">
      <c r="A108" s="51" t="s">
        <v>199</v>
      </c>
      <c r="B108" s="52" t="s">
        <v>28</v>
      </c>
      <c r="C108" s="57"/>
      <c r="D108" s="57"/>
      <c r="E108" s="57"/>
      <c r="F108" s="57"/>
      <c r="G108" s="57"/>
      <c r="H108" s="54"/>
      <c r="I108" s="54"/>
      <c r="J108" s="57"/>
      <c r="K108" s="57"/>
      <c r="L108" s="57"/>
      <c r="M108" s="54"/>
      <c r="N108" s="54"/>
      <c r="O108" s="69">
        <f t="shared" si="5"/>
        <v>0</v>
      </c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hidden="1" x14ac:dyDescent="0.3">
      <c r="A109" s="51" t="s">
        <v>200</v>
      </c>
      <c r="B109" s="52" t="s">
        <v>28</v>
      </c>
      <c r="C109" s="57"/>
      <c r="D109" s="57"/>
      <c r="E109" s="57"/>
      <c r="F109" s="57"/>
      <c r="G109" s="57"/>
      <c r="H109" s="54"/>
      <c r="I109" s="54"/>
      <c r="J109" s="57"/>
      <c r="K109" s="57"/>
      <c r="L109" s="57"/>
      <c r="M109" s="54"/>
      <c r="N109" s="54"/>
      <c r="O109" s="69">
        <f t="shared" si="5"/>
        <v>0</v>
      </c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>
        <f t="shared" ref="AC109:AC158" si="7">SUM(Q109:AB109)</f>
        <v>0</v>
      </c>
    </row>
    <row r="110" spans="1:29" hidden="1" x14ac:dyDescent="0.3">
      <c r="A110" s="153" t="s">
        <v>75</v>
      </c>
      <c r="B110" s="154" t="s">
        <v>28</v>
      </c>
      <c r="C110" s="155"/>
      <c r="D110" s="155"/>
      <c r="E110" s="155"/>
      <c r="F110" s="155"/>
      <c r="G110" s="155"/>
      <c r="H110" s="156"/>
      <c r="I110" s="156"/>
      <c r="J110" s="155"/>
      <c r="K110" s="155"/>
      <c r="L110" s="155"/>
      <c r="M110" s="156"/>
      <c r="N110" s="156"/>
      <c r="O110" s="157">
        <f t="shared" si="5"/>
        <v>0</v>
      </c>
      <c r="P110" s="38" t="s">
        <v>201</v>
      </c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>
        <f t="shared" si="7"/>
        <v>0</v>
      </c>
    </row>
    <row r="111" spans="1:29" hidden="1" x14ac:dyDescent="0.3">
      <c r="A111" s="51" t="s">
        <v>202</v>
      </c>
      <c r="B111" s="52" t="s">
        <v>28</v>
      </c>
      <c r="C111" s="57"/>
      <c r="D111" s="57"/>
      <c r="E111" s="57"/>
      <c r="F111" s="57"/>
      <c r="G111" s="57"/>
      <c r="H111" s="57"/>
      <c r="I111" s="54"/>
      <c r="J111" s="57"/>
      <c r="K111" s="57"/>
      <c r="L111" s="57"/>
      <c r="M111" s="57"/>
      <c r="N111" s="54"/>
      <c r="O111" s="69">
        <f t="shared" si="5"/>
        <v>0</v>
      </c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>
        <f t="shared" si="7"/>
        <v>0</v>
      </c>
    </row>
    <row r="112" spans="1:29" ht="15" thickBot="1" x14ac:dyDescent="0.35">
      <c r="A112" s="59" t="s">
        <v>203</v>
      </c>
      <c r="B112" s="60"/>
      <c r="C112" s="61">
        <f t="shared" ref="C112:O112" si="8">SUM(C6:C111)</f>
        <v>0</v>
      </c>
      <c r="D112" s="61">
        <f t="shared" si="8"/>
        <v>0</v>
      </c>
      <c r="E112" s="61">
        <f t="shared" si="8"/>
        <v>0</v>
      </c>
      <c r="F112" s="61">
        <f t="shared" si="8"/>
        <v>0</v>
      </c>
      <c r="G112" s="61">
        <f t="shared" si="8"/>
        <v>0</v>
      </c>
      <c r="H112" s="61">
        <f t="shared" si="8"/>
        <v>0</v>
      </c>
      <c r="I112" s="61">
        <f t="shared" si="8"/>
        <v>0</v>
      </c>
      <c r="J112" s="61">
        <f t="shared" si="8"/>
        <v>0</v>
      </c>
      <c r="K112" s="61">
        <f t="shared" si="8"/>
        <v>0</v>
      </c>
      <c r="L112" s="61">
        <f t="shared" si="8"/>
        <v>0</v>
      </c>
      <c r="M112" s="61">
        <f t="shared" si="8"/>
        <v>0</v>
      </c>
      <c r="N112" s="61">
        <f t="shared" si="8"/>
        <v>3218923</v>
      </c>
      <c r="O112" s="61">
        <f t="shared" si="8"/>
        <v>3218923</v>
      </c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>
        <f t="shared" si="7"/>
        <v>0</v>
      </c>
    </row>
    <row r="113" spans="1:29" ht="15" hidden="1" thickTop="1" x14ac:dyDescent="0.3">
      <c r="A113" s="51"/>
      <c r="B113" s="5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9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>
        <f t="shared" si="7"/>
        <v>0</v>
      </c>
    </row>
    <row r="114" spans="1:29" ht="15" hidden="1" thickTop="1" x14ac:dyDescent="0.3">
      <c r="A114" s="51"/>
      <c r="B114" s="5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9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>
        <f t="shared" si="7"/>
        <v>0</v>
      </c>
    </row>
    <row r="115" spans="1:29" ht="15" hidden="1" thickTop="1" x14ac:dyDescent="0.3">
      <c r="A115" s="51" t="s">
        <v>204</v>
      </c>
      <c r="B115" s="52" t="s">
        <v>67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69">
        <f t="shared" ref="O115:O170" si="9">SUM(C115:N115)</f>
        <v>0</v>
      </c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>
        <f t="shared" si="7"/>
        <v>0</v>
      </c>
    </row>
    <row r="116" spans="1:29" ht="15" hidden="1" thickTop="1" x14ac:dyDescent="0.3">
      <c r="A116" s="51" t="s">
        <v>205</v>
      </c>
      <c r="B116" s="52" t="s">
        <v>67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69">
        <f t="shared" si="9"/>
        <v>0</v>
      </c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>
        <f t="shared" si="7"/>
        <v>0</v>
      </c>
    </row>
    <row r="117" spans="1:29" ht="15" hidden="1" thickTop="1" x14ac:dyDescent="0.3">
      <c r="A117" s="51" t="s">
        <v>206</v>
      </c>
      <c r="B117" s="52" t="s">
        <v>67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69">
        <f t="shared" si="9"/>
        <v>0</v>
      </c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>
        <f t="shared" si="7"/>
        <v>0</v>
      </c>
    </row>
    <row r="118" spans="1:29" ht="15" hidden="1" thickTop="1" x14ac:dyDescent="0.3">
      <c r="A118" s="51" t="s">
        <v>207</v>
      </c>
      <c r="B118" s="52" t="s">
        <v>67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69">
        <f t="shared" si="9"/>
        <v>0</v>
      </c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>
        <f t="shared" si="7"/>
        <v>0</v>
      </c>
    </row>
    <row r="119" spans="1:29" ht="15" hidden="1" thickTop="1" x14ac:dyDescent="0.3">
      <c r="A119" s="51" t="s">
        <v>208</v>
      </c>
      <c r="B119" s="52" t="s">
        <v>67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69">
        <f t="shared" si="9"/>
        <v>0</v>
      </c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>
        <f t="shared" si="7"/>
        <v>0</v>
      </c>
    </row>
    <row r="120" spans="1:29" ht="15" hidden="1" thickTop="1" x14ac:dyDescent="0.3">
      <c r="A120" s="51" t="s">
        <v>209</v>
      </c>
      <c r="B120" s="52" t="s">
        <v>67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69">
        <f t="shared" si="9"/>
        <v>0</v>
      </c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>
        <f t="shared" si="7"/>
        <v>0</v>
      </c>
    </row>
    <row r="121" spans="1:29" ht="15" hidden="1" thickTop="1" x14ac:dyDescent="0.3">
      <c r="A121" s="51" t="s">
        <v>210</v>
      </c>
      <c r="B121" s="52" t="s">
        <v>67</v>
      </c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69">
        <f t="shared" si="9"/>
        <v>0</v>
      </c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>
        <f t="shared" si="7"/>
        <v>0</v>
      </c>
    </row>
    <row r="122" spans="1:29" ht="15" hidden="1" thickTop="1" x14ac:dyDescent="0.3">
      <c r="A122" s="51" t="s">
        <v>211</v>
      </c>
      <c r="B122" s="52" t="s">
        <v>67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69">
        <f t="shared" si="9"/>
        <v>0</v>
      </c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>
        <f t="shared" si="7"/>
        <v>0</v>
      </c>
    </row>
    <row r="123" spans="1:29" ht="15" hidden="1" thickTop="1" x14ac:dyDescent="0.3">
      <c r="A123" s="51" t="s">
        <v>212</v>
      </c>
      <c r="B123" s="52" t="s">
        <v>67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69">
        <f t="shared" si="9"/>
        <v>0</v>
      </c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>
        <f t="shared" si="7"/>
        <v>0</v>
      </c>
    </row>
    <row r="124" spans="1:29" ht="15" hidden="1" thickTop="1" x14ac:dyDescent="0.3">
      <c r="A124" s="51" t="s">
        <v>213</v>
      </c>
      <c r="B124" s="52" t="s">
        <v>67</v>
      </c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69">
        <f t="shared" si="9"/>
        <v>0</v>
      </c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>
        <f t="shared" si="7"/>
        <v>0</v>
      </c>
    </row>
    <row r="125" spans="1:29" ht="15" hidden="1" thickTop="1" x14ac:dyDescent="0.3">
      <c r="A125" s="51" t="s">
        <v>214</v>
      </c>
      <c r="B125" s="52" t="s">
        <v>67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69">
        <f t="shared" si="9"/>
        <v>0</v>
      </c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>
        <f t="shared" si="7"/>
        <v>0</v>
      </c>
    </row>
    <row r="126" spans="1:29" ht="15" hidden="1" thickTop="1" x14ac:dyDescent="0.3">
      <c r="A126" s="51" t="s">
        <v>215</v>
      </c>
      <c r="B126" s="52" t="s">
        <v>67</v>
      </c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69">
        <f t="shared" si="9"/>
        <v>0</v>
      </c>
      <c r="Q126" s="62"/>
      <c r="R126" s="62"/>
      <c r="S126" s="62"/>
      <c r="T126" s="62"/>
      <c r="U126" s="62"/>
      <c r="V126" s="62"/>
      <c r="W126" s="62"/>
      <c r="X126" s="62"/>
      <c r="Y126" s="62">
        <v>5000</v>
      </c>
      <c r="Z126" s="62"/>
      <c r="AA126" s="62"/>
      <c r="AB126" s="62"/>
      <c r="AC126" s="62">
        <f t="shared" si="7"/>
        <v>5000</v>
      </c>
    </row>
    <row r="127" spans="1:29" ht="15" hidden="1" thickTop="1" x14ac:dyDescent="0.3">
      <c r="A127" s="51" t="s">
        <v>216</v>
      </c>
      <c r="B127" s="52" t="s">
        <v>67</v>
      </c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69">
        <f t="shared" si="9"/>
        <v>0</v>
      </c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>
        <f t="shared" si="7"/>
        <v>0</v>
      </c>
    </row>
    <row r="128" spans="1:29" ht="15" hidden="1" thickTop="1" x14ac:dyDescent="0.3">
      <c r="A128" s="51" t="s">
        <v>181</v>
      </c>
      <c r="B128" s="52" t="s">
        <v>67</v>
      </c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69">
        <f t="shared" si="9"/>
        <v>0</v>
      </c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>
        <f t="shared" si="7"/>
        <v>0</v>
      </c>
    </row>
    <row r="129" spans="1:29" ht="15" hidden="1" thickTop="1" x14ac:dyDescent="0.3">
      <c r="A129" s="51" t="s">
        <v>217</v>
      </c>
      <c r="B129" s="52" t="s">
        <v>67</v>
      </c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69">
        <f t="shared" si="9"/>
        <v>0</v>
      </c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>
        <f t="shared" si="7"/>
        <v>0</v>
      </c>
    </row>
    <row r="130" spans="1:29" ht="15" hidden="1" thickTop="1" x14ac:dyDescent="0.3">
      <c r="A130" s="51" t="s">
        <v>218</v>
      </c>
      <c r="B130" s="52" t="s">
        <v>67</v>
      </c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69">
        <f t="shared" si="9"/>
        <v>0</v>
      </c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>
        <f t="shared" si="7"/>
        <v>0</v>
      </c>
    </row>
    <row r="131" spans="1:29" ht="15" hidden="1" thickTop="1" x14ac:dyDescent="0.3">
      <c r="A131" s="51" t="s">
        <v>219</v>
      </c>
      <c r="B131" s="52" t="s">
        <v>67</v>
      </c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69">
        <f t="shared" si="9"/>
        <v>0</v>
      </c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>
        <f t="shared" si="7"/>
        <v>0</v>
      </c>
    </row>
    <row r="132" spans="1:29" ht="15" hidden="1" thickTop="1" x14ac:dyDescent="0.3">
      <c r="A132" s="51" t="s">
        <v>220</v>
      </c>
      <c r="B132" s="52" t="s">
        <v>67</v>
      </c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69">
        <f t="shared" si="9"/>
        <v>0</v>
      </c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>
        <f t="shared" si="7"/>
        <v>0</v>
      </c>
    </row>
    <row r="133" spans="1:29" ht="15" hidden="1" thickTop="1" x14ac:dyDescent="0.3">
      <c r="A133" s="51" t="s">
        <v>221</v>
      </c>
      <c r="B133" s="52" t="s">
        <v>67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69">
        <f t="shared" si="9"/>
        <v>0</v>
      </c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>
        <f t="shared" si="7"/>
        <v>0</v>
      </c>
    </row>
    <row r="134" spans="1:29" ht="15" hidden="1" thickTop="1" x14ac:dyDescent="0.3">
      <c r="A134" s="51" t="s">
        <v>222</v>
      </c>
      <c r="B134" s="52" t="s">
        <v>67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69">
        <f t="shared" si="9"/>
        <v>0</v>
      </c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>
        <f t="shared" si="7"/>
        <v>0</v>
      </c>
    </row>
    <row r="135" spans="1:29" ht="15" hidden="1" thickTop="1" x14ac:dyDescent="0.3">
      <c r="A135" s="51" t="s">
        <v>223</v>
      </c>
      <c r="B135" s="52" t="s">
        <v>67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69">
        <f t="shared" si="9"/>
        <v>0</v>
      </c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>
        <f t="shared" si="7"/>
        <v>0</v>
      </c>
    </row>
    <row r="136" spans="1:29" ht="15" hidden="1" thickTop="1" x14ac:dyDescent="0.3">
      <c r="A136" s="51" t="s">
        <v>224</v>
      </c>
      <c r="B136" s="52" t="s">
        <v>67</v>
      </c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69">
        <f t="shared" si="9"/>
        <v>0</v>
      </c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>
        <f t="shared" si="7"/>
        <v>0</v>
      </c>
    </row>
    <row r="137" spans="1:29" ht="15" hidden="1" thickTop="1" x14ac:dyDescent="0.3">
      <c r="A137" s="51" t="s">
        <v>225</v>
      </c>
      <c r="B137" s="52" t="s">
        <v>67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69">
        <f t="shared" si="9"/>
        <v>0</v>
      </c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>
        <f t="shared" si="7"/>
        <v>0</v>
      </c>
    </row>
    <row r="138" spans="1:29" ht="15" hidden="1" thickTop="1" x14ac:dyDescent="0.3">
      <c r="A138" s="51" t="s">
        <v>226</v>
      </c>
      <c r="B138" s="52" t="s">
        <v>67</v>
      </c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69">
        <f t="shared" si="9"/>
        <v>0</v>
      </c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>
        <f t="shared" si="7"/>
        <v>0</v>
      </c>
    </row>
    <row r="139" spans="1:29" ht="15" hidden="1" thickTop="1" x14ac:dyDescent="0.3">
      <c r="A139" s="51" t="s">
        <v>227</v>
      </c>
      <c r="B139" s="52" t="s">
        <v>67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69">
        <f t="shared" si="9"/>
        <v>0</v>
      </c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>
        <f t="shared" si="7"/>
        <v>0</v>
      </c>
    </row>
    <row r="140" spans="1:29" ht="15" hidden="1" thickTop="1" x14ac:dyDescent="0.3">
      <c r="A140" s="51" t="s">
        <v>228</v>
      </c>
      <c r="B140" s="52" t="s">
        <v>67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69">
        <f t="shared" si="9"/>
        <v>0</v>
      </c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>
        <f t="shared" si="7"/>
        <v>0</v>
      </c>
    </row>
    <row r="141" spans="1:29" ht="15" hidden="1" thickTop="1" x14ac:dyDescent="0.3">
      <c r="A141" s="51" t="s">
        <v>229</v>
      </c>
      <c r="B141" s="52" t="s">
        <v>67</v>
      </c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69">
        <f t="shared" si="9"/>
        <v>0</v>
      </c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>
        <f t="shared" si="7"/>
        <v>0</v>
      </c>
    </row>
    <row r="142" spans="1:29" ht="15" hidden="1" thickTop="1" x14ac:dyDescent="0.3">
      <c r="A142" s="51" t="s">
        <v>230</v>
      </c>
      <c r="B142" s="52" t="s">
        <v>67</v>
      </c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69">
        <f t="shared" si="9"/>
        <v>0</v>
      </c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>
        <f t="shared" si="7"/>
        <v>0</v>
      </c>
    </row>
    <row r="143" spans="1:29" ht="15" hidden="1" thickTop="1" x14ac:dyDescent="0.3">
      <c r="A143" s="51" t="s">
        <v>231</v>
      </c>
      <c r="B143" s="52" t="s">
        <v>67</v>
      </c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69">
        <f t="shared" si="9"/>
        <v>0</v>
      </c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>
        <f t="shared" si="7"/>
        <v>0</v>
      </c>
    </row>
    <row r="144" spans="1:29" ht="15" thickTop="1" x14ac:dyDescent="0.3">
      <c r="A144" s="51" t="s">
        <v>66</v>
      </c>
      <c r="B144" s="52" t="s">
        <v>67</v>
      </c>
      <c r="C144" s="54"/>
      <c r="D144" s="54"/>
      <c r="E144" s="55"/>
      <c r="F144" s="54"/>
      <c r="G144" s="54"/>
      <c r="H144" s="54"/>
      <c r="I144" s="54"/>
      <c r="J144" s="55"/>
      <c r="K144" s="54"/>
      <c r="L144" s="54"/>
      <c r="M144" s="54"/>
      <c r="N144" s="54">
        <v>20000</v>
      </c>
      <c r="O144" s="69">
        <f t="shared" si="9"/>
        <v>20000</v>
      </c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>
        <f t="shared" si="7"/>
        <v>0</v>
      </c>
    </row>
    <row r="145" spans="1:29" hidden="1" x14ac:dyDescent="0.3">
      <c r="A145" s="63" t="s">
        <v>232</v>
      </c>
      <c r="B145" s="52" t="s">
        <v>67</v>
      </c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69">
        <f t="shared" si="9"/>
        <v>0</v>
      </c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>
        <f t="shared" si="7"/>
        <v>0</v>
      </c>
    </row>
    <row r="146" spans="1:29" hidden="1" x14ac:dyDescent="0.3">
      <c r="A146" s="64" t="s">
        <v>233</v>
      </c>
      <c r="B146" s="52" t="s">
        <v>67</v>
      </c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69">
        <f t="shared" si="9"/>
        <v>0</v>
      </c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>
        <f t="shared" si="7"/>
        <v>0</v>
      </c>
    </row>
    <row r="147" spans="1:29" hidden="1" x14ac:dyDescent="0.3">
      <c r="A147" s="51" t="s">
        <v>234</v>
      </c>
      <c r="B147" s="52" t="s">
        <v>67</v>
      </c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69">
        <f t="shared" si="9"/>
        <v>0</v>
      </c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>
        <f t="shared" si="7"/>
        <v>0</v>
      </c>
    </row>
    <row r="148" spans="1:29" hidden="1" x14ac:dyDescent="0.3">
      <c r="A148" s="51" t="s">
        <v>235</v>
      </c>
      <c r="B148" s="52" t="s">
        <v>67</v>
      </c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69">
        <f t="shared" si="9"/>
        <v>0</v>
      </c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>
        <f t="shared" si="7"/>
        <v>0</v>
      </c>
    </row>
    <row r="149" spans="1:29" hidden="1" x14ac:dyDescent="0.3">
      <c r="A149" s="51" t="s">
        <v>236</v>
      </c>
      <c r="B149" s="52" t="s">
        <v>67</v>
      </c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69">
        <f t="shared" si="9"/>
        <v>0</v>
      </c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>
        <f t="shared" si="7"/>
        <v>0</v>
      </c>
    </row>
    <row r="150" spans="1:29" hidden="1" x14ac:dyDescent="0.3">
      <c r="A150" s="51" t="s">
        <v>237</v>
      </c>
      <c r="B150" s="52" t="s">
        <v>67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69">
        <f t="shared" si="9"/>
        <v>0</v>
      </c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>
        <f t="shared" si="7"/>
        <v>0</v>
      </c>
    </row>
    <row r="151" spans="1:29" hidden="1" x14ac:dyDescent="0.3">
      <c r="A151" s="51" t="s">
        <v>238</v>
      </c>
      <c r="B151" s="52" t="s">
        <v>67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69">
        <f t="shared" si="9"/>
        <v>0</v>
      </c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>
        <f t="shared" si="7"/>
        <v>0</v>
      </c>
    </row>
    <row r="152" spans="1:29" s="96" customFormat="1" hidden="1" x14ac:dyDescent="0.3">
      <c r="A152" s="51" t="s">
        <v>239</v>
      </c>
      <c r="B152" s="52" t="s">
        <v>67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69">
        <f t="shared" si="9"/>
        <v>0</v>
      </c>
      <c r="P152" s="38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>
        <f t="shared" si="7"/>
        <v>0</v>
      </c>
    </row>
    <row r="153" spans="1:29" s="96" customFormat="1" hidden="1" x14ac:dyDescent="0.3">
      <c r="A153" s="51" t="s">
        <v>240</v>
      </c>
      <c r="B153" s="52" t="s">
        <v>67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69">
        <f t="shared" si="9"/>
        <v>0</v>
      </c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>
        <f t="shared" si="7"/>
        <v>0</v>
      </c>
    </row>
    <row r="154" spans="1:29" s="96" customFormat="1" hidden="1" x14ac:dyDescent="0.3">
      <c r="A154" s="51" t="s">
        <v>241</v>
      </c>
      <c r="B154" s="52" t="s">
        <v>67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69">
        <f t="shared" si="9"/>
        <v>0</v>
      </c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>
        <f t="shared" si="7"/>
        <v>0</v>
      </c>
    </row>
    <row r="155" spans="1:29" s="96" customFormat="1" hidden="1" x14ac:dyDescent="0.3">
      <c r="A155" s="51" t="s">
        <v>242</v>
      </c>
      <c r="B155" s="52" t="s">
        <v>67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69">
        <f t="shared" si="9"/>
        <v>0</v>
      </c>
      <c r="P155" s="38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>
        <f t="shared" si="7"/>
        <v>0</v>
      </c>
    </row>
    <row r="156" spans="1:29" s="96" customFormat="1" hidden="1" x14ac:dyDescent="0.3">
      <c r="A156" s="51" t="s">
        <v>243</v>
      </c>
      <c r="B156" s="52" t="s">
        <v>67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69">
        <f t="shared" si="9"/>
        <v>0</v>
      </c>
      <c r="P156" s="38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>
        <f t="shared" si="7"/>
        <v>0</v>
      </c>
    </row>
    <row r="157" spans="1:29" s="96" customFormat="1" hidden="1" x14ac:dyDescent="0.3">
      <c r="A157" s="51" t="s">
        <v>244</v>
      </c>
      <c r="B157" s="52" t="s">
        <v>67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69">
        <f t="shared" si="9"/>
        <v>0</v>
      </c>
      <c r="P157" s="38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>
        <f t="shared" si="7"/>
        <v>0</v>
      </c>
    </row>
    <row r="158" spans="1:29" s="96" customFormat="1" hidden="1" x14ac:dyDescent="0.3">
      <c r="A158" s="51" t="s">
        <v>245</v>
      </c>
      <c r="B158" s="52" t="s">
        <v>67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69">
        <f t="shared" si="9"/>
        <v>0</v>
      </c>
      <c r="P158" s="38"/>
      <c r="Q158" s="158"/>
      <c r="R158" s="62"/>
      <c r="S158" s="62"/>
      <c r="T158" s="62"/>
      <c r="U158" s="62"/>
      <c r="V158" s="62"/>
      <c r="W158" s="62"/>
      <c r="X158" s="62"/>
      <c r="Y158" s="62"/>
      <c r="Z158" s="62"/>
      <c r="AA158" s="158"/>
      <c r="AB158" s="159"/>
      <c r="AC158" s="62">
        <f t="shared" si="7"/>
        <v>0</v>
      </c>
    </row>
    <row r="159" spans="1:29" s="96" customFormat="1" hidden="1" x14ac:dyDescent="0.3">
      <c r="A159" s="51" t="s">
        <v>246</v>
      </c>
      <c r="B159" s="52" t="s">
        <v>67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69">
        <f t="shared" si="9"/>
        <v>0</v>
      </c>
      <c r="P159" s="38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s="96" customFormat="1" ht="15" hidden="1" thickBot="1" x14ac:dyDescent="0.35">
      <c r="A160" s="51" t="s">
        <v>247</v>
      </c>
      <c r="B160" s="52" t="s">
        <v>67</v>
      </c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69">
        <f t="shared" si="9"/>
        <v>0</v>
      </c>
      <c r="P160" s="38"/>
      <c r="Q160" s="68">
        <f t="shared" ref="Q160:AA160" si="10">SUM(Q108:Q158)</f>
        <v>0</v>
      </c>
      <c r="R160" s="68">
        <f t="shared" si="10"/>
        <v>0</v>
      </c>
      <c r="S160" s="68">
        <f t="shared" si="10"/>
        <v>0</v>
      </c>
      <c r="T160" s="68">
        <f t="shared" si="10"/>
        <v>0</v>
      </c>
      <c r="U160" s="68">
        <f t="shared" si="10"/>
        <v>0</v>
      </c>
      <c r="V160" s="68">
        <f t="shared" si="10"/>
        <v>0</v>
      </c>
      <c r="W160" s="68">
        <f t="shared" si="10"/>
        <v>0</v>
      </c>
      <c r="X160" s="68">
        <f t="shared" si="10"/>
        <v>0</v>
      </c>
      <c r="Y160" s="68">
        <f t="shared" si="10"/>
        <v>5000</v>
      </c>
      <c r="Z160" s="68">
        <f t="shared" si="10"/>
        <v>0</v>
      </c>
      <c r="AA160" s="68">
        <f t="shared" si="10"/>
        <v>0</v>
      </c>
      <c r="AB160" s="68">
        <f>SUM(AB108:AB158)</f>
        <v>0</v>
      </c>
      <c r="AC160" s="68">
        <f>SUM(AC109:AC159)</f>
        <v>5000</v>
      </c>
    </row>
    <row r="161" spans="1:29" s="96" customFormat="1" hidden="1" x14ac:dyDescent="0.3">
      <c r="A161" s="51"/>
      <c r="B161" s="5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38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s="96" customFormat="1" hidden="1" x14ac:dyDescent="0.3">
      <c r="A162" s="51" t="s">
        <v>248</v>
      </c>
      <c r="B162" s="52" t="s">
        <v>57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69">
        <f t="shared" si="9"/>
        <v>0</v>
      </c>
      <c r="P162" s="38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s="96" customFormat="1" x14ac:dyDescent="0.3">
      <c r="A163" s="51" t="s">
        <v>249</v>
      </c>
      <c r="B163" s="52" t="s">
        <v>57</v>
      </c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>
        <v>35000</v>
      </c>
      <c r="O163" s="69">
        <f t="shared" si="9"/>
        <v>35000</v>
      </c>
      <c r="P163" s="38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>
        <f t="shared" ref="AC163:AC228" si="11">SUM(Q163:AB163)</f>
        <v>0</v>
      </c>
    </row>
    <row r="164" spans="1:29" s="96" customFormat="1" hidden="1" x14ac:dyDescent="0.3">
      <c r="A164" s="51" t="s">
        <v>250</v>
      </c>
      <c r="B164" s="52" t="s">
        <v>57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69">
        <f t="shared" si="9"/>
        <v>0</v>
      </c>
      <c r="P164" s="38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>
        <f t="shared" si="11"/>
        <v>0</v>
      </c>
    </row>
    <row r="165" spans="1:29" s="96" customFormat="1" hidden="1" x14ac:dyDescent="0.3">
      <c r="A165" s="51" t="s">
        <v>251</v>
      </c>
      <c r="B165" s="52" t="s">
        <v>57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69">
        <f t="shared" si="9"/>
        <v>0</v>
      </c>
      <c r="P165" s="38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>
        <f t="shared" si="11"/>
        <v>0</v>
      </c>
    </row>
    <row r="166" spans="1:29" s="96" customFormat="1" hidden="1" x14ac:dyDescent="0.3">
      <c r="A166" s="51" t="s">
        <v>138</v>
      </c>
      <c r="B166" s="52" t="s">
        <v>57</v>
      </c>
      <c r="C166" s="54"/>
      <c r="D166" s="54"/>
      <c r="E166" s="54"/>
      <c r="F166" s="55"/>
      <c r="G166" s="54"/>
      <c r="H166" s="54"/>
      <c r="I166" s="54"/>
      <c r="J166" s="54"/>
      <c r="K166" s="55"/>
      <c r="L166" s="54"/>
      <c r="M166" s="54"/>
      <c r="N166" s="54"/>
      <c r="O166" s="69">
        <f t="shared" si="9"/>
        <v>0</v>
      </c>
      <c r="P166" s="38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>
        <f t="shared" si="11"/>
        <v>0</v>
      </c>
    </row>
    <row r="167" spans="1:29" s="96" customFormat="1" hidden="1" x14ac:dyDescent="0.3">
      <c r="A167" s="51" t="s">
        <v>252</v>
      </c>
      <c r="B167" s="52" t="s">
        <v>57</v>
      </c>
      <c r="C167" s="54"/>
      <c r="D167" s="54"/>
      <c r="E167" s="54"/>
      <c r="F167" s="55"/>
      <c r="G167" s="54"/>
      <c r="H167" s="54"/>
      <c r="I167" s="54"/>
      <c r="J167" s="54"/>
      <c r="K167" s="55"/>
      <c r="L167" s="54"/>
      <c r="M167" s="54"/>
      <c r="N167" s="54"/>
      <c r="O167" s="69">
        <f t="shared" si="9"/>
        <v>0</v>
      </c>
      <c r="P167" s="38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>
        <f t="shared" si="11"/>
        <v>0</v>
      </c>
    </row>
    <row r="168" spans="1:29" hidden="1" x14ac:dyDescent="0.3">
      <c r="A168" s="65" t="s">
        <v>253</v>
      </c>
      <c r="B168" s="66" t="s">
        <v>57</v>
      </c>
      <c r="C168" s="54"/>
      <c r="D168" s="54"/>
      <c r="E168" s="54"/>
      <c r="F168" s="54"/>
      <c r="G168" s="55"/>
      <c r="H168" s="54"/>
      <c r="I168" s="54"/>
      <c r="J168" s="54"/>
      <c r="K168" s="54"/>
      <c r="L168" s="55"/>
      <c r="M168" s="54"/>
      <c r="N168" s="54"/>
      <c r="O168" s="69">
        <f t="shared" si="9"/>
        <v>0</v>
      </c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>
        <f t="shared" si="11"/>
        <v>0</v>
      </c>
    </row>
    <row r="169" spans="1:29" x14ac:dyDescent="0.3">
      <c r="A169" s="153" t="s">
        <v>75</v>
      </c>
      <c r="B169" s="154" t="s">
        <v>57</v>
      </c>
      <c r="C169" s="156"/>
      <c r="D169" s="156"/>
      <c r="E169" s="156"/>
      <c r="F169" s="156"/>
      <c r="G169" s="156"/>
      <c r="H169" s="160"/>
      <c r="I169" s="156"/>
      <c r="J169" s="156"/>
      <c r="K169" s="156"/>
      <c r="L169" s="156"/>
      <c r="M169" s="160"/>
      <c r="N169" s="157">
        <f>2650+7210</f>
        <v>9860</v>
      </c>
      <c r="O169" s="157">
        <f t="shared" si="9"/>
        <v>9860</v>
      </c>
      <c r="P169" s="38" t="s">
        <v>201</v>
      </c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>
        <f t="shared" si="11"/>
        <v>0</v>
      </c>
    </row>
    <row r="170" spans="1:29" hidden="1" x14ac:dyDescent="0.3">
      <c r="A170" s="51" t="s">
        <v>254</v>
      </c>
      <c r="B170" s="52" t="s">
        <v>57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69">
        <f t="shared" si="9"/>
        <v>0</v>
      </c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>
        <f t="shared" si="11"/>
        <v>0</v>
      </c>
    </row>
    <row r="171" spans="1:29" hidden="1" x14ac:dyDescent="0.3">
      <c r="A171" s="51"/>
      <c r="B171" s="5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9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>
        <v>10000</v>
      </c>
      <c r="AC171" s="62">
        <f t="shared" si="11"/>
        <v>10000</v>
      </c>
    </row>
    <row r="172" spans="1:29" ht="15" thickBot="1" x14ac:dyDescent="0.35">
      <c r="A172" s="67" t="s">
        <v>255</v>
      </c>
      <c r="B172" s="60"/>
      <c r="C172" s="68">
        <f t="shared" ref="C172:N172" si="12">SUM(C114:C170)</f>
        <v>0</v>
      </c>
      <c r="D172" s="68">
        <f t="shared" si="12"/>
        <v>0</v>
      </c>
      <c r="E172" s="68">
        <f t="shared" si="12"/>
        <v>0</v>
      </c>
      <c r="F172" s="68">
        <f t="shared" si="12"/>
        <v>0</v>
      </c>
      <c r="G172" s="68">
        <f t="shared" si="12"/>
        <v>0</v>
      </c>
      <c r="H172" s="68">
        <f t="shared" si="12"/>
        <v>0</v>
      </c>
      <c r="I172" s="68">
        <f t="shared" si="12"/>
        <v>0</v>
      </c>
      <c r="J172" s="68">
        <f t="shared" si="12"/>
        <v>0</v>
      </c>
      <c r="K172" s="68">
        <f t="shared" si="12"/>
        <v>0</v>
      </c>
      <c r="L172" s="68">
        <f t="shared" si="12"/>
        <v>0</v>
      </c>
      <c r="M172" s="68">
        <f t="shared" si="12"/>
        <v>0</v>
      </c>
      <c r="N172" s="68">
        <f t="shared" si="12"/>
        <v>64860</v>
      </c>
      <c r="O172" s="68">
        <f>SUM(O114:O170)</f>
        <v>64860</v>
      </c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>
        <f t="shared" si="11"/>
        <v>0</v>
      </c>
    </row>
    <row r="173" spans="1:29" ht="15" hidden="1" thickTop="1" x14ac:dyDescent="0.3">
      <c r="A173" s="51"/>
      <c r="B173" s="5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9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>
        <f t="shared" si="11"/>
        <v>0</v>
      </c>
    </row>
    <row r="174" spans="1:29" ht="15" hidden="1" thickTop="1" x14ac:dyDescent="0.3">
      <c r="A174" s="51"/>
      <c r="B174" s="5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9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>
        <f t="shared" si="11"/>
        <v>0</v>
      </c>
    </row>
    <row r="175" spans="1:29" ht="15" hidden="1" thickTop="1" x14ac:dyDescent="0.3">
      <c r="A175" s="51" t="s">
        <v>256</v>
      </c>
      <c r="B175" s="52" t="s">
        <v>31</v>
      </c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69">
        <f t="shared" ref="O175:O244" si="13">SUM(C175:N175)</f>
        <v>0</v>
      </c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>
        <f t="shared" si="11"/>
        <v>0</v>
      </c>
    </row>
    <row r="176" spans="1:29" ht="15" hidden="1" thickTop="1" x14ac:dyDescent="0.3">
      <c r="A176" s="51" t="s">
        <v>257</v>
      </c>
      <c r="B176" s="52" t="s">
        <v>31</v>
      </c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69">
        <f t="shared" si="13"/>
        <v>0</v>
      </c>
      <c r="Q176" s="62">
        <v>725.06605690000004</v>
      </c>
      <c r="R176" s="62">
        <v>725.06605690000004</v>
      </c>
      <c r="S176" s="62">
        <v>821.74153109999997</v>
      </c>
      <c r="T176" s="62">
        <v>821.74153109999997</v>
      </c>
      <c r="U176" s="62">
        <v>802.4064363</v>
      </c>
      <c r="V176" s="62">
        <v>812.07398369999999</v>
      </c>
      <c r="W176" s="62">
        <v>792.73888880000004</v>
      </c>
      <c r="X176" s="62">
        <v>821.74153109999997</v>
      </c>
      <c r="Y176" s="62">
        <v>802.4064363</v>
      </c>
      <c r="Z176" s="62">
        <v>841.07662600000003</v>
      </c>
      <c r="AA176" s="62">
        <v>841.07662600000003</v>
      </c>
      <c r="AB176" s="62">
        <v>860.41172080000001</v>
      </c>
      <c r="AC176" s="62">
        <f t="shared" si="11"/>
        <v>9667.5474250000007</v>
      </c>
    </row>
    <row r="177" spans="1:29" ht="15" hidden="1" thickTop="1" x14ac:dyDescent="0.3">
      <c r="A177" s="51" t="s">
        <v>258</v>
      </c>
      <c r="B177" s="52" t="s">
        <v>31</v>
      </c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69">
        <f t="shared" si="13"/>
        <v>0</v>
      </c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>
        <f t="shared" si="11"/>
        <v>0</v>
      </c>
    </row>
    <row r="178" spans="1:29" ht="15" hidden="1" thickTop="1" x14ac:dyDescent="0.3">
      <c r="A178" s="51" t="s">
        <v>259</v>
      </c>
      <c r="B178" s="52" t="s">
        <v>31</v>
      </c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69">
        <f t="shared" si="13"/>
        <v>0</v>
      </c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>
        <f t="shared" si="11"/>
        <v>0</v>
      </c>
    </row>
    <row r="179" spans="1:29" ht="15" thickTop="1" x14ac:dyDescent="0.3">
      <c r="A179" s="51" t="s">
        <v>260</v>
      </c>
      <c r="B179" s="52" t="s">
        <v>31</v>
      </c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>
        <v>10000</v>
      </c>
      <c r="O179" s="69">
        <f t="shared" si="13"/>
        <v>10000</v>
      </c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>
        <f t="shared" si="11"/>
        <v>0</v>
      </c>
    </row>
    <row r="180" spans="1:29" hidden="1" x14ac:dyDescent="0.3">
      <c r="A180" s="51" t="s">
        <v>261</v>
      </c>
      <c r="B180" s="52" t="s">
        <v>31</v>
      </c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69">
        <f t="shared" si="13"/>
        <v>0</v>
      </c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>
        <f t="shared" si="11"/>
        <v>0</v>
      </c>
    </row>
    <row r="181" spans="1:29" hidden="1" x14ac:dyDescent="0.3">
      <c r="A181" s="51" t="s">
        <v>262</v>
      </c>
      <c r="B181" s="52" t="s">
        <v>31</v>
      </c>
      <c r="C181" s="69"/>
      <c r="D181" s="69"/>
      <c r="E181" s="69"/>
      <c r="F181" s="69"/>
      <c r="G181" s="69"/>
      <c r="H181" s="54"/>
      <c r="I181" s="54"/>
      <c r="J181" s="69"/>
      <c r="K181" s="69"/>
      <c r="L181" s="69"/>
      <c r="M181" s="54"/>
      <c r="N181" s="54"/>
      <c r="O181" s="69">
        <f t="shared" si="13"/>
        <v>0</v>
      </c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>
        <f t="shared" si="11"/>
        <v>0</v>
      </c>
    </row>
    <row r="182" spans="1:29" hidden="1" x14ac:dyDescent="0.3">
      <c r="A182" s="51" t="s">
        <v>263</v>
      </c>
      <c r="B182" s="52" t="s">
        <v>31</v>
      </c>
      <c r="C182" s="69"/>
      <c r="D182" s="69"/>
      <c r="E182" s="69"/>
      <c r="F182" s="69"/>
      <c r="G182" s="69"/>
      <c r="H182" s="54"/>
      <c r="I182" s="54"/>
      <c r="J182" s="69"/>
      <c r="K182" s="69"/>
      <c r="L182" s="69"/>
      <c r="M182" s="54"/>
      <c r="N182" s="54"/>
      <c r="O182" s="69">
        <f t="shared" si="13"/>
        <v>0</v>
      </c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>
        <f t="shared" si="11"/>
        <v>0</v>
      </c>
    </row>
    <row r="183" spans="1:29" x14ac:dyDescent="0.3">
      <c r="A183" s="51" t="s">
        <v>30</v>
      </c>
      <c r="B183" s="52" t="s">
        <v>31</v>
      </c>
      <c r="C183" s="69"/>
      <c r="D183" s="69"/>
      <c r="E183" s="69"/>
      <c r="F183" s="69"/>
      <c r="G183" s="69"/>
      <c r="H183" s="54"/>
      <c r="I183" s="54"/>
      <c r="J183" s="69"/>
      <c r="K183" s="69"/>
      <c r="L183" s="69"/>
      <c r="M183" s="54"/>
      <c r="N183" s="54">
        <f>15000+10000</f>
        <v>25000</v>
      </c>
      <c r="O183" s="69">
        <f t="shared" si="13"/>
        <v>25000</v>
      </c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>
        <f t="shared" si="11"/>
        <v>0</v>
      </c>
    </row>
    <row r="184" spans="1:29" hidden="1" x14ac:dyDescent="0.3">
      <c r="A184" s="51" t="s">
        <v>264</v>
      </c>
      <c r="B184" s="52" t="s">
        <v>31</v>
      </c>
      <c r="C184" s="69"/>
      <c r="D184" s="69"/>
      <c r="E184" s="69"/>
      <c r="F184" s="69"/>
      <c r="G184" s="69"/>
      <c r="H184" s="54"/>
      <c r="I184" s="54"/>
      <c r="J184" s="69"/>
      <c r="K184" s="69"/>
      <c r="L184" s="69"/>
      <c r="M184" s="54"/>
      <c r="N184" s="54"/>
      <c r="O184" s="69">
        <f t="shared" si="13"/>
        <v>0</v>
      </c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>
        <f t="shared" si="11"/>
        <v>0</v>
      </c>
    </row>
    <row r="185" spans="1:29" hidden="1" x14ac:dyDescent="0.3">
      <c r="A185" s="51" t="s">
        <v>265</v>
      </c>
      <c r="B185" s="52" t="s">
        <v>31</v>
      </c>
      <c r="C185" s="69"/>
      <c r="D185" s="69"/>
      <c r="E185" s="69"/>
      <c r="F185" s="69"/>
      <c r="G185" s="69"/>
      <c r="H185" s="54"/>
      <c r="I185" s="54"/>
      <c r="J185" s="69"/>
      <c r="K185" s="69"/>
      <c r="L185" s="69"/>
      <c r="M185" s="54"/>
      <c r="N185" s="54"/>
      <c r="O185" s="69">
        <f t="shared" si="13"/>
        <v>0</v>
      </c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>
        <f t="shared" si="11"/>
        <v>0</v>
      </c>
    </row>
    <row r="186" spans="1:29" hidden="1" x14ac:dyDescent="0.3">
      <c r="A186" s="51" t="s">
        <v>266</v>
      </c>
      <c r="B186" s="52" t="s">
        <v>31</v>
      </c>
      <c r="C186" s="69"/>
      <c r="D186" s="69"/>
      <c r="E186" s="69"/>
      <c r="F186" s="69"/>
      <c r="G186" s="69"/>
      <c r="H186" s="54"/>
      <c r="I186" s="54"/>
      <c r="J186" s="69"/>
      <c r="K186" s="69"/>
      <c r="L186" s="69"/>
      <c r="M186" s="54"/>
      <c r="N186" s="54"/>
      <c r="O186" s="69">
        <f t="shared" si="13"/>
        <v>0</v>
      </c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>
        <f t="shared" si="11"/>
        <v>0</v>
      </c>
    </row>
    <row r="187" spans="1:29" hidden="1" x14ac:dyDescent="0.3">
      <c r="A187" s="51" t="s">
        <v>267</v>
      </c>
      <c r="B187" s="52" t="s">
        <v>31</v>
      </c>
      <c r="C187" s="69"/>
      <c r="D187" s="69"/>
      <c r="E187" s="69"/>
      <c r="F187" s="69"/>
      <c r="G187" s="69"/>
      <c r="H187" s="54"/>
      <c r="I187" s="54"/>
      <c r="J187" s="69"/>
      <c r="K187" s="69"/>
      <c r="L187" s="69"/>
      <c r="M187" s="54"/>
      <c r="N187" s="54"/>
      <c r="O187" s="69">
        <f t="shared" si="13"/>
        <v>0</v>
      </c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>
        <f t="shared" si="11"/>
        <v>0</v>
      </c>
    </row>
    <row r="188" spans="1:29" hidden="1" x14ac:dyDescent="0.3">
      <c r="A188" s="51" t="s">
        <v>268</v>
      </c>
      <c r="B188" s="52" t="s">
        <v>31</v>
      </c>
      <c r="C188" s="69"/>
      <c r="D188" s="69"/>
      <c r="E188" s="69"/>
      <c r="F188" s="69"/>
      <c r="G188" s="69"/>
      <c r="H188" s="54"/>
      <c r="I188" s="54"/>
      <c r="J188" s="69"/>
      <c r="K188" s="69"/>
      <c r="L188" s="69"/>
      <c r="M188" s="54"/>
      <c r="N188" s="54"/>
      <c r="O188" s="69">
        <f t="shared" si="13"/>
        <v>0</v>
      </c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>
        <f t="shared" si="11"/>
        <v>0</v>
      </c>
    </row>
    <row r="189" spans="1:29" hidden="1" x14ac:dyDescent="0.3">
      <c r="A189" s="51" t="s">
        <v>269</v>
      </c>
      <c r="B189" s="52" t="s">
        <v>31</v>
      </c>
      <c r="C189" s="69"/>
      <c r="D189" s="69"/>
      <c r="E189" s="69"/>
      <c r="F189" s="69"/>
      <c r="G189" s="69"/>
      <c r="H189" s="54"/>
      <c r="I189" s="54"/>
      <c r="J189" s="69"/>
      <c r="K189" s="69"/>
      <c r="L189" s="69"/>
      <c r="M189" s="54"/>
      <c r="N189" s="54"/>
      <c r="O189" s="69">
        <f t="shared" si="13"/>
        <v>0</v>
      </c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>
        <f t="shared" si="11"/>
        <v>0</v>
      </c>
    </row>
    <row r="190" spans="1:29" x14ac:dyDescent="0.3">
      <c r="A190" s="51" t="s">
        <v>270</v>
      </c>
      <c r="B190" s="52" t="s">
        <v>31</v>
      </c>
      <c r="C190" s="69"/>
      <c r="D190" s="69"/>
      <c r="E190" s="69"/>
      <c r="F190" s="69"/>
      <c r="G190" s="69"/>
      <c r="H190" s="54"/>
      <c r="I190" s="54"/>
      <c r="J190" s="69"/>
      <c r="K190" s="69"/>
      <c r="L190" s="69"/>
      <c r="M190" s="54"/>
      <c r="N190" s="54">
        <v>75000</v>
      </c>
      <c r="O190" s="69">
        <f t="shared" si="13"/>
        <v>75000</v>
      </c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>
        <f t="shared" si="11"/>
        <v>0</v>
      </c>
    </row>
    <row r="191" spans="1:29" hidden="1" x14ac:dyDescent="0.3">
      <c r="A191" s="51" t="s">
        <v>271</v>
      </c>
      <c r="B191" s="52" t="s">
        <v>31</v>
      </c>
      <c r="C191" s="69"/>
      <c r="D191" s="69"/>
      <c r="E191" s="69"/>
      <c r="F191" s="69"/>
      <c r="G191" s="69"/>
      <c r="H191" s="54"/>
      <c r="I191" s="54"/>
      <c r="J191" s="69"/>
      <c r="K191" s="69"/>
      <c r="L191" s="69"/>
      <c r="M191" s="54"/>
      <c r="N191" s="54"/>
      <c r="O191" s="69">
        <f t="shared" si="13"/>
        <v>0</v>
      </c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>
        <f t="shared" si="11"/>
        <v>0</v>
      </c>
    </row>
    <row r="192" spans="1:29" x14ac:dyDescent="0.3">
      <c r="A192" s="51" t="s">
        <v>64</v>
      </c>
      <c r="B192" s="52" t="s">
        <v>31</v>
      </c>
      <c r="C192" s="69"/>
      <c r="D192" s="69"/>
      <c r="E192" s="69"/>
      <c r="F192" s="69"/>
      <c r="G192" s="69"/>
      <c r="H192" s="54"/>
      <c r="I192" s="54"/>
      <c r="J192" s="69"/>
      <c r="K192" s="69"/>
      <c r="L192" s="69"/>
      <c r="M192" s="54"/>
      <c r="N192" s="54">
        <v>5000</v>
      </c>
      <c r="O192" s="69">
        <f t="shared" si="13"/>
        <v>5000</v>
      </c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>
        <f t="shared" si="11"/>
        <v>0</v>
      </c>
    </row>
    <row r="193" spans="1:29" hidden="1" x14ac:dyDescent="0.3">
      <c r="A193" s="63" t="s">
        <v>272</v>
      </c>
      <c r="B193" s="52" t="s">
        <v>31</v>
      </c>
      <c r="C193" s="70"/>
      <c r="D193" s="70"/>
      <c r="E193" s="70"/>
      <c r="F193" s="70"/>
      <c r="G193" s="70"/>
      <c r="H193" s="56"/>
      <c r="I193" s="56"/>
      <c r="J193" s="70"/>
      <c r="K193" s="70"/>
      <c r="L193" s="70"/>
      <c r="M193" s="56"/>
      <c r="N193" s="56"/>
      <c r="O193" s="70">
        <f t="shared" si="13"/>
        <v>0</v>
      </c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>
        <f t="shared" si="11"/>
        <v>0</v>
      </c>
    </row>
    <row r="194" spans="1:29" hidden="1" x14ac:dyDescent="0.3">
      <c r="A194" s="63" t="s">
        <v>273</v>
      </c>
      <c r="B194" s="52" t="s">
        <v>31</v>
      </c>
      <c r="C194" s="69"/>
      <c r="D194" s="69"/>
      <c r="E194" s="69"/>
      <c r="F194" s="69"/>
      <c r="G194" s="69"/>
      <c r="H194" s="54"/>
      <c r="I194" s="54"/>
      <c r="J194" s="69"/>
      <c r="K194" s="69"/>
      <c r="L194" s="69"/>
      <c r="M194" s="54"/>
      <c r="N194" s="54"/>
      <c r="O194" s="69">
        <f t="shared" si="13"/>
        <v>0</v>
      </c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>
        <f t="shared" si="11"/>
        <v>0</v>
      </c>
    </row>
    <row r="195" spans="1:29" hidden="1" x14ac:dyDescent="0.3">
      <c r="A195" s="51" t="s">
        <v>274</v>
      </c>
      <c r="B195" s="52" t="s">
        <v>31</v>
      </c>
      <c r="C195" s="69"/>
      <c r="D195" s="69"/>
      <c r="E195" s="69"/>
      <c r="F195" s="69"/>
      <c r="G195" s="69"/>
      <c r="H195" s="54"/>
      <c r="I195" s="54"/>
      <c r="J195" s="69"/>
      <c r="K195" s="69"/>
      <c r="L195" s="69"/>
      <c r="M195" s="54"/>
      <c r="N195" s="54"/>
      <c r="O195" s="69">
        <f t="shared" si="13"/>
        <v>0</v>
      </c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>
        <f t="shared" si="11"/>
        <v>0</v>
      </c>
    </row>
    <row r="196" spans="1:29" hidden="1" x14ac:dyDescent="0.3">
      <c r="A196" s="63" t="s">
        <v>275</v>
      </c>
      <c r="B196" s="52" t="s">
        <v>31</v>
      </c>
      <c r="C196" s="69"/>
      <c r="D196" s="69"/>
      <c r="E196" s="69"/>
      <c r="F196" s="69"/>
      <c r="G196" s="69"/>
      <c r="H196" s="54"/>
      <c r="I196" s="54"/>
      <c r="J196" s="69"/>
      <c r="K196" s="69"/>
      <c r="L196" s="69"/>
      <c r="M196" s="54"/>
      <c r="N196" s="54"/>
      <c r="O196" s="69">
        <f t="shared" si="13"/>
        <v>0</v>
      </c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>
        <f t="shared" si="11"/>
        <v>0</v>
      </c>
    </row>
    <row r="197" spans="1:29" hidden="1" x14ac:dyDescent="0.3">
      <c r="A197" s="63" t="s">
        <v>276</v>
      </c>
      <c r="B197" s="52" t="s">
        <v>31</v>
      </c>
      <c r="C197" s="69"/>
      <c r="D197" s="69"/>
      <c r="E197" s="69"/>
      <c r="F197" s="69"/>
      <c r="G197" s="69"/>
      <c r="H197" s="54"/>
      <c r="I197" s="54"/>
      <c r="J197" s="69"/>
      <c r="K197" s="69"/>
      <c r="L197" s="69"/>
      <c r="M197" s="54"/>
      <c r="N197" s="54"/>
      <c r="O197" s="69">
        <f t="shared" si="13"/>
        <v>0</v>
      </c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>
        <f t="shared" si="11"/>
        <v>0</v>
      </c>
    </row>
    <row r="198" spans="1:29" hidden="1" x14ac:dyDescent="0.3">
      <c r="A198" s="51" t="s">
        <v>277</v>
      </c>
      <c r="B198" s="52" t="s">
        <v>31</v>
      </c>
      <c r="C198" s="69"/>
      <c r="D198" s="69"/>
      <c r="E198" s="69"/>
      <c r="F198" s="69"/>
      <c r="G198" s="69"/>
      <c r="H198" s="54"/>
      <c r="I198" s="54"/>
      <c r="J198" s="69"/>
      <c r="K198" s="69"/>
      <c r="L198" s="69"/>
      <c r="M198" s="54"/>
      <c r="N198" s="54"/>
      <c r="O198" s="69">
        <f t="shared" si="13"/>
        <v>0</v>
      </c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>
        <f t="shared" si="11"/>
        <v>0</v>
      </c>
    </row>
    <row r="199" spans="1:29" hidden="1" x14ac:dyDescent="0.3">
      <c r="A199" s="51" t="s">
        <v>278</v>
      </c>
      <c r="B199" s="52" t="s">
        <v>31</v>
      </c>
      <c r="C199" s="69"/>
      <c r="D199" s="69"/>
      <c r="E199" s="69"/>
      <c r="F199" s="69"/>
      <c r="G199" s="69"/>
      <c r="H199" s="54"/>
      <c r="I199" s="54"/>
      <c r="J199" s="69"/>
      <c r="K199" s="69"/>
      <c r="L199" s="69"/>
      <c r="M199" s="54"/>
      <c r="N199" s="54"/>
      <c r="O199" s="69">
        <f t="shared" si="13"/>
        <v>0</v>
      </c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>
        <f t="shared" si="11"/>
        <v>0</v>
      </c>
    </row>
    <row r="200" spans="1:29" hidden="1" x14ac:dyDescent="0.3">
      <c r="A200" s="51" t="s">
        <v>279</v>
      </c>
      <c r="B200" s="52" t="s">
        <v>31</v>
      </c>
      <c r="C200" s="69"/>
      <c r="D200" s="69"/>
      <c r="E200" s="69"/>
      <c r="F200" s="69"/>
      <c r="G200" s="69"/>
      <c r="H200" s="54"/>
      <c r="I200" s="54"/>
      <c r="J200" s="69"/>
      <c r="K200" s="69"/>
      <c r="L200" s="69"/>
      <c r="M200" s="54"/>
      <c r="N200" s="54"/>
      <c r="O200" s="69">
        <f t="shared" si="13"/>
        <v>0</v>
      </c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>
        <f t="shared" si="11"/>
        <v>0</v>
      </c>
    </row>
    <row r="201" spans="1:29" hidden="1" x14ac:dyDescent="0.3">
      <c r="A201" s="51" t="s">
        <v>280</v>
      </c>
      <c r="B201" s="52" t="s">
        <v>31</v>
      </c>
      <c r="C201" s="69"/>
      <c r="D201" s="69"/>
      <c r="E201" s="69"/>
      <c r="F201" s="69"/>
      <c r="G201" s="69"/>
      <c r="H201" s="54"/>
      <c r="I201" s="54"/>
      <c r="J201" s="69"/>
      <c r="K201" s="69"/>
      <c r="L201" s="69"/>
      <c r="M201" s="54"/>
      <c r="N201" s="54"/>
      <c r="O201" s="69">
        <f t="shared" si="13"/>
        <v>0</v>
      </c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>
        <f t="shared" si="11"/>
        <v>0</v>
      </c>
    </row>
    <row r="202" spans="1:29" hidden="1" x14ac:dyDescent="0.3">
      <c r="A202" s="51" t="s">
        <v>281</v>
      </c>
      <c r="B202" s="52" t="s">
        <v>31</v>
      </c>
      <c r="C202" s="69"/>
      <c r="D202" s="69"/>
      <c r="E202" s="69"/>
      <c r="F202" s="69"/>
      <c r="G202" s="69"/>
      <c r="H202" s="54"/>
      <c r="I202" s="54"/>
      <c r="J202" s="69"/>
      <c r="K202" s="69"/>
      <c r="L202" s="69"/>
      <c r="M202" s="54"/>
      <c r="N202" s="54"/>
      <c r="O202" s="69">
        <f t="shared" si="13"/>
        <v>0</v>
      </c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>
        <f t="shared" si="11"/>
        <v>0</v>
      </c>
    </row>
    <row r="203" spans="1:29" hidden="1" x14ac:dyDescent="0.3">
      <c r="A203" s="51" t="s">
        <v>282</v>
      </c>
      <c r="B203" s="52" t="s">
        <v>31</v>
      </c>
      <c r="C203" s="69"/>
      <c r="D203" s="69"/>
      <c r="E203" s="69"/>
      <c r="F203" s="69"/>
      <c r="G203" s="69"/>
      <c r="H203" s="54"/>
      <c r="I203" s="54"/>
      <c r="J203" s="69"/>
      <c r="K203" s="69"/>
      <c r="L203" s="69"/>
      <c r="M203" s="54"/>
      <c r="N203" s="54"/>
      <c r="O203" s="69">
        <f t="shared" si="13"/>
        <v>0</v>
      </c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>
        <f t="shared" si="11"/>
        <v>0</v>
      </c>
    </row>
    <row r="204" spans="1:29" hidden="1" x14ac:dyDescent="0.3">
      <c r="A204" s="51" t="s">
        <v>283</v>
      </c>
      <c r="B204" s="52" t="s">
        <v>31</v>
      </c>
      <c r="C204" s="69"/>
      <c r="D204" s="69"/>
      <c r="E204" s="69"/>
      <c r="F204" s="69"/>
      <c r="G204" s="69"/>
      <c r="H204" s="54"/>
      <c r="I204" s="54"/>
      <c r="J204" s="69"/>
      <c r="K204" s="69"/>
      <c r="L204" s="69"/>
      <c r="M204" s="54"/>
      <c r="N204" s="54"/>
      <c r="O204" s="69">
        <f t="shared" si="13"/>
        <v>0</v>
      </c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>
        <f t="shared" si="11"/>
        <v>0</v>
      </c>
    </row>
    <row r="205" spans="1:29" hidden="1" x14ac:dyDescent="0.3">
      <c r="A205" s="51" t="s">
        <v>284</v>
      </c>
      <c r="B205" s="52" t="s">
        <v>31</v>
      </c>
      <c r="C205" s="69"/>
      <c r="D205" s="69"/>
      <c r="E205" s="69"/>
      <c r="F205" s="69"/>
      <c r="G205" s="69"/>
      <c r="H205" s="54"/>
      <c r="I205" s="54"/>
      <c r="J205" s="69"/>
      <c r="K205" s="69"/>
      <c r="L205" s="69"/>
      <c r="M205" s="54"/>
      <c r="N205" s="54"/>
      <c r="O205" s="69">
        <f t="shared" si="13"/>
        <v>0</v>
      </c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>
        <f t="shared" si="11"/>
        <v>0</v>
      </c>
    </row>
    <row r="206" spans="1:29" hidden="1" x14ac:dyDescent="0.3">
      <c r="A206" s="51" t="s">
        <v>285</v>
      </c>
      <c r="B206" s="52" t="s">
        <v>31</v>
      </c>
      <c r="C206" s="69"/>
      <c r="D206" s="69"/>
      <c r="E206" s="69"/>
      <c r="F206" s="69"/>
      <c r="G206" s="69"/>
      <c r="H206" s="54"/>
      <c r="I206" s="54"/>
      <c r="J206" s="69"/>
      <c r="K206" s="69"/>
      <c r="L206" s="69"/>
      <c r="M206" s="54"/>
      <c r="N206" s="54"/>
      <c r="O206" s="69">
        <f t="shared" si="13"/>
        <v>0</v>
      </c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>
        <f t="shared" si="11"/>
        <v>0</v>
      </c>
    </row>
    <row r="207" spans="1:29" hidden="1" x14ac:dyDescent="0.3">
      <c r="A207" s="51" t="s">
        <v>286</v>
      </c>
      <c r="B207" s="52" t="s">
        <v>31</v>
      </c>
      <c r="C207" s="69"/>
      <c r="D207" s="69"/>
      <c r="E207" s="69"/>
      <c r="F207" s="69"/>
      <c r="G207" s="69"/>
      <c r="H207" s="54"/>
      <c r="I207" s="54"/>
      <c r="J207" s="69"/>
      <c r="K207" s="69"/>
      <c r="L207" s="69"/>
      <c r="M207" s="54"/>
      <c r="N207" s="54"/>
      <c r="O207" s="69">
        <f t="shared" si="13"/>
        <v>0</v>
      </c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>
        <f t="shared" si="11"/>
        <v>0</v>
      </c>
    </row>
    <row r="208" spans="1:29" hidden="1" x14ac:dyDescent="0.3">
      <c r="A208" s="51" t="s">
        <v>287</v>
      </c>
      <c r="B208" s="52" t="s">
        <v>31</v>
      </c>
      <c r="C208" s="69"/>
      <c r="D208" s="69"/>
      <c r="E208" s="69"/>
      <c r="F208" s="69"/>
      <c r="G208" s="69"/>
      <c r="H208" s="54"/>
      <c r="I208" s="54"/>
      <c r="J208" s="69"/>
      <c r="K208" s="69"/>
      <c r="L208" s="69"/>
      <c r="M208" s="54"/>
      <c r="N208" s="54"/>
      <c r="O208" s="69">
        <f t="shared" si="13"/>
        <v>0</v>
      </c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>
        <f t="shared" si="11"/>
        <v>0</v>
      </c>
    </row>
    <row r="209" spans="1:29" hidden="1" x14ac:dyDescent="0.3">
      <c r="A209" s="51" t="s">
        <v>288</v>
      </c>
      <c r="B209" s="52" t="s">
        <v>31</v>
      </c>
      <c r="C209" s="69"/>
      <c r="D209" s="69"/>
      <c r="E209" s="69"/>
      <c r="F209" s="69"/>
      <c r="G209" s="69"/>
      <c r="H209" s="54"/>
      <c r="I209" s="54"/>
      <c r="J209" s="69"/>
      <c r="K209" s="69"/>
      <c r="L209" s="69"/>
      <c r="M209" s="54"/>
      <c r="N209" s="54"/>
      <c r="O209" s="69">
        <f t="shared" si="13"/>
        <v>0</v>
      </c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>
        <f t="shared" si="11"/>
        <v>0</v>
      </c>
    </row>
    <row r="210" spans="1:29" hidden="1" x14ac:dyDescent="0.3">
      <c r="A210" s="51" t="s">
        <v>289</v>
      </c>
      <c r="B210" s="52" t="s">
        <v>31</v>
      </c>
      <c r="C210" s="69"/>
      <c r="D210" s="69"/>
      <c r="E210" s="69"/>
      <c r="F210" s="69"/>
      <c r="G210" s="69"/>
      <c r="H210" s="54"/>
      <c r="I210" s="54"/>
      <c r="J210" s="69"/>
      <c r="K210" s="69"/>
      <c r="L210" s="69"/>
      <c r="M210" s="54"/>
      <c r="N210" s="54"/>
      <c r="O210" s="69">
        <f t="shared" si="13"/>
        <v>0</v>
      </c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>
        <f t="shared" si="11"/>
        <v>0</v>
      </c>
    </row>
    <row r="211" spans="1:29" hidden="1" x14ac:dyDescent="0.3">
      <c r="A211" s="51" t="s">
        <v>290</v>
      </c>
      <c r="B211" s="52" t="s">
        <v>31</v>
      </c>
      <c r="C211" s="69"/>
      <c r="D211" s="69"/>
      <c r="E211" s="69"/>
      <c r="F211" s="69"/>
      <c r="G211" s="69"/>
      <c r="H211" s="54"/>
      <c r="I211" s="54"/>
      <c r="J211" s="69"/>
      <c r="K211" s="69"/>
      <c r="L211" s="69"/>
      <c r="M211" s="54"/>
      <c r="N211" s="54"/>
      <c r="O211" s="69">
        <f t="shared" si="13"/>
        <v>0</v>
      </c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>
        <f t="shared" si="11"/>
        <v>0</v>
      </c>
    </row>
    <row r="212" spans="1:29" hidden="1" x14ac:dyDescent="0.3">
      <c r="A212" s="51" t="s">
        <v>291</v>
      </c>
      <c r="B212" s="52" t="s">
        <v>31</v>
      </c>
      <c r="C212" s="69"/>
      <c r="D212" s="69"/>
      <c r="E212" s="69"/>
      <c r="F212" s="69"/>
      <c r="G212" s="69"/>
      <c r="H212" s="54"/>
      <c r="I212" s="54"/>
      <c r="J212" s="69"/>
      <c r="K212" s="69"/>
      <c r="L212" s="69"/>
      <c r="M212" s="54"/>
      <c r="N212" s="54"/>
      <c r="O212" s="69">
        <f t="shared" si="13"/>
        <v>0</v>
      </c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>
        <f t="shared" si="11"/>
        <v>0</v>
      </c>
    </row>
    <row r="213" spans="1:29" hidden="1" x14ac:dyDescent="0.3">
      <c r="A213" s="51" t="s">
        <v>292</v>
      </c>
      <c r="B213" s="52" t="s">
        <v>31</v>
      </c>
      <c r="C213" s="69"/>
      <c r="D213" s="69"/>
      <c r="E213" s="69"/>
      <c r="F213" s="69"/>
      <c r="G213" s="69"/>
      <c r="H213" s="54"/>
      <c r="I213" s="54"/>
      <c r="J213" s="69"/>
      <c r="K213" s="69"/>
      <c r="L213" s="69"/>
      <c r="M213" s="54"/>
      <c r="N213" s="54"/>
      <c r="O213" s="69">
        <f t="shared" si="13"/>
        <v>0</v>
      </c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>
        <f t="shared" si="11"/>
        <v>0</v>
      </c>
    </row>
    <row r="214" spans="1:29" hidden="1" x14ac:dyDescent="0.3">
      <c r="A214" s="51" t="s">
        <v>293</v>
      </c>
      <c r="B214" s="52" t="s">
        <v>31</v>
      </c>
      <c r="C214" s="69"/>
      <c r="D214" s="69"/>
      <c r="E214" s="69"/>
      <c r="F214" s="69"/>
      <c r="G214" s="69"/>
      <c r="H214" s="54"/>
      <c r="I214" s="54"/>
      <c r="J214" s="69"/>
      <c r="K214" s="69"/>
      <c r="L214" s="69"/>
      <c r="M214" s="54"/>
      <c r="N214" s="54"/>
      <c r="O214" s="69">
        <f t="shared" si="13"/>
        <v>0</v>
      </c>
      <c r="Q214" s="62">
        <v>0</v>
      </c>
      <c r="R214" s="62">
        <v>0</v>
      </c>
      <c r="S214" s="62">
        <v>0</v>
      </c>
      <c r="T214" s="62">
        <v>0</v>
      </c>
      <c r="U214" s="62">
        <v>0</v>
      </c>
      <c r="V214" s="62">
        <v>0</v>
      </c>
      <c r="W214" s="62">
        <v>0</v>
      </c>
      <c r="X214" s="62">
        <v>10609</v>
      </c>
      <c r="Y214" s="62">
        <v>0</v>
      </c>
      <c r="Z214" s="62">
        <v>0</v>
      </c>
      <c r="AA214" s="62">
        <v>0</v>
      </c>
      <c r="AB214" s="62">
        <v>0</v>
      </c>
      <c r="AC214" s="62">
        <f t="shared" si="11"/>
        <v>10609</v>
      </c>
    </row>
    <row r="215" spans="1:29" hidden="1" x14ac:dyDescent="0.3">
      <c r="A215" s="51" t="s">
        <v>294</v>
      </c>
      <c r="B215" s="52" t="s">
        <v>31</v>
      </c>
      <c r="C215" s="69"/>
      <c r="D215" s="69"/>
      <c r="E215" s="69"/>
      <c r="F215" s="69"/>
      <c r="G215" s="69"/>
      <c r="H215" s="54"/>
      <c r="I215" s="54"/>
      <c r="J215" s="69"/>
      <c r="K215" s="69"/>
      <c r="L215" s="69"/>
      <c r="M215" s="54"/>
      <c r="N215" s="54"/>
      <c r="O215" s="69">
        <f t="shared" si="13"/>
        <v>0</v>
      </c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>
        <f t="shared" si="11"/>
        <v>0</v>
      </c>
    </row>
    <row r="216" spans="1:29" hidden="1" x14ac:dyDescent="0.3">
      <c r="A216" s="51" t="s">
        <v>295</v>
      </c>
      <c r="B216" s="52" t="s">
        <v>31</v>
      </c>
      <c r="C216" s="69"/>
      <c r="D216" s="69"/>
      <c r="E216" s="69"/>
      <c r="F216" s="69"/>
      <c r="G216" s="69"/>
      <c r="H216" s="54"/>
      <c r="I216" s="54"/>
      <c r="J216" s="69"/>
      <c r="K216" s="69"/>
      <c r="L216" s="69"/>
      <c r="M216" s="54"/>
      <c r="N216" s="54"/>
      <c r="O216" s="69">
        <f t="shared" si="13"/>
        <v>0</v>
      </c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>
        <f t="shared" si="11"/>
        <v>0</v>
      </c>
    </row>
    <row r="217" spans="1:29" hidden="1" x14ac:dyDescent="0.3">
      <c r="A217" s="51" t="s">
        <v>296</v>
      </c>
      <c r="B217" s="52" t="s">
        <v>31</v>
      </c>
      <c r="C217" s="69"/>
      <c r="D217" s="69"/>
      <c r="E217" s="69"/>
      <c r="F217" s="69"/>
      <c r="G217" s="69"/>
      <c r="H217" s="54"/>
      <c r="I217" s="54"/>
      <c r="J217" s="69"/>
      <c r="K217" s="69"/>
      <c r="L217" s="69"/>
      <c r="M217" s="54"/>
      <c r="N217" s="54"/>
      <c r="O217" s="69">
        <f t="shared" si="13"/>
        <v>0</v>
      </c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>
        <f t="shared" si="11"/>
        <v>0</v>
      </c>
    </row>
    <row r="218" spans="1:29" hidden="1" x14ac:dyDescent="0.3">
      <c r="A218" s="51" t="s">
        <v>297</v>
      </c>
      <c r="B218" s="52" t="s">
        <v>31</v>
      </c>
      <c r="C218" s="69"/>
      <c r="D218" s="69"/>
      <c r="E218" s="69"/>
      <c r="F218" s="69"/>
      <c r="G218" s="69"/>
      <c r="H218" s="54"/>
      <c r="I218" s="54"/>
      <c r="J218" s="69"/>
      <c r="K218" s="69"/>
      <c r="L218" s="69"/>
      <c r="M218" s="54"/>
      <c r="N218" s="54"/>
      <c r="O218" s="69">
        <f t="shared" si="13"/>
        <v>0</v>
      </c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>
        <f t="shared" si="11"/>
        <v>0</v>
      </c>
    </row>
    <row r="219" spans="1:29" hidden="1" x14ac:dyDescent="0.3">
      <c r="A219" s="51" t="s">
        <v>298</v>
      </c>
      <c r="B219" s="52" t="s">
        <v>31</v>
      </c>
      <c r="C219" s="69"/>
      <c r="D219" s="69"/>
      <c r="E219" s="69"/>
      <c r="F219" s="69"/>
      <c r="G219" s="69"/>
      <c r="H219" s="54"/>
      <c r="I219" s="54"/>
      <c r="J219" s="69"/>
      <c r="K219" s="69"/>
      <c r="L219" s="69"/>
      <c r="M219" s="54"/>
      <c r="N219" s="54"/>
      <c r="O219" s="69">
        <f t="shared" si="13"/>
        <v>0</v>
      </c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>
        <f t="shared" si="11"/>
        <v>0</v>
      </c>
    </row>
    <row r="220" spans="1:29" hidden="1" x14ac:dyDescent="0.3">
      <c r="A220" s="51" t="s">
        <v>299</v>
      </c>
      <c r="B220" s="52" t="s">
        <v>31</v>
      </c>
      <c r="C220" s="69"/>
      <c r="D220" s="69"/>
      <c r="E220" s="69"/>
      <c r="F220" s="69"/>
      <c r="G220" s="69"/>
      <c r="H220" s="54"/>
      <c r="I220" s="54"/>
      <c r="J220" s="69"/>
      <c r="K220" s="69"/>
      <c r="L220" s="69"/>
      <c r="M220" s="54"/>
      <c r="N220" s="54"/>
      <c r="O220" s="69">
        <f t="shared" si="13"/>
        <v>0</v>
      </c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>
        <f t="shared" si="11"/>
        <v>0</v>
      </c>
    </row>
    <row r="221" spans="1:29" x14ac:dyDescent="0.3">
      <c r="A221" s="51" t="s">
        <v>70</v>
      </c>
      <c r="B221" s="52" t="s">
        <v>31</v>
      </c>
      <c r="C221" s="69"/>
      <c r="D221" s="69"/>
      <c r="E221" s="69"/>
      <c r="F221" s="71"/>
      <c r="G221" s="69"/>
      <c r="H221" s="54"/>
      <c r="I221" s="54"/>
      <c r="J221" s="69"/>
      <c r="K221" s="71"/>
      <c r="L221" s="69"/>
      <c r="M221" s="54"/>
      <c r="N221" s="54">
        <v>5000</v>
      </c>
      <c r="O221" s="69">
        <f t="shared" si="13"/>
        <v>5000</v>
      </c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>
        <f t="shared" si="11"/>
        <v>0</v>
      </c>
    </row>
    <row r="222" spans="1:29" hidden="1" x14ac:dyDescent="0.3">
      <c r="A222" s="51" t="s">
        <v>300</v>
      </c>
      <c r="B222" s="52" t="s">
        <v>31</v>
      </c>
      <c r="C222" s="69"/>
      <c r="D222" s="69"/>
      <c r="E222" s="69"/>
      <c r="F222" s="69"/>
      <c r="G222" s="69"/>
      <c r="H222" s="54"/>
      <c r="I222" s="54"/>
      <c r="J222" s="69"/>
      <c r="K222" s="69"/>
      <c r="L222" s="69"/>
      <c r="M222" s="54"/>
      <c r="N222" s="54"/>
      <c r="O222" s="69">
        <f t="shared" si="13"/>
        <v>0</v>
      </c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>
        <f t="shared" si="11"/>
        <v>0</v>
      </c>
    </row>
    <row r="223" spans="1:29" hidden="1" x14ac:dyDescent="0.3">
      <c r="A223" s="51" t="s">
        <v>301</v>
      </c>
      <c r="B223" s="52" t="s">
        <v>31</v>
      </c>
      <c r="C223" s="69"/>
      <c r="D223" s="69"/>
      <c r="E223" s="69"/>
      <c r="F223" s="69"/>
      <c r="G223" s="69"/>
      <c r="H223" s="54"/>
      <c r="I223" s="54"/>
      <c r="J223" s="69"/>
      <c r="K223" s="69"/>
      <c r="L223" s="69"/>
      <c r="M223" s="54"/>
      <c r="N223" s="54"/>
      <c r="O223" s="69">
        <f t="shared" si="13"/>
        <v>0</v>
      </c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>
        <f t="shared" si="11"/>
        <v>0</v>
      </c>
    </row>
    <row r="224" spans="1:29" hidden="1" x14ac:dyDescent="0.3">
      <c r="A224" s="51" t="s">
        <v>302</v>
      </c>
      <c r="B224" s="52" t="s">
        <v>31</v>
      </c>
      <c r="C224" s="69"/>
      <c r="D224" s="69"/>
      <c r="E224" s="69"/>
      <c r="F224" s="69"/>
      <c r="G224" s="69"/>
      <c r="H224" s="54"/>
      <c r="I224" s="54"/>
      <c r="J224" s="69"/>
      <c r="K224" s="69"/>
      <c r="L224" s="69"/>
      <c r="M224" s="54"/>
      <c r="N224" s="54"/>
      <c r="O224" s="69">
        <f t="shared" si="13"/>
        <v>0</v>
      </c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>
        <f t="shared" si="11"/>
        <v>0</v>
      </c>
    </row>
    <row r="225" spans="1:29" hidden="1" x14ac:dyDescent="0.3">
      <c r="A225" s="51" t="s">
        <v>303</v>
      </c>
      <c r="B225" s="52" t="s">
        <v>31</v>
      </c>
      <c r="C225" s="69"/>
      <c r="D225" s="69"/>
      <c r="E225" s="69"/>
      <c r="F225" s="69"/>
      <c r="G225" s="69"/>
      <c r="H225" s="54"/>
      <c r="I225" s="54"/>
      <c r="J225" s="69"/>
      <c r="K225" s="69"/>
      <c r="L225" s="69"/>
      <c r="M225" s="54"/>
      <c r="N225" s="54"/>
      <c r="O225" s="69">
        <f t="shared" si="13"/>
        <v>0</v>
      </c>
      <c r="Q225" s="62"/>
      <c r="R225" s="62"/>
      <c r="S225" s="72"/>
      <c r="T225" s="62"/>
      <c r="U225" s="62"/>
      <c r="V225" s="62"/>
      <c r="W225" s="62"/>
      <c r="X225" s="62"/>
      <c r="Y225" s="62"/>
      <c r="Z225" s="62"/>
      <c r="AA225" s="62"/>
      <c r="AB225" s="62"/>
      <c r="AC225" s="62">
        <f t="shared" si="11"/>
        <v>0</v>
      </c>
    </row>
    <row r="226" spans="1:29" hidden="1" x14ac:dyDescent="0.3">
      <c r="A226" s="51" t="s">
        <v>304</v>
      </c>
      <c r="B226" s="52" t="s">
        <v>31</v>
      </c>
      <c r="C226" s="69"/>
      <c r="D226" s="69"/>
      <c r="E226" s="69"/>
      <c r="F226" s="69"/>
      <c r="G226" s="69"/>
      <c r="H226" s="54"/>
      <c r="I226" s="54"/>
      <c r="J226" s="69"/>
      <c r="K226" s="69"/>
      <c r="L226" s="69"/>
      <c r="M226" s="54"/>
      <c r="N226" s="54"/>
      <c r="O226" s="69">
        <f t="shared" si="13"/>
        <v>0</v>
      </c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>
        <f t="shared" si="11"/>
        <v>0</v>
      </c>
    </row>
    <row r="227" spans="1:29" hidden="1" x14ac:dyDescent="0.3">
      <c r="A227" s="63" t="s">
        <v>305</v>
      </c>
      <c r="B227" s="52" t="s">
        <v>31</v>
      </c>
      <c r="C227" s="69"/>
      <c r="D227" s="69"/>
      <c r="E227" s="69"/>
      <c r="F227" s="69"/>
      <c r="G227" s="69"/>
      <c r="H227" s="54"/>
      <c r="I227" s="54"/>
      <c r="J227" s="69"/>
      <c r="K227" s="69"/>
      <c r="L227" s="69"/>
      <c r="M227" s="54"/>
      <c r="N227" s="54"/>
      <c r="O227" s="69">
        <f t="shared" si="13"/>
        <v>0</v>
      </c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>
        <f t="shared" si="11"/>
        <v>0</v>
      </c>
    </row>
    <row r="228" spans="1:29" hidden="1" x14ac:dyDescent="0.3">
      <c r="A228" s="63" t="s">
        <v>306</v>
      </c>
      <c r="B228" s="52" t="s">
        <v>31</v>
      </c>
      <c r="C228" s="70"/>
      <c r="D228" s="70"/>
      <c r="E228" s="70"/>
      <c r="F228" s="70"/>
      <c r="G228" s="70"/>
      <c r="H228" s="56"/>
      <c r="I228" s="56"/>
      <c r="J228" s="70"/>
      <c r="K228" s="70"/>
      <c r="L228" s="70"/>
      <c r="M228" s="56"/>
      <c r="N228" s="56"/>
      <c r="O228" s="70">
        <f t="shared" si="13"/>
        <v>0</v>
      </c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>
        <f t="shared" si="11"/>
        <v>0</v>
      </c>
    </row>
    <row r="229" spans="1:29" hidden="1" x14ac:dyDescent="0.3">
      <c r="A229" s="51" t="s">
        <v>307</v>
      </c>
      <c r="B229" s="52" t="s">
        <v>31</v>
      </c>
      <c r="C229" s="69"/>
      <c r="D229" s="69"/>
      <c r="E229" s="69"/>
      <c r="F229" s="69"/>
      <c r="G229" s="69"/>
      <c r="H229" s="54"/>
      <c r="I229" s="54"/>
      <c r="J229" s="69"/>
      <c r="K229" s="69"/>
      <c r="L229" s="69"/>
      <c r="M229" s="54"/>
      <c r="N229" s="54"/>
      <c r="O229" s="69">
        <f t="shared" si="13"/>
        <v>0</v>
      </c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>
        <f>SUM(Q229:AB229)</f>
        <v>0</v>
      </c>
    </row>
    <row r="230" spans="1:29" hidden="1" x14ac:dyDescent="0.3">
      <c r="A230" s="51" t="s">
        <v>308</v>
      </c>
      <c r="B230" s="52" t="s">
        <v>31</v>
      </c>
      <c r="C230" s="69"/>
      <c r="D230" s="69"/>
      <c r="E230" s="69"/>
      <c r="F230" s="69"/>
      <c r="G230" s="69"/>
      <c r="H230" s="54"/>
      <c r="I230" s="54"/>
      <c r="J230" s="69"/>
      <c r="K230" s="69"/>
      <c r="L230" s="69"/>
      <c r="M230" s="54"/>
      <c r="N230" s="54"/>
      <c r="O230" s="69">
        <f t="shared" si="13"/>
        <v>0</v>
      </c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>
        <f>SUM(Q230:AB230)</f>
        <v>0</v>
      </c>
    </row>
    <row r="231" spans="1:29" s="161" customFormat="1" ht="15" hidden="1" thickBot="1" x14ac:dyDescent="0.35">
      <c r="A231" s="51" t="s">
        <v>309</v>
      </c>
      <c r="B231" s="52" t="s">
        <v>31</v>
      </c>
      <c r="C231" s="69"/>
      <c r="D231" s="69"/>
      <c r="E231" s="69"/>
      <c r="F231" s="69"/>
      <c r="G231" s="69"/>
      <c r="H231" s="54"/>
      <c r="I231" s="54"/>
      <c r="J231" s="69"/>
      <c r="K231" s="69"/>
      <c r="L231" s="69"/>
      <c r="M231" s="54"/>
      <c r="N231" s="54"/>
      <c r="O231" s="69">
        <f t="shared" si="13"/>
        <v>0</v>
      </c>
      <c r="Q231" s="68">
        <f t="shared" ref="Q231:AB231" si="14">SUM(Q162:Q230)</f>
        <v>725.06605690000004</v>
      </c>
      <c r="R231" s="68">
        <f t="shared" si="14"/>
        <v>725.06605690000004</v>
      </c>
      <c r="S231" s="68">
        <f t="shared" si="14"/>
        <v>821.74153109999997</v>
      </c>
      <c r="T231" s="68">
        <f t="shared" si="14"/>
        <v>821.74153109999997</v>
      </c>
      <c r="U231" s="68">
        <f t="shared" si="14"/>
        <v>802.4064363</v>
      </c>
      <c r="V231" s="68">
        <f t="shared" si="14"/>
        <v>812.07398369999999</v>
      </c>
      <c r="W231" s="68">
        <f t="shared" si="14"/>
        <v>792.73888880000004</v>
      </c>
      <c r="X231" s="68">
        <f t="shared" si="14"/>
        <v>11430.7415311</v>
      </c>
      <c r="Y231" s="68">
        <f t="shared" si="14"/>
        <v>802.4064363</v>
      </c>
      <c r="Z231" s="68">
        <f t="shared" si="14"/>
        <v>841.07662600000003</v>
      </c>
      <c r="AA231" s="68">
        <f t="shared" si="14"/>
        <v>841.07662600000003</v>
      </c>
      <c r="AB231" s="68">
        <f t="shared" si="14"/>
        <v>10860.411720800001</v>
      </c>
      <c r="AC231" s="68">
        <f>SUM(AC163:AC230)</f>
        <v>30276.547425000001</v>
      </c>
    </row>
    <row r="232" spans="1:29" hidden="1" x14ac:dyDescent="0.3">
      <c r="A232" s="51" t="s">
        <v>310</v>
      </c>
      <c r="B232" s="52" t="s">
        <v>31</v>
      </c>
      <c r="C232" s="69"/>
      <c r="D232" s="69"/>
      <c r="E232" s="69"/>
      <c r="F232" s="69"/>
      <c r="G232" s="69"/>
      <c r="H232" s="54"/>
      <c r="I232" s="54"/>
      <c r="J232" s="69"/>
      <c r="K232" s="69"/>
      <c r="L232" s="69"/>
      <c r="M232" s="54"/>
      <c r="N232" s="54"/>
      <c r="O232" s="69">
        <f t="shared" si="13"/>
        <v>0</v>
      </c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hidden="1" x14ac:dyDescent="0.3">
      <c r="A233" s="51" t="s">
        <v>311</v>
      </c>
      <c r="B233" s="52" t="s">
        <v>31</v>
      </c>
      <c r="C233" s="69"/>
      <c r="D233" s="69"/>
      <c r="E233" s="69"/>
      <c r="F233" s="69"/>
      <c r="G233" s="69"/>
      <c r="H233" s="54"/>
      <c r="I233" s="54"/>
      <c r="J233" s="69"/>
      <c r="K233" s="69"/>
      <c r="L233" s="69"/>
      <c r="M233" s="54"/>
      <c r="N233" s="54"/>
      <c r="O233" s="69">
        <f t="shared" si="13"/>
        <v>0</v>
      </c>
      <c r="Q233" s="62"/>
      <c r="R233" s="62"/>
      <c r="S233" s="62"/>
      <c r="T233" s="62"/>
      <c r="U233" s="62"/>
      <c r="V233" s="62"/>
      <c r="W233" s="62"/>
      <c r="X233" s="62"/>
      <c r="Y233" s="62"/>
      <c r="Z233" s="74"/>
      <c r="AA233" s="62"/>
      <c r="AB233" s="62"/>
      <c r="AC233" s="62">
        <f>SUM(Q233:AB233)</f>
        <v>0</v>
      </c>
    </row>
    <row r="234" spans="1:29" x14ac:dyDescent="0.3">
      <c r="A234" s="51" t="s">
        <v>74</v>
      </c>
      <c r="B234" s="52" t="s">
        <v>31</v>
      </c>
      <c r="C234" s="69"/>
      <c r="D234" s="69"/>
      <c r="E234" s="69"/>
      <c r="F234" s="71"/>
      <c r="G234" s="69"/>
      <c r="H234" s="54"/>
      <c r="I234" s="54"/>
      <c r="J234" s="69"/>
      <c r="K234" s="71"/>
      <c r="L234" s="69"/>
      <c r="M234" s="54"/>
      <c r="N234" s="54">
        <v>5000</v>
      </c>
      <c r="O234" s="69">
        <f t="shared" si="13"/>
        <v>5000</v>
      </c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ht="15" hidden="1" thickBot="1" x14ac:dyDescent="0.35">
      <c r="A235" s="51" t="s">
        <v>312</v>
      </c>
      <c r="B235" s="52" t="s">
        <v>31</v>
      </c>
      <c r="C235" s="69"/>
      <c r="D235" s="69"/>
      <c r="E235" s="69"/>
      <c r="F235" s="69"/>
      <c r="G235" s="69"/>
      <c r="H235" s="54"/>
      <c r="I235" s="54"/>
      <c r="J235" s="69"/>
      <c r="K235" s="69"/>
      <c r="L235" s="69"/>
      <c r="M235" s="54"/>
      <c r="N235" s="54"/>
      <c r="O235" s="69">
        <f t="shared" si="13"/>
        <v>0</v>
      </c>
      <c r="Q235" s="77">
        <f t="shared" ref="Q235:AB235" si="15">Q233+Q231+Q160+Q106</f>
        <v>537784.24997715</v>
      </c>
      <c r="R235" s="77">
        <f t="shared" si="15"/>
        <v>73664.066056900003</v>
      </c>
      <c r="S235" s="77">
        <f t="shared" si="15"/>
        <v>728903.44745135005</v>
      </c>
      <c r="T235" s="77">
        <f t="shared" si="15"/>
        <v>2147.8665311</v>
      </c>
      <c r="U235" s="77">
        <f t="shared" si="15"/>
        <v>802.4064363</v>
      </c>
      <c r="V235" s="77">
        <f t="shared" si="15"/>
        <v>656050.38290395006</v>
      </c>
      <c r="W235" s="77">
        <f t="shared" si="15"/>
        <v>23118.863888799999</v>
      </c>
      <c r="X235" s="77">
        <f t="shared" si="15"/>
        <v>24161.7415311</v>
      </c>
      <c r="Y235" s="77">
        <f t="shared" si="15"/>
        <v>664790.71535655006</v>
      </c>
      <c r="Z235" s="77">
        <f t="shared" si="15"/>
        <v>2167.201626</v>
      </c>
      <c r="AA235" s="77">
        <f t="shared" si="15"/>
        <v>841.07662600000003</v>
      </c>
      <c r="AB235" s="77">
        <f t="shared" si="15"/>
        <v>200960.41172080001</v>
      </c>
      <c r="AC235" s="77">
        <f>SUM(Q235:AB235)</f>
        <v>2915392.430106</v>
      </c>
    </row>
    <row r="236" spans="1:29" x14ac:dyDescent="0.3">
      <c r="A236" s="51" t="s">
        <v>73</v>
      </c>
      <c r="B236" s="52" t="s">
        <v>31</v>
      </c>
      <c r="C236" s="69"/>
      <c r="D236" s="69"/>
      <c r="E236" s="69"/>
      <c r="F236" s="69"/>
      <c r="G236" s="69"/>
      <c r="H236" s="54"/>
      <c r="I236" s="54"/>
      <c r="J236" s="69"/>
      <c r="K236" s="69"/>
      <c r="L236" s="69"/>
      <c r="M236" s="54"/>
      <c r="N236" s="54">
        <v>10000</v>
      </c>
      <c r="O236" s="69">
        <f t="shared" si="13"/>
        <v>10000</v>
      </c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</row>
    <row r="237" spans="1:29" s="161" customFormat="1" hidden="1" x14ac:dyDescent="0.3">
      <c r="A237" s="51" t="s">
        <v>313</v>
      </c>
      <c r="B237" s="52" t="s">
        <v>31</v>
      </c>
      <c r="C237" s="69"/>
      <c r="D237" s="69"/>
      <c r="E237" s="69"/>
      <c r="F237" s="69"/>
      <c r="G237" s="69"/>
      <c r="H237" s="54"/>
      <c r="I237" s="54"/>
      <c r="J237" s="69"/>
      <c r="K237" s="69"/>
      <c r="L237" s="69"/>
      <c r="M237" s="54"/>
      <c r="N237" s="54"/>
      <c r="O237" s="69">
        <f t="shared" si="13"/>
        <v>0</v>
      </c>
      <c r="Q237" s="79">
        <f t="shared" ref="Q237:AB237" si="16">Q160</f>
        <v>0</v>
      </c>
      <c r="R237" s="79">
        <f t="shared" si="16"/>
        <v>0</v>
      </c>
      <c r="S237" s="79">
        <f t="shared" si="16"/>
        <v>0</v>
      </c>
      <c r="T237" s="79">
        <f t="shared" si="16"/>
        <v>0</v>
      </c>
      <c r="U237" s="79">
        <f t="shared" si="16"/>
        <v>0</v>
      </c>
      <c r="V237" s="79">
        <f t="shared" si="16"/>
        <v>0</v>
      </c>
      <c r="W237" s="79">
        <f t="shared" si="16"/>
        <v>0</v>
      </c>
      <c r="X237" s="79">
        <f t="shared" si="16"/>
        <v>0</v>
      </c>
      <c r="Y237" s="79">
        <f t="shared" si="16"/>
        <v>5000</v>
      </c>
      <c r="Z237" s="79">
        <f t="shared" si="16"/>
        <v>0</v>
      </c>
      <c r="AA237" s="79">
        <f t="shared" si="16"/>
        <v>0</v>
      </c>
      <c r="AB237" s="79">
        <f t="shared" si="16"/>
        <v>0</v>
      </c>
      <c r="AC237" s="79">
        <f>SUM(Q237:AB237)</f>
        <v>5000</v>
      </c>
    </row>
    <row r="238" spans="1:29" hidden="1" x14ac:dyDescent="0.3">
      <c r="A238" s="63" t="s">
        <v>314</v>
      </c>
      <c r="B238" s="52" t="s">
        <v>31</v>
      </c>
      <c r="C238" s="69"/>
      <c r="D238" s="69"/>
      <c r="E238" s="69"/>
      <c r="F238" s="69"/>
      <c r="G238" s="69"/>
      <c r="H238" s="54"/>
      <c r="I238" s="54"/>
      <c r="J238" s="69"/>
      <c r="K238" s="69"/>
      <c r="L238" s="69"/>
      <c r="M238" s="54"/>
      <c r="N238" s="54"/>
      <c r="O238" s="69">
        <f t="shared" si="13"/>
        <v>0</v>
      </c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</row>
    <row r="239" spans="1:29" hidden="1" x14ac:dyDescent="0.3">
      <c r="A239" s="51" t="s">
        <v>315</v>
      </c>
      <c r="B239" s="52" t="s">
        <v>31</v>
      </c>
      <c r="C239" s="69"/>
      <c r="D239" s="69"/>
      <c r="E239" s="69"/>
      <c r="F239" s="69"/>
      <c r="G239" s="69"/>
      <c r="H239" s="54"/>
      <c r="I239" s="54"/>
      <c r="J239" s="69"/>
      <c r="K239" s="69"/>
      <c r="L239" s="69"/>
      <c r="M239" s="54"/>
      <c r="N239" s="54"/>
      <c r="O239" s="69">
        <f t="shared" si="13"/>
        <v>0</v>
      </c>
      <c r="Q239" s="80">
        <f t="shared" ref="Q239:AA239" si="17">Q231</f>
        <v>725.06605690000004</v>
      </c>
      <c r="R239" s="80">
        <f t="shared" si="17"/>
        <v>725.06605690000004</v>
      </c>
      <c r="S239" s="80">
        <f t="shared" si="17"/>
        <v>821.74153109999997</v>
      </c>
      <c r="T239" s="80">
        <f t="shared" si="17"/>
        <v>821.74153109999997</v>
      </c>
      <c r="U239" s="80">
        <f t="shared" si="17"/>
        <v>802.4064363</v>
      </c>
      <c r="V239" s="80">
        <f t="shared" si="17"/>
        <v>812.07398369999999</v>
      </c>
      <c r="W239" s="80">
        <f t="shared" si="17"/>
        <v>792.73888880000004</v>
      </c>
      <c r="X239" s="80">
        <f t="shared" si="17"/>
        <v>11430.7415311</v>
      </c>
      <c r="Y239" s="80">
        <f t="shared" si="17"/>
        <v>802.4064363</v>
      </c>
      <c r="Z239" s="80">
        <f t="shared" si="17"/>
        <v>841.07662600000003</v>
      </c>
      <c r="AA239" s="80">
        <f t="shared" si="17"/>
        <v>841.07662600000003</v>
      </c>
      <c r="AB239" s="80">
        <f>AB231</f>
        <v>10860.411720800001</v>
      </c>
      <c r="AC239" s="80">
        <f>SUM(Q239:AB239)</f>
        <v>30276.547425000004</v>
      </c>
    </row>
    <row r="240" spans="1:29" hidden="1" x14ac:dyDescent="0.3">
      <c r="A240" s="51" t="s">
        <v>316</v>
      </c>
      <c r="B240" s="52" t="s">
        <v>31</v>
      </c>
      <c r="C240" s="69"/>
      <c r="D240" s="69"/>
      <c r="E240" s="69"/>
      <c r="F240" s="69"/>
      <c r="G240" s="69"/>
      <c r="H240" s="54"/>
      <c r="I240" s="54"/>
      <c r="J240" s="69"/>
      <c r="K240" s="69"/>
      <c r="L240" s="69"/>
      <c r="M240" s="54"/>
      <c r="N240" s="54"/>
      <c r="O240" s="69">
        <f t="shared" si="13"/>
        <v>0</v>
      </c>
      <c r="Q240" s="81">
        <v>0.05</v>
      </c>
      <c r="R240" s="81">
        <v>0.05</v>
      </c>
      <c r="S240" s="81">
        <v>0.05</v>
      </c>
      <c r="T240" s="81">
        <v>0.05</v>
      </c>
      <c r="U240" s="81">
        <v>0.05</v>
      </c>
      <c r="V240" s="81">
        <v>0.05</v>
      </c>
      <c r="W240" s="81">
        <v>0.05</v>
      </c>
      <c r="X240" s="81">
        <v>0.05</v>
      </c>
      <c r="Y240" s="81">
        <v>0.05</v>
      </c>
      <c r="Z240" s="81">
        <v>0.05</v>
      </c>
      <c r="AA240" s="81">
        <v>0.05</v>
      </c>
      <c r="AB240" s="81">
        <v>0.05</v>
      </c>
      <c r="AC240" s="81">
        <v>0.05</v>
      </c>
    </row>
    <row r="241" spans="1:29" hidden="1" x14ac:dyDescent="0.3">
      <c r="A241" s="51" t="s">
        <v>317</v>
      </c>
      <c r="B241" s="52" t="s">
        <v>31</v>
      </c>
      <c r="C241" s="62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69">
        <f t="shared" si="13"/>
        <v>0</v>
      </c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</row>
    <row r="242" spans="1:29" hidden="1" x14ac:dyDescent="0.3">
      <c r="A242" s="51" t="s">
        <v>318</v>
      </c>
      <c r="B242" s="52" t="s">
        <v>31</v>
      </c>
      <c r="C242" s="62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69">
        <f t="shared" si="13"/>
        <v>0</v>
      </c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</row>
    <row r="243" spans="1:29" hidden="1" x14ac:dyDescent="0.3">
      <c r="A243" s="51" t="s">
        <v>319</v>
      </c>
      <c r="B243" s="52" t="s">
        <v>31</v>
      </c>
      <c r="C243" s="62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69">
        <f t="shared" si="13"/>
        <v>0</v>
      </c>
      <c r="Q243" s="79">
        <f t="shared" ref="Q243:AA243" si="18">ROUND(Q239*Q240,0)</f>
        <v>36</v>
      </c>
      <c r="R243" s="79">
        <f t="shared" si="18"/>
        <v>36</v>
      </c>
      <c r="S243" s="79">
        <f t="shared" si="18"/>
        <v>41</v>
      </c>
      <c r="T243" s="79">
        <f t="shared" si="18"/>
        <v>41</v>
      </c>
      <c r="U243" s="79">
        <f t="shared" si="18"/>
        <v>40</v>
      </c>
      <c r="V243" s="79">
        <f t="shared" si="18"/>
        <v>41</v>
      </c>
      <c r="W243" s="79">
        <f t="shared" si="18"/>
        <v>40</v>
      </c>
      <c r="X243" s="79">
        <f t="shared" si="18"/>
        <v>572</v>
      </c>
      <c r="Y243" s="79">
        <f t="shared" si="18"/>
        <v>40</v>
      </c>
      <c r="Z243" s="79">
        <f t="shared" si="18"/>
        <v>42</v>
      </c>
      <c r="AA243" s="79">
        <f t="shared" si="18"/>
        <v>42</v>
      </c>
      <c r="AB243" s="79">
        <f>ROUND(AB239*AB240,0)</f>
        <v>543</v>
      </c>
      <c r="AC243" s="79">
        <f>SUM(Q243:AB243)</f>
        <v>1514</v>
      </c>
    </row>
    <row r="244" spans="1:29" hidden="1" x14ac:dyDescent="0.3">
      <c r="A244" s="51" t="s">
        <v>320</v>
      </c>
      <c r="B244" s="52" t="s">
        <v>31</v>
      </c>
      <c r="C244" s="62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69">
        <f t="shared" si="13"/>
        <v>0</v>
      </c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162"/>
    </row>
    <row r="245" spans="1:29" ht="15" hidden="1" thickBot="1" x14ac:dyDescent="0.35">
      <c r="A245" s="51" t="s">
        <v>321</v>
      </c>
      <c r="B245" s="52" t="s">
        <v>31</v>
      </c>
      <c r="C245" s="62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69">
        <f>SUM(C245:N245)</f>
        <v>0</v>
      </c>
      <c r="Q245" s="77">
        <f t="shared" ref="Q245:AA245" si="19">Q243+Q237</f>
        <v>36</v>
      </c>
      <c r="R245" s="77">
        <f t="shared" si="19"/>
        <v>36</v>
      </c>
      <c r="S245" s="77">
        <f t="shared" si="19"/>
        <v>41</v>
      </c>
      <c r="T245" s="77">
        <f t="shared" si="19"/>
        <v>41</v>
      </c>
      <c r="U245" s="77">
        <f t="shared" si="19"/>
        <v>40</v>
      </c>
      <c r="V245" s="77">
        <f t="shared" si="19"/>
        <v>41</v>
      </c>
      <c r="W245" s="77">
        <f t="shared" si="19"/>
        <v>40</v>
      </c>
      <c r="X245" s="77">
        <f t="shared" si="19"/>
        <v>572</v>
      </c>
      <c r="Y245" s="77">
        <f t="shared" si="19"/>
        <v>5040</v>
      </c>
      <c r="Z245" s="77">
        <f t="shared" si="19"/>
        <v>42</v>
      </c>
      <c r="AA245" s="77">
        <f t="shared" si="19"/>
        <v>42</v>
      </c>
      <c r="AB245" s="77">
        <f>AB243+AB237</f>
        <v>543</v>
      </c>
      <c r="AC245" s="77">
        <f>SUM(Q245:AB245)</f>
        <v>6514</v>
      </c>
    </row>
    <row r="246" spans="1:29" hidden="1" x14ac:dyDescent="0.3">
      <c r="A246" s="51"/>
      <c r="B246" s="5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9">
        <f>SUM(C246:N246)</f>
        <v>0</v>
      </c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</row>
    <row r="247" spans="1:29" ht="15" thickBot="1" x14ac:dyDescent="0.35">
      <c r="A247" s="59" t="s">
        <v>322</v>
      </c>
      <c r="B247" s="60"/>
      <c r="C247" s="68">
        <f t="shared" ref="C247:O247" si="20">SUM(C174:C246)</f>
        <v>0</v>
      </c>
      <c r="D247" s="68">
        <f t="shared" si="20"/>
        <v>0</v>
      </c>
      <c r="E247" s="68">
        <f t="shared" si="20"/>
        <v>0</v>
      </c>
      <c r="F247" s="68">
        <f t="shared" si="20"/>
        <v>0</v>
      </c>
      <c r="G247" s="68">
        <f t="shared" si="20"/>
        <v>0</v>
      </c>
      <c r="H247" s="68">
        <f t="shared" si="20"/>
        <v>0</v>
      </c>
      <c r="I247" s="68">
        <f t="shared" si="20"/>
        <v>0</v>
      </c>
      <c r="J247" s="68">
        <f t="shared" si="20"/>
        <v>0</v>
      </c>
      <c r="K247" s="68">
        <f t="shared" si="20"/>
        <v>0</v>
      </c>
      <c r="L247" s="68">
        <f t="shared" si="20"/>
        <v>0</v>
      </c>
      <c r="M247" s="68">
        <f t="shared" si="20"/>
        <v>0</v>
      </c>
      <c r="N247" s="68">
        <f t="shared" si="20"/>
        <v>135000</v>
      </c>
      <c r="O247" s="68">
        <f t="shared" si="20"/>
        <v>135000</v>
      </c>
      <c r="Q247" s="78">
        <f t="shared" ref="Q247:AA247" si="21">Q237+Q239</f>
        <v>725.06605690000004</v>
      </c>
      <c r="R247" s="78">
        <f t="shared" si="21"/>
        <v>725.06605690000004</v>
      </c>
      <c r="S247" s="78">
        <f t="shared" si="21"/>
        <v>821.74153109999997</v>
      </c>
      <c r="T247" s="78">
        <f t="shared" si="21"/>
        <v>821.74153109999997</v>
      </c>
      <c r="U247" s="78">
        <f t="shared" si="21"/>
        <v>802.4064363</v>
      </c>
      <c r="V247" s="78">
        <f t="shared" si="21"/>
        <v>812.07398369999999</v>
      </c>
      <c r="W247" s="78">
        <f t="shared" si="21"/>
        <v>792.73888880000004</v>
      </c>
      <c r="X247" s="78">
        <f t="shared" si="21"/>
        <v>11430.7415311</v>
      </c>
      <c r="Y247" s="78">
        <f t="shared" si="21"/>
        <v>5802.4064362999998</v>
      </c>
      <c r="Z247" s="78">
        <f t="shared" si="21"/>
        <v>841.07662600000003</v>
      </c>
      <c r="AA247" s="78">
        <f t="shared" si="21"/>
        <v>841.07662600000003</v>
      </c>
      <c r="AB247" s="78">
        <f>AB237+AB239</f>
        <v>10860.411720800001</v>
      </c>
      <c r="AC247" s="78">
        <f>SUM(Q247:AB247)</f>
        <v>35276.547425000004</v>
      </c>
    </row>
    <row r="248" spans="1:29" ht="15" thickTop="1" x14ac:dyDescent="0.3">
      <c r="A248" s="51"/>
      <c r="B248" s="5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9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</row>
    <row r="249" spans="1:29" x14ac:dyDescent="0.3">
      <c r="A249" s="163" t="s">
        <v>323</v>
      </c>
      <c r="B249" s="164"/>
      <c r="C249" s="165"/>
      <c r="D249" s="165"/>
      <c r="E249" s="165"/>
      <c r="F249" s="166"/>
      <c r="G249" s="165"/>
      <c r="H249" s="165"/>
      <c r="I249" s="165"/>
      <c r="J249" s="165"/>
      <c r="K249" s="166"/>
      <c r="L249" s="165"/>
      <c r="M249" s="165"/>
      <c r="N249" s="165">
        <f>25000+20000</f>
        <v>45000</v>
      </c>
      <c r="O249" s="167">
        <f>SUM(C249:N249)</f>
        <v>45000</v>
      </c>
      <c r="Q249" s="86">
        <f t="shared" ref="Q249:AA249" si="22">SUM(Q237:Q239)-Q247</f>
        <v>0</v>
      </c>
      <c r="R249" s="86">
        <f t="shared" si="22"/>
        <v>0</v>
      </c>
      <c r="S249" s="86">
        <f t="shared" si="22"/>
        <v>0</v>
      </c>
      <c r="T249" s="86">
        <f t="shared" si="22"/>
        <v>0</v>
      </c>
      <c r="U249" s="86">
        <f t="shared" si="22"/>
        <v>0</v>
      </c>
      <c r="V249" s="86">
        <f t="shared" si="22"/>
        <v>0</v>
      </c>
      <c r="W249" s="86">
        <f t="shared" si="22"/>
        <v>0</v>
      </c>
      <c r="X249" s="86">
        <f t="shared" si="22"/>
        <v>0</v>
      </c>
      <c r="Y249" s="86">
        <f t="shared" si="22"/>
        <v>0</v>
      </c>
      <c r="Z249" s="86">
        <f t="shared" si="22"/>
        <v>0</v>
      </c>
      <c r="AA249" s="86">
        <f t="shared" si="22"/>
        <v>0</v>
      </c>
      <c r="AB249" s="86">
        <f>SUM(AB237:AB239)-AB247</f>
        <v>0</v>
      </c>
      <c r="AC249" s="86">
        <f>SUM(AC237:AC239)-AC247</f>
        <v>0</v>
      </c>
    </row>
    <row r="250" spans="1:29" x14ac:dyDescent="0.3">
      <c r="A250" s="51"/>
      <c r="B250" s="5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9"/>
      <c r="Y250" s="38"/>
      <c r="Z250" s="38"/>
      <c r="AA250" s="38"/>
      <c r="AB250" s="38"/>
    </row>
    <row r="251" spans="1:29" ht="15" thickBot="1" x14ac:dyDescent="0.35">
      <c r="A251" s="75"/>
      <c r="B251" s="76" t="s">
        <v>324</v>
      </c>
      <c r="C251" s="77">
        <f t="shared" ref="C251:O251" si="23">C249+C247+C172+C112</f>
        <v>0</v>
      </c>
      <c r="D251" s="77">
        <f t="shared" si="23"/>
        <v>0</v>
      </c>
      <c r="E251" s="77">
        <f t="shared" si="23"/>
        <v>0</v>
      </c>
      <c r="F251" s="77">
        <f t="shared" si="23"/>
        <v>0</v>
      </c>
      <c r="G251" s="77">
        <f t="shared" si="23"/>
        <v>0</v>
      </c>
      <c r="H251" s="77">
        <f t="shared" si="23"/>
        <v>0</v>
      </c>
      <c r="I251" s="77">
        <f t="shared" si="23"/>
        <v>0</v>
      </c>
      <c r="J251" s="77">
        <f t="shared" si="23"/>
        <v>0</v>
      </c>
      <c r="K251" s="77">
        <f t="shared" si="23"/>
        <v>0</v>
      </c>
      <c r="L251" s="77">
        <f t="shared" si="23"/>
        <v>0</v>
      </c>
      <c r="M251" s="77">
        <f t="shared" si="23"/>
        <v>0</v>
      </c>
      <c r="N251" s="77">
        <f t="shared" si="23"/>
        <v>3463783</v>
      </c>
      <c r="O251" s="77">
        <f t="shared" si="23"/>
        <v>3463783</v>
      </c>
      <c r="Y251" s="38"/>
      <c r="Z251" s="38"/>
      <c r="AA251" s="38"/>
      <c r="AB251" s="38"/>
    </row>
    <row r="252" spans="1:29" ht="15" thickTop="1" x14ac:dyDescent="0.3">
      <c r="A252" s="51"/>
      <c r="B252" s="52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Y252" s="38"/>
      <c r="Z252" s="38"/>
      <c r="AA252" s="38"/>
      <c r="AB252" s="38"/>
    </row>
    <row r="253" spans="1:29" x14ac:dyDescent="0.3">
      <c r="A253" s="67" t="s">
        <v>255</v>
      </c>
      <c r="B253" s="60"/>
      <c r="C253" s="79">
        <f t="shared" ref="C253:O253" si="24">C172</f>
        <v>0</v>
      </c>
      <c r="D253" s="79">
        <f t="shared" si="24"/>
        <v>0</v>
      </c>
      <c r="E253" s="79">
        <f t="shared" si="24"/>
        <v>0</v>
      </c>
      <c r="F253" s="79">
        <f t="shared" si="24"/>
        <v>0</v>
      </c>
      <c r="G253" s="79">
        <f t="shared" si="24"/>
        <v>0</v>
      </c>
      <c r="H253" s="79">
        <f t="shared" si="24"/>
        <v>0</v>
      </c>
      <c r="I253" s="79">
        <f t="shared" si="24"/>
        <v>0</v>
      </c>
      <c r="J253" s="79">
        <f t="shared" si="24"/>
        <v>0</v>
      </c>
      <c r="K253" s="79">
        <f t="shared" si="24"/>
        <v>0</v>
      </c>
      <c r="L253" s="79">
        <f t="shared" si="24"/>
        <v>0</v>
      </c>
      <c r="M253" s="79">
        <f t="shared" si="24"/>
        <v>0</v>
      </c>
      <c r="N253" s="79">
        <f t="shared" si="24"/>
        <v>64860</v>
      </c>
      <c r="O253" s="79">
        <f t="shared" si="24"/>
        <v>64860</v>
      </c>
      <c r="Y253" s="38"/>
      <c r="Z253" s="38"/>
      <c r="AA253" s="38"/>
      <c r="AB253" s="38"/>
    </row>
    <row r="254" spans="1:29" x14ac:dyDescent="0.3">
      <c r="A254" s="51"/>
      <c r="B254" s="52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Y254" s="38"/>
      <c r="Z254" s="38"/>
      <c r="AA254" s="38"/>
      <c r="AB254" s="38"/>
    </row>
    <row r="255" spans="1:29" x14ac:dyDescent="0.3">
      <c r="A255" s="51" t="s">
        <v>325</v>
      </c>
      <c r="B255" s="52"/>
      <c r="C255" s="80">
        <f t="shared" ref="C255:O255" si="25">C247</f>
        <v>0</v>
      </c>
      <c r="D255" s="80">
        <f t="shared" si="25"/>
        <v>0</v>
      </c>
      <c r="E255" s="80">
        <f t="shared" si="25"/>
        <v>0</v>
      </c>
      <c r="F255" s="80">
        <f t="shared" si="25"/>
        <v>0</v>
      </c>
      <c r="G255" s="80">
        <f t="shared" si="25"/>
        <v>0</v>
      </c>
      <c r="H255" s="80">
        <f t="shared" si="25"/>
        <v>0</v>
      </c>
      <c r="I255" s="80">
        <f t="shared" si="25"/>
        <v>0</v>
      </c>
      <c r="J255" s="80">
        <f t="shared" si="25"/>
        <v>0</v>
      </c>
      <c r="K255" s="80">
        <f t="shared" si="25"/>
        <v>0</v>
      </c>
      <c r="L255" s="80">
        <f t="shared" si="25"/>
        <v>0</v>
      </c>
      <c r="M255" s="80">
        <f t="shared" si="25"/>
        <v>0</v>
      </c>
      <c r="N255" s="80">
        <f t="shared" si="25"/>
        <v>135000</v>
      </c>
      <c r="O255" s="80">
        <f t="shared" si="25"/>
        <v>135000</v>
      </c>
      <c r="Y255" s="38"/>
      <c r="Z255" s="38"/>
      <c r="AA255" s="38"/>
      <c r="AB255" s="38"/>
    </row>
    <row r="256" spans="1:29" x14ac:dyDescent="0.3">
      <c r="A256" s="51" t="s">
        <v>326</v>
      </c>
      <c r="B256" s="52"/>
      <c r="C256" s="81">
        <v>0.05</v>
      </c>
      <c r="D256" s="81">
        <v>0.05</v>
      </c>
      <c r="E256" s="81">
        <v>0.05</v>
      </c>
      <c r="F256" s="81">
        <v>0.05</v>
      </c>
      <c r="G256" s="81">
        <v>0.05</v>
      </c>
      <c r="H256" s="81">
        <v>0.05</v>
      </c>
      <c r="I256" s="81">
        <v>0.05</v>
      </c>
      <c r="J256" s="81">
        <v>0.05</v>
      </c>
      <c r="K256" s="81">
        <v>0.05</v>
      </c>
      <c r="L256" s="81">
        <v>0.05</v>
      </c>
      <c r="M256" s="81">
        <v>0.05</v>
      </c>
      <c r="N256" s="81">
        <v>0.05</v>
      </c>
      <c r="O256" s="81">
        <v>0.05</v>
      </c>
      <c r="Y256" s="38"/>
      <c r="Z256" s="38"/>
      <c r="AA256" s="38"/>
      <c r="AB256" s="38"/>
    </row>
    <row r="257" spans="1:29" x14ac:dyDescent="0.3">
      <c r="A257" s="51" t="s">
        <v>327</v>
      </c>
      <c r="B257" s="5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168"/>
      <c r="Q257" s="90">
        <v>532310.80892025004</v>
      </c>
      <c r="R257" s="91">
        <v>66150</v>
      </c>
      <c r="S257" s="90">
        <v>731758.30892025004</v>
      </c>
      <c r="T257" s="91">
        <v>2127.5</v>
      </c>
      <c r="U257" s="91">
        <v>830</v>
      </c>
      <c r="V257" s="91">
        <v>656078.30892025004</v>
      </c>
      <c r="W257" s="91">
        <v>23097.5</v>
      </c>
      <c r="X257" s="91">
        <v>24189.800000000003</v>
      </c>
      <c r="Y257" s="91">
        <v>664818.30892025004</v>
      </c>
      <c r="Z257" s="91">
        <v>2147.5</v>
      </c>
      <c r="AA257" s="91">
        <v>870</v>
      </c>
      <c r="AB257" s="91">
        <v>200990</v>
      </c>
      <c r="AC257" s="169">
        <f>SUM(Q257:AB257)</f>
        <v>2905368.035681</v>
      </c>
    </row>
    <row r="258" spans="1:29" x14ac:dyDescent="0.3">
      <c r="A258" s="51"/>
      <c r="B258" s="5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168"/>
      <c r="Q258" s="93">
        <f t="shared" ref="Q258:AA258" si="26">Q257-Q235</f>
        <v>-5473.4410568999592</v>
      </c>
      <c r="R258" s="93">
        <f t="shared" si="26"/>
        <v>-7514.0660569000029</v>
      </c>
      <c r="S258" s="93">
        <f t="shared" si="26"/>
        <v>2854.8614688999951</v>
      </c>
      <c r="T258" s="93">
        <f t="shared" si="26"/>
        <v>-20.366531099999975</v>
      </c>
      <c r="U258" s="93">
        <f t="shared" si="26"/>
        <v>27.593563700000004</v>
      </c>
      <c r="V258" s="93">
        <f t="shared" si="26"/>
        <v>27.926016299985349</v>
      </c>
      <c r="W258" s="93">
        <f t="shared" si="26"/>
        <v>-21.363888799998676</v>
      </c>
      <c r="X258" s="93">
        <f t="shared" si="26"/>
        <v>28.058468900002481</v>
      </c>
      <c r="Y258" s="93">
        <f t="shared" si="26"/>
        <v>27.593563699978404</v>
      </c>
      <c r="Z258" s="93">
        <f t="shared" si="26"/>
        <v>-19.701626000000033</v>
      </c>
      <c r="AA258" s="93">
        <f t="shared" si="26"/>
        <v>28.923373999999967</v>
      </c>
      <c r="AB258" s="93">
        <f>AB257-AB235</f>
        <v>29.588279199990211</v>
      </c>
      <c r="AC258" s="93">
        <f>SUM(Q258:AB258)</f>
        <v>-10024.39442500001</v>
      </c>
    </row>
    <row r="259" spans="1:29" ht="15" thickBot="1" x14ac:dyDescent="0.35">
      <c r="A259" s="67" t="s">
        <v>328</v>
      </c>
      <c r="B259" s="60"/>
      <c r="C259" s="79">
        <f t="shared" ref="C259:N259" si="27">ROUND(C255*C256,0)</f>
        <v>0</v>
      </c>
      <c r="D259" s="79">
        <f t="shared" si="27"/>
        <v>0</v>
      </c>
      <c r="E259" s="79">
        <f t="shared" si="27"/>
        <v>0</v>
      </c>
      <c r="F259" s="79">
        <f t="shared" si="27"/>
        <v>0</v>
      </c>
      <c r="G259" s="79">
        <f t="shared" si="27"/>
        <v>0</v>
      </c>
      <c r="H259" s="79">
        <f t="shared" si="27"/>
        <v>0</v>
      </c>
      <c r="I259" s="79">
        <f t="shared" si="27"/>
        <v>0</v>
      </c>
      <c r="J259" s="79">
        <f t="shared" si="27"/>
        <v>0</v>
      </c>
      <c r="K259" s="79">
        <f t="shared" si="27"/>
        <v>0</v>
      </c>
      <c r="L259" s="79">
        <f t="shared" si="27"/>
        <v>0</v>
      </c>
      <c r="M259" s="79">
        <f t="shared" si="27"/>
        <v>0</v>
      </c>
      <c r="N259" s="79">
        <f t="shared" si="27"/>
        <v>6750</v>
      </c>
      <c r="O259" s="170">
        <f>SUM(C259:N259)</f>
        <v>6750</v>
      </c>
      <c r="Q259" s="95">
        <f t="shared" ref="Q259:AA259" si="28">Q257-Q258</f>
        <v>537784.24997715</v>
      </c>
      <c r="R259" s="95">
        <f t="shared" si="28"/>
        <v>73664.066056900003</v>
      </c>
      <c r="S259" s="95">
        <f t="shared" si="28"/>
        <v>728903.44745135005</v>
      </c>
      <c r="T259" s="95">
        <f t="shared" si="28"/>
        <v>2147.8665311</v>
      </c>
      <c r="U259" s="95">
        <f t="shared" si="28"/>
        <v>802.4064363</v>
      </c>
      <c r="V259" s="95">
        <f t="shared" si="28"/>
        <v>656050.38290395006</v>
      </c>
      <c r="W259" s="95">
        <f t="shared" si="28"/>
        <v>23118.863888799999</v>
      </c>
      <c r="X259" s="95">
        <f t="shared" si="28"/>
        <v>24161.7415311</v>
      </c>
      <c r="Y259" s="95">
        <f t="shared" si="28"/>
        <v>664790.71535655006</v>
      </c>
      <c r="Z259" s="95">
        <f t="shared" si="28"/>
        <v>2167.201626</v>
      </c>
      <c r="AA259" s="95">
        <f t="shared" si="28"/>
        <v>841.07662600000003</v>
      </c>
      <c r="AB259" s="95">
        <f>AB257-AB258</f>
        <v>200960.41172080001</v>
      </c>
      <c r="AC259" s="95">
        <f>AC257-AC258</f>
        <v>2915392.430106</v>
      </c>
    </row>
    <row r="260" spans="1:29" ht="15" thickTop="1" x14ac:dyDescent="0.3">
      <c r="A260" s="51"/>
      <c r="B260" s="52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171"/>
    </row>
    <row r="261" spans="1:29" ht="15" thickBot="1" x14ac:dyDescent="0.35">
      <c r="A261" s="75"/>
      <c r="B261" s="76" t="s">
        <v>329</v>
      </c>
      <c r="C261" s="77">
        <f t="shared" ref="C261:O261" si="29">C259+C253</f>
        <v>0</v>
      </c>
      <c r="D261" s="77">
        <f t="shared" si="29"/>
        <v>0</v>
      </c>
      <c r="E261" s="77">
        <f t="shared" si="29"/>
        <v>0</v>
      </c>
      <c r="F261" s="77">
        <f t="shared" si="29"/>
        <v>0</v>
      </c>
      <c r="G261" s="77">
        <f t="shared" si="29"/>
        <v>0</v>
      </c>
      <c r="H261" s="77">
        <f t="shared" si="29"/>
        <v>0</v>
      </c>
      <c r="I261" s="77">
        <f t="shared" si="29"/>
        <v>0</v>
      </c>
      <c r="J261" s="77">
        <f t="shared" si="29"/>
        <v>0</v>
      </c>
      <c r="K261" s="77">
        <f t="shared" si="29"/>
        <v>0</v>
      </c>
      <c r="L261" s="77">
        <f t="shared" si="29"/>
        <v>0</v>
      </c>
      <c r="M261" s="77">
        <f t="shared" si="29"/>
        <v>0</v>
      </c>
      <c r="N261" s="77">
        <f t="shared" si="29"/>
        <v>71610</v>
      </c>
      <c r="O261" s="77">
        <f t="shared" si="29"/>
        <v>71610</v>
      </c>
    </row>
    <row r="262" spans="1:29" ht="15" thickTop="1" x14ac:dyDescent="0.3">
      <c r="A262" s="51"/>
      <c r="B262" s="52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168"/>
      <c r="R262" s="96"/>
    </row>
    <row r="263" spans="1:29" x14ac:dyDescent="0.3">
      <c r="A263" s="73"/>
      <c r="B263" s="83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</row>
    <row r="264" spans="1:29" x14ac:dyDescent="0.3">
      <c r="A264" s="51"/>
      <c r="B264" s="83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168"/>
    </row>
    <row r="265" spans="1:29" x14ac:dyDescent="0.3">
      <c r="A265" s="84"/>
      <c r="B265" s="85"/>
      <c r="C265" s="86">
        <f t="shared" ref="C265:N265" si="30">SUM(C253:C255)-C263</f>
        <v>0</v>
      </c>
      <c r="D265" s="86">
        <f t="shared" si="30"/>
        <v>0</v>
      </c>
      <c r="E265" s="86">
        <f t="shared" si="30"/>
        <v>0</v>
      </c>
      <c r="F265" s="86">
        <f t="shared" si="30"/>
        <v>0</v>
      </c>
      <c r="G265" s="86">
        <f t="shared" si="30"/>
        <v>0</v>
      </c>
      <c r="H265" s="86">
        <f t="shared" si="30"/>
        <v>0</v>
      </c>
      <c r="I265" s="86">
        <f t="shared" si="30"/>
        <v>0</v>
      </c>
      <c r="J265" s="86">
        <f t="shared" si="30"/>
        <v>0</v>
      </c>
      <c r="K265" s="86">
        <f t="shared" si="30"/>
        <v>0</v>
      </c>
      <c r="L265" s="86">
        <f t="shared" si="30"/>
        <v>0</v>
      </c>
      <c r="M265" s="86">
        <f t="shared" si="30"/>
        <v>0</v>
      </c>
      <c r="N265" s="86">
        <f t="shared" si="30"/>
        <v>199860</v>
      </c>
      <c r="O265" s="86"/>
    </row>
    <row r="266" spans="1:29" x14ac:dyDescent="0.3">
      <c r="J266" s="38"/>
      <c r="K266" s="38"/>
      <c r="L266" s="38"/>
      <c r="M266" s="38"/>
      <c r="N266" s="38"/>
    </row>
    <row r="267" spans="1:29" x14ac:dyDescent="0.3">
      <c r="A267" s="38" t="s">
        <v>330</v>
      </c>
      <c r="J267" s="38"/>
      <c r="K267" s="38"/>
      <c r="L267" s="38"/>
      <c r="M267" s="38"/>
      <c r="N267" s="38"/>
      <c r="Y267" s="38"/>
      <c r="Z267" s="38"/>
      <c r="AA267" s="38"/>
      <c r="AB267" s="38"/>
    </row>
    <row r="268" spans="1:29" x14ac:dyDescent="0.3">
      <c r="A268" s="38" t="s">
        <v>331</v>
      </c>
      <c r="J268" s="38"/>
      <c r="K268" s="38"/>
      <c r="L268" s="38"/>
      <c r="M268" s="38"/>
      <c r="N268" s="38"/>
      <c r="Y268" s="38"/>
      <c r="Z268" s="38"/>
      <c r="AA268" s="38"/>
      <c r="AB268" s="38"/>
    </row>
    <row r="269" spans="1:29" x14ac:dyDescent="0.3">
      <c r="A269" s="38" t="s">
        <v>332</v>
      </c>
      <c r="J269" s="38"/>
      <c r="K269" s="38"/>
      <c r="L269" s="38"/>
      <c r="M269" s="38"/>
      <c r="N269" s="38"/>
      <c r="Y269" s="38"/>
      <c r="Z269" s="38"/>
      <c r="AA269" s="38"/>
      <c r="AB269" s="38"/>
    </row>
    <row r="270" spans="1:29" x14ac:dyDescent="0.3">
      <c r="J270" s="38"/>
      <c r="K270" s="38"/>
      <c r="L270" s="38"/>
      <c r="M270" s="38"/>
      <c r="N270" s="38"/>
    </row>
    <row r="271" spans="1:29" x14ac:dyDescent="0.3">
      <c r="J271" s="38"/>
      <c r="K271" s="38"/>
      <c r="L271" s="38"/>
      <c r="M271" s="38"/>
      <c r="N271" s="38"/>
    </row>
    <row r="272" spans="1:29" x14ac:dyDescent="0.3">
      <c r="J272" s="38"/>
      <c r="K272" s="38"/>
      <c r="L272" s="38"/>
      <c r="M272" s="38"/>
      <c r="N272" s="38"/>
    </row>
    <row r="273" spans="1:15" x14ac:dyDescent="0.3">
      <c r="A273" s="88"/>
      <c r="B273" s="89" t="s">
        <v>333</v>
      </c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172">
        <f>SUM(C273:N273)</f>
        <v>0</v>
      </c>
    </row>
    <row r="274" spans="1:15" x14ac:dyDescent="0.3">
      <c r="A274" s="88"/>
      <c r="B274" s="92" t="s">
        <v>334</v>
      </c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173">
        <f>SUM(C274:N274)</f>
        <v>0</v>
      </c>
    </row>
    <row r="275" spans="1:15" ht="15" thickBot="1" x14ac:dyDescent="0.35">
      <c r="A275" s="88"/>
      <c r="B275" s="94" t="s">
        <v>335</v>
      </c>
      <c r="C275" s="95">
        <v>0</v>
      </c>
      <c r="D275" s="95">
        <v>-9.9999999947613105E-3</v>
      </c>
      <c r="E275" s="95">
        <v>0</v>
      </c>
      <c r="F275" s="95">
        <v>0</v>
      </c>
      <c r="G275" s="95">
        <v>0</v>
      </c>
      <c r="H275" s="95">
        <v>0</v>
      </c>
      <c r="I275" s="95">
        <v>0</v>
      </c>
      <c r="J275" s="95">
        <v>0</v>
      </c>
      <c r="K275" s="95">
        <v>0</v>
      </c>
      <c r="L275" s="95">
        <v>0</v>
      </c>
      <c r="M275" s="95">
        <v>0</v>
      </c>
      <c r="N275" s="95">
        <v>0</v>
      </c>
      <c r="O275" s="174">
        <f>O273-O274</f>
        <v>0</v>
      </c>
    </row>
    <row r="276" spans="1:15" ht="15" thickTop="1" x14ac:dyDescent="0.3"/>
    <row r="278" spans="1:15" x14ac:dyDescent="0.3">
      <c r="C278" s="96"/>
    </row>
    <row r="283" spans="1:15" x14ac:dyDescent="0.3">
      <c r="J283" s="38"/>
      <c r="K283" s="38"/>
      <c r="L283" s="38"/>
      <c r="M283" s="38"/>
      <c r="N283" s="38"/>
    </row>
    <row r="284" spans="1:15" x14ac:dyDescent="0.3">
      <c r="J284" s="38"/>
      <c r="K284" s="38"/>
      <c r="L284" s="38"/>
      <c r="M284" s="38"/>
      <c r="N284" s="38"/>
    </row>
    <row r="285" spans="1:15" x14ac:dyDescent="0.3">
      <c r="J285" s="38"/>
      <c r="K285" s="38"/>
      <c r="L285" s="38"/>
      <c r="M285" s="38"/>
      <c r="N285" s="38"/>
    </row>
  </sheetData>
  <autoFilter ref="A5:O247" xr:uid="{D2CEE4A7-45A2-4C05-BA26-82BCC92F6B16}">
    <filterColumn colId="14">
      <filters>
        <filter val="1,184,257"/>
        <filter val="10,000"/>
        <filter val="135,000"/>
        <filter val="137,922"/>
        <filter val="14,400"/>
        <filter val="2,500"/>
        <filter val="20,000"/>
        <filter val="25,000"/>
        <filter val="25,750"/>
        <filter val="3,218,923"/>
        <filter val="35,000"/>
        <filter val="45,800"/>
        <filter val="5,000"/>
        <filter val="64,860"/>
        <filter val="7,400"/>
        <filter val="70,000"/>
        <filter val="75,000"/>
        <filter val="800,324"/>
        <filter val="873,070"/>
        <filter val="9,860"/>
      </filters>
    </filterColumn>
  </autoFilter>
  <pageMargins left="0.7" right="0.7" top="0.75" bottom="0.75" header="0.3" footer="0.3"/>
  <customProperties>
    <customPr name="_pios_id" r:id="rId1"/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E2A88-8957-4843-8815-7DB390FB273D}"/>
</file>

<file path=customXml/itemProps2.xml><?xml version="1.0" encoding="utf-8"?>
<ds:datastoreItem xmlns:ds="http://schemas.openxmlformats.org/officeDocument/2006/customXml" ds:itemID="{DCC124E1-2F3F-4A9C-B5DA-B48C95772C88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27799572-5A0D-4383-8B68-C763B0FDA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C-15 2025</vt:lpstr>
      <vt:lpstr>2025A</vt:lpstr>
      <vt:lpstr>G</vt:lpstr>
      <vt:lpstr>G2</vt:lpstr>
      <vt:lpstr>'C-15 2025'!Print_Area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Otero, Onixa</cp:lastModifiedBy>
  <cp:revision/>
  <dcterms:created xsi:type="dcterms:W3CDTF">2007-04-10T13:44:39Z</dcterms:created>
  <dcterms:modified xsi:type="dcterms:W3CDTF">2024-04-08T22:10:21Z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47100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2023-05-09T14:19:35Z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0367f758-6fff-4a58-94fc-4a1126907b3e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{A44787D4-0540-4523-9961-78E4036D8C6D}">
    <vt:lpwstr>{5938B9A8-7219-4B49-831F-54C339CD953D}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