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aoxo\Desktop\Rate Case &amp; MFR\POD\C\"/>
    </mc:Choice>
  </mc:AlternateContent>
  <xr:revisionPtr revIDLastSave="0" documentId="8_{4B480943-3A3D-4B15-A6ED-8AA9877EC816}" xr6:coauthVersionLast="47" xr6:coauthVersionMax="47" xr10:uidLastSave="{00000000-0000-0000-0000-000000000000}"/>
  <bookViews>
    <workbookView xWindow="-108" yWindow="-108" windowWidth="23256" windowHeight="12576" xr2:uid="{138495C9-F052-46C6-88F5-A34F0133E3C1}"/>
  </bookViews>
  <sheets>
    <sheet name="C-23" sheetId="2" r:id="rId1"/>
    <sheet name="Support ---&gt;" sheetId="3" r:id="rId2"/>
    <sheet name="Test Yr Data" sheetId="4" r:id="rId3"/>
    <sheet name="FERC Actuals" sheetId="1" r:id="rId4"/>
    <sheet name="Comments " sheetId="5" r:id="rId5"/>
  </sheets>
  <externalReferences>
    <externalReference r:id="rId6"/>
    <externalReference r:id="rId7"/>
    <externalReference r:id="rId8"/>
    <externalReference r:id="rId9"/>
    <externalReference r:id="rId10"/>
  </externalReferences>
  <definedNames>
    <definedName name="DATA1">'FERC Actuals'!$A$3:$A$16</definedName>
    <definedName name="DATA2">'FERC Actuals'!$B$3:$B$16</definedName>
    <definedName name="DATA3">'FERC Actuals'!$C$3:$C$16</definedName>
    <definedName name="DocKetNumber">[1]SetupData!$B$6</definedName>
    <definedName name="FullDocketNumber">[1]SetupData!$B$7</definedName>
    <definedName name="HistYear">[1]SetupData!$B$14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Line1">[2]Sheet1!$B$8</definedName>
    <definedName name="PLine2">[2]Sheet1!$B$9</definedName>
    <definedName name="PLine3">[2]Sheet1!$B$10</definedName>
    <definedName name="PLine4">[3]Sheet1!$B$11</definedName>
    <definedName name="_xlnm.Print_Area" localSheetId="0">'C-23'!$A$1:$S$27</definedName>
    <definedName name="PriorYear">[1]SetupData!$B$13</definedName>
    <definedName name="ScheduleData">[1]Schedules!$C$3:$G$102</definedName>
    <definedName name="TEST0">'FERC Actuals'!$A$3:$C$16</definedName>
    <definedName name="TESTHKEY">'FERC Actuals'!$C$2</definedName>
    <definedName name="TESTKEYS">'FERC Actuals'!$A$3:$B$16</definedName>
    <definedName name="TESTVKEY">'FERC Actuals'!$A$2:$B$2</definedName>
    <definedName name="TestYear">[1]SetupData!$B$12</definedName>
    <definedName name="TYL1_">[1]SetupData!$B$24</definedName>
    <definedName name="TYL2_">[1]SetupData!$B$25</definedName>
    <definedName name="TYL3_">[1]SetupData!$B$26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2" l="1"/>
  <c r="D28" i="1"/>
  <c r="N24" i="2"/>
  <c r="N13" i="2"/>
  <c r="N20" i="2"/>
  <c r="N18" i="2"/>
  <c r="N22" i="2" l="1"/>
  <c r="G30" i="1" l="1"/>
  <c r="G25" i="1"/>
  <c r="G23" i="1"/>
  <c r="R94" i="1" l="1"/>
  <c r="S76" i="1"/>
  <c r="S78" i="1" s="1"/>
  <c r="V33" i="1"/>
  <c r="V35" i="1" s="1"/>
  <c r="V30" i="1"/>
  <c r="E30" i="1"/>
  <c r="J24" i="2" s="1"/>
  <c r="D25" i="1"/>
  <c r="D24" i="1"/>
  <c r="E23" i="1"/>
  <c r="J13" i="2" s="1"/>
  <c r="C17" i="1"/>
  <c r="C16" i="1"/>
  <c r="C15" i="1"/>
  <c r="C14" i="1"/>
  <c r="C13" i="1"/>
  <c r="C12" i="1"/>
  <c r="C11" i="1"/>
  <c r="C10" i="1"/>
  <c r="C9" i="1"/>
  <c r="C8" i="1"/>
  <c r="C7" i="1"/>
  <c r="C6" i="1"/>
  <c r="C5" i="1"/>
  <c r="C4" i="1"/>
  <c r="D27" i="1" s="1"/>
  <c r="J20" i="2" s="1"/>
  <c r="C3" i="1"/>
  <c r="E25" i="1" l="1"/>
  <c r="J15" i="2" s="1"/>
  <c r="D26" i="1"/>
  <c r="J18" i="2" s="1"/>
  <c r="C18" i="1"/>
  <c r="C19" i="1" s="1"/>
  <c r="D19" i="1" s="1"/>
  <c r="H30" i="1"/>
  <c r="N27" i="2"/>
  <c r="H23" i="1"/>
  <c r="H25" i="1" l="1"/>
  <c r="E28" i="1"/>
  <c r="E29" i="1" s="1"/>
  <c r="E22" i="1" s="1"/>
  <c r="E31" i="1" l="1"/>
  <c r="J22" i="2" s="1"/>
  <c r="J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tc={8A840358-8C23-438C-AFA4-43498E3FF63C}</author>
    <author>tc={D5B1C3A7-CC5C-4C16-BD7D-0EB87B7A5A08}</author>
  </authors>
  <commentList>
    <comment ref="C3" authorId="0" shapeId="0" xr:uid="{8A840358-8C23-438C-AFA4-43498E3FF63C}">
      <text>
        <t>[Threaded comment]
Your version of Excel allows you to read this threaded comment; however, any edits to it will get removed if the file is opened in a newer version of Excel. Learn more: https://go.microsoft.com/fwlink/?linkid=870924
Comment:
    Pull FERD from SAP to see what portion settles to FERC 431.0 (9431000)</t>
      </text>
    </comment>
    <comment ref="D17" authorId="1" shapeId="0" xr:uid="{D5B1C3A7-CC5C-4C16-BD7D-0EB87B7A5A08}">
      <text>
        <t>[Threaded comment]
Your version of Excel allows you to read this threaded comment; however, any edits to it will get removed if the file is opened in a newer version of Excel. Learn more: https://go.microsoft.com/fwlink/?linkid=870924
Comment:
    Justin said there was no reclass in 22 actuals. See below</t>
      </text>
    </comment>
  </commentList>
</comments>
</file>

<file path=xl/sharedStrings.xml><?xml version="1.0" encoding="utf-8"?>
<sst xmlns="http://schemas.openxmlformats.org/spreadsheetml/2006/main" count="163" uniqueCount="128">
  <si>
    <t>SCHEDULE C-23</t>
  </si>
  <si>
    <t>INTEREST IN TAX EXPENSE CALCULATION</t>
  </si>
  <si>
    <t>Page 1 of  1</t>
  </si>
  <si>
    <t>FLORIDA PUBLIC SERVICE COMMISSION</t>
  </si>
  <si>
    <t xml:space="preserve">              EXPLANATION:</t>
  </si>
  <si>
    <t>Provide the amount of interest expense used to calculate net operating income taxes on Schedule C-22</t>
  </si>
  <si>
    <t xml:space="preserve">       Type of data shown:</t>
  </si>
  <si>
    <t xml:space="preserve">If the basis for allocating interest used in the tax calculation differs from the basis used in allocating current </t>
  </si>
  <si>
    <t>XX</t>
  </si>
  <si>
    <t>Projected Test Year Ended 12/31/2025</t>
  </si>
  <si>
    <t>COMPANY: TAMPA ELECTRIC COMPANY</t>
  </si>
  <si>
    <t>income tax expense,  the differing bases should be clearly identified.</t>
  </si>
  <si>
    <t>Projected Prior Year Ended 12/31/2024</t>
  </si>
  <si>
    <t>Historical Prior Year Ended 12/31/2023</t>
  </si>
  <si>
    <t>(Dollars in 000's)</t>
  </si>
  <si>
    <t>(1)</t>
  </si>
  <si>
    <t>(2)</t>
  </si>
  <si>
    <t>Historical Base Year</t>
  </si>
  <si>
    <t>Test Year</t>
  </si>
  <si>
    <t>Line</t>
  </si>
  <si>
    <t>Ended</t>
  </si>
  <si>
    <t>No.</t>
  </si>
  <si>
    <t>Description</t>
  </si>
  <si>
    <t>Interest on Long Term Debt</t>
  </si>
  <si>
    <t>&lt;- Added 1 to tie to FY on EPM IS. See 'Test Yr Data' tab</t>
  </si>
  <si>
    <t>Amortization of Debt Discount, Premium, Issuing</t>
  </si>
  <si>
    <t xml:space="preserve">   Expense &amp; Loss on Reacquired Debt</t>
  </si>
  <si>
    <t>Interest on Short Term Debt</t>
  </si>
  <si>
    <t>Interest on Customer Deposits</t>
  </si>
  <si>
    <t>Other Interest Expense</t>
  </si>
  <si>
    <t>Less Allowance for Funds Used During Construction</t>
  </si>
  <si>
    <t>Total Interest Expense</t>
  </si>
  <si>
    <t>Total may not foot due to rounding.</t>
  </si>
  <si>
    <t>Supporting Schedules: D-1a, D-1b</t>
  </si>
  <si>
    <t>Recap Schedules: C-22, C-4</t>
  </si>
  <si>
    <t>Source - 2025 MFR Budget v2</t>
  </si>
  <si>
    <t>Source: 2025 RC Budget in EPM</t>
  </si>
  <si>
    <t>Interest on LTD rounds up. Added 1 to the MFR schedule</t>
  </si>
  <si>
    <t>Clause Int Exp + A_7500060 &amp; A_7500800 are what fall out to Other</t>
  </si>
  <si>
    <t>Add 1 to MFR if data pulling from Test Yr budget model does not round to what EPM shows</t>
  </si>
  <si>
    <t>Amount that settles to FERC 431.0 Other Interest Expense:</t>
  </si>
  <si>
    <t>Nat. acct</t>
  </si>
  <si>
    <t>G/L Acct Long Text</t>
  </si>
  <si>
    <t>ValCOArCur</t>
  </si>
  <si>
    <t>S_ALR_87012284</t>
  </si>
  <si>
    <t>6790101</t>
  </si>
  <si>
    <t>Fees - Bank</t>
  </si>
  <si>
    <t>C</t>
  </si>
  <si>
    <t>7500030</t>
  </si>
  <si>
    <t>Interest Exp - Customer Deposits</t>
  </si>
  <si>
    <t>B</t>
  </si>
  <si>
    <t>7500060</t>
  </si>
  <si>
    <t>Interest Exp - Financing Lease</t>
  </si>
  <si>
    <t>7500080</t>
  </si>
  <si>
    <t>Interest Exp - Credit Facilities</t>
  </si>
  <si>
    <t>A</t>
  </si>
  <si>
    <t xml:space="preserve">&lt;- Check T-Code FERD for Regulatory Account 9431000 and look to see what Natural Accts roll up to that FERC to determine if any GLs  need to be added here. Also check the $ amt in 6790101 that settles to FERC 491 in that report. </t>
  </si>
  <si>
    <t>7500090</t>
  </si>
  <si>
    <t>Interest Exp - Other Short Term Borrowing</t>
  </si>
  <si>
    <t>7500100</t>
  </si>
  <si>
    <t>Interest Exp - Taxes</t>
  </si>
  <si>
    <t>7500220</t>
  </si>
  <si>
    <t>Interest Exp - Defd Fuel Clause</t>
  </si>
  <si>
    <t>7500230</t>
  </si>
  <si>
    <t>Interest Exp - Defd Capacity Clause</t>
  </si>
  <si>
    <t>7500240</t>
  </si>
  <si>
    <t>Interest Exp - Defd Conservation Clause</t>
  </si>
  <si>
    <t>7500250</t>
  </si>
  <si>
    <t>Interest Exp - Defd Environmental Clause</t>
  </si>
  <si>
    <t>7500290</t>
  </si>
  <si>
    <t>Interest Exp - Defd SPPCRC</t>
  </si>
  <si>
    <t>7500291</t>
  </si>
  <si>
    <t>Interest Exp - Defd CETM</t>
  </si>
  <si>
    <t>7500700</t>
  </si>
  <si>
    <t>Interest Exp - Intercompany</t>
  </si>
  <si>
    <t>7500800</t>
  </si>
  <si>
    <t>Interest Exp - Miscellaneous</t>
  </si>
  <si>
    <t>A. TEC Rec Interest Expense component Reclass (see below)</t>
  </si>
  <si>
    <t>Total Other Interest Expense</t>
  </si>
  <si>
    <t>2023 Actuals FERC Reporting</t>
  </si>
  <si>
    <t xml:space="preserve"> Interest Charges (FERC Statement)</t>
  </si>
  <si>
    <t>EE Model</t>
  </si>
  <si>
    <t>check</t>
  </si>
  <si>
    <t xml:space="preserve"> Interest on Long-term Debt</t>
  </si>
  <si>
    <t>Amort of Debt Discount and Expense</t>
  </si>
  <si>
    <t>Amort of Loss on Reqquired Debt</t>
  </si>
  <si>
    <t>Amortization</t>
  </si>
  <si>
    <t>Sum of A</t>
  </si>
  <si>
    <t>Actuals</t>
  </si>
  <si>
    <t>Sum of B</t>
  </si>
  <si>
    <t>Interest on Long-Term Debt</t>
  </si>
  <si>
    <t>Sum of C</t>
  </si>
  <si>
    <t xml:space="preserve"> FERC 431</t>
  </si>
  <si>
    <t>Amort of Debt Discount</t>
  </si>
  <si>
    <t>Amort of Loss on Reaquired Debt</t>
  </si>
  <si>
    <t xml:space="preserve"> AFUDC</t>
  </si>
  <si>
    <t>Rounding to tie Total to 000's</t>
  </si>
  <si>
    <t>Other Interest Exp</t>
  </si>
  <si>
    <t>AFUDC</t>
  </si>
  <si>
    <t>Total Interest Charges (from snip)</t>
  </si>
  <si>
    <r>
      <t xml:space="preserve">FERD - Drill Down </t>
    </r>
    <r>
      <rPr>
        <sz val="14"/>
        <color theme="1"/>
        <rFont val="Calibri"/>
        <family val="2"/>
        <scheme val="minor"/>
      </rPr>
      <t>(shows which natural accts roll up into FERC 431.0, so we know if new ones need to be added to column A above)</t>
    </r>
  </si>
  <si>
    <t>This checks whether there are $'s in GL 6790101 that go to different FERCs other than FERC 431 (Reg Acct 9431000):</t>
  </si>
  <si>
    <t>FAGLB03 - Display GL Balances</t>
  </si>
  <si>
    <t>Enter amts from Nat'l Accts for Reg Acct 9431000 (FERD report) below:</t>
  </si>
  <si>
    <t>-&gt;</t>
  </si>
  <si>
    <t>Int-CustDeposits</t>
  </si>
  <si>
    <t>Int-FinancingLease</t>
  </si>
  <si>
    <t>Int-CreditFacilities</t>
  </si>
  <si>
    <t xml:space="preserve">&lt;- use GL 6790101 amt from FERD for 9431000 instead of this FAGLB03 amt for GL 6790101 if they differ, b/c some of what's in that GL may settle to different FERC accts. </t>
  </si>
  <si>
    <t>Int-OtherSTBorrowing</t>
  </si>
  <si>
    <t>Int-Taxes</t>
  </si>
  <si>
    <t>Int-DefdFuel</t>
  </si>
  <si>
    <t>Int-DefdCapacity</t>
  </si>
  <si>
    <t>Int-DefdConservation</t>
  </si>
  <si>
    <t>Int-DefdEnvironmental</t>
  </si>
  <si>
    <t>Int-DefdSPPCRC</t>
  </si>
  <si>
    <t>Int-DefdCETM</t>
  </si>
  <si>
    <t>Int-Intercompany</t>
  </si>
  <si>
    <t>Int-Miscellaneous</t>
  </si>
  <si>
    <t>Reg Account 9431000</t>
  </si>
  <si>
    <t>ck</t>
  </si>
  <si>
    <r>
      <t xml:space="preserve">FERD - Drill Down </t>
    </r>
    <r>
      <rPr>
        <sz val="14"/>
        <color theme="1"/>
        <rFont val="Calibri"/>
        <family val="2"/>
        <scheme val="minor"/>
      </rPr>
      <t>(can also be used to show which FERC accts a particular Natural Account settles to if there is a difference btwn what's in that GL and what's in FERC 431.0)</t>
    </r>
  </si>
  <si>
    <t>Look up Regulatory Account 6790101 Fees - Bank to show what settles to FERC 431 (9431000)</t>
  </si>
  <si>
    <t>This shows which FERCs the amts in GL 6790101 settle to:</t>
  </si>
  <si>
    <t>Other interest Expense</t>
  </si>
  <si>
    <t>&lt;-</t>
  </si>
  <si>
    <t>DOCKET No. 20240026-EI</t>
  </si>
  <si>
    <t>Witness: J. Chronister / R. Latta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</si>
</sst>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00_);_(* \(#,##0.00000\);_(* &quot;-&quot;??_);_(@_)"/>
    <numFmt numFmtId="167" formatCode="0.000%"/>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sz val="14"/>
      <color theme="1"/>
      <name val="Calibri"/>
      <family val="2"/>
      <scheme val="minor"/>
    </font>
    <font>
      <sz val="10"/>
      <color theme="1"/>
      <name val="Arial"/>
      <family val="2"/>
    </font>
    <font>
      <sz val="11"/>
      <name val="Calibri"/>
      <family val="2"/>
      <scheme val="minor"/>
    </font>
    <font>
      <sz val="10"/>
      <name val="Arial"/>
      <family val="2"/>
    </font>
    <font>
      <sz val="8"/>
      <color rgb="FFFF0000"/>
      <name val="Arial"/>
      <family val="2"/>
    </font>
    <font>
      <sz val="12"/>
      <name val="Arial"/>
      <family val="2"/>
    </font>
    <font>
      <sz val="8"/>
      <name val="Arial"/>
      <family val="2"/>
    </font>
    <font>
      <sz val="14"/>
      <color theme="1"/>
      <name val="Calibri"/>
      <family val="2"/>
      <scheme val="minor"/>
    </font>
    <font>
      <sz val="10"/>
      <color indexed="8"/>
      <name val="Arial"/>
      <family val="2"/>
    </font>
    <font>
      <b/>
      <sz val="10"/>
      <color theme="1"/>
      <name val="Calibri"/>
      <family val="2"/>
      <scheme val="minor"/>
    </font>
    <font>
      <sz val="10"/>
      <color theme="1"/>
      <name val="Calibri"/>
      <family val="2"/>
      <scheme val="minor"/>
    </font>
    <font>
      <i/>
      <sz val="10"/>
      <color rgb="FFFF0000"/>
      <name val="Calibri"/>
      <family val="2"/>
      <scheme val="minor"/>
    </font>
    <font>
      <i/>
      <sz val="8"/>
      <color theme="1"/>
      <name val="Calibri"/>
      <family val="2"/>
      <scheme val="minor"/>
    </font>
    <font>
      <sz val="11"/>
      <color rgb="FF0000FF"/>
      <name val="Calibri"/>
      <family val="2"/>
      <scheme val="minor"/>
    </font>
    <font>
      <i/>
      <sz val="10"/>
      <color rgb="FF0000FF"/>
      <name val="Calibri"/>
      <family val="2"/>
      <scheme val="minor"/>
    </font>
    <font>
      <sz val="10"/>
      <color rgb="FF0000FF"/>
      <name val="Calibri"/>
      <family val="2"/>
      <scheme val="minor"/>
    </font>
  </fonts>
  <fills count="9">
    <fill>
      <patternFill patternType="none"/>
    </fill>
    <fill>
      <patternFill patternType="gray125"/>
    </fill>
    <fill>
      <patternFill patternType="solid">
        <fgColor rgb="FFF9F9F9"/>
        <bgColor indexed="64"/>
      </patternFill>
    </fill>
    <fill>
      <patternFill patternType="solid">
        <fgColor indexed="43"/>
        <bgColor indexed="64"/>
      </patternFill>
    </fill>
    <fill>
      <patternFill patternType="solid">
        <fgColor rgb="FFFFFFCC"/>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double">
        <color indexed="64"/>
      </bottom>
      <diagonal/>
    </border>
  </borders>
  <cellStyleXfs count="10">
    <xf numFmtId="0" fontId="0" fillId="0" borderId="0"/>
    <xf numFmtId="43" fontId="7" fillId="0" borderId="0" applyFont="0" applyFill="0" applyBorder="0" applyAlignment="0" applyProtection="0"/>
    <xf numFmtId="0" fontId="1" fillId="0" borderId="0"/>
    <xf numFmtId="44" fontId="9" fillId="0" borderId="0" applyFont="0" applyFill="0" applyBorder="0" applyAlignment="0" applyProtection="0"/>
    <xf numFmtId="0" fontId="11" fillId="0" borderId="0"/>
    <xf numFmtId="43" fontId="9" fillId="0" borderId="0" applyFont="0" applyFill="0" applyBorder="0" applyAlignment="0" applyProtection="0"/>
    <xf numFmtId="0" fontId="7" fillId="0" borderId="0"/>
    <xf numFmtId="0" fontId="9" fillId="0" borderId="0"/>
    <xf numFmtId="0" fontId="14" fillId="0" borderId="0"/>
    <xf numFmtId="9" fontId="9" fillId="0" borderId="0" applyFont="0" applyFill="0" applyBorder="0" applyAlignment="0" applyProtection="0"/>
  </cellStyleXfs>
  <cellXfs count="94">
    <xf numFmtId="0" fontId="0" fillId="0" borderId="0" xfId="0"/>
    <xf numFmtId="0" fontId="4" fillId="0" borderId="0" xfId="2" applyFont="1"/>
    <xf numFmtId="0" fontId="1" fillId="0" borderId="0" xfId="2"/>
    <xf numFmtId="0" fontId="4" fillId="2" borderId="1" xfId="2" applyFont="1" applyFill="1" applyBorder="1"/>
    <xf numFmtId="0" fontId="4" fillId="2" borderId="2" xfId="2" applyFont="1" applyFill="1" applyBorder="1"/>
    <xf numFmtId="0" fontId="5" fillId="3" borderId="3" xfId="2" applyFont="1" applyFill="1" applyBorder="1" applyAlignment="1">
      <alignment horizontal="right"/>
    </xf>
    <xf numFmtId="0" fontId="6" fillId="0" borderId="0" xfId="2" applyFont="1"/>
    <xf numFmtId="49" fontId="1" fillId="2" borderId="4" xfId="2" applyNumberFormat="1" applyFill="1" applyBorder="1"/>
    <xf numFmtId="49" fontId="1" fillId="2" borderId="0" xfId="2" applyNumberFormat="1" applyFill="1"/>
    <xf numFmtId="4" fontId="1" fillId="4" borderId="5" xfId="2" applyNumberFormat="1" applyFill="1" applyBorder="1"/>
    <xf numFmtId="0" fontId="2" fillId="0" borderId="0" xfId="2" applyFont="1"/>
    <xf numFmtId="43" fontId="1" fillId="0" borderId="0" xfId="1" applyFont="1" applyFill="1"/>
    <xf numFmtId="49" fontId="1" fillId="2" borderId="6" xfId="2" applyNumberFormat="1" applyFill="1" applyBorder="1"/>
    <xf numFmtId="49" fontId="1" fillId="2" borderId="7" xfId="2" applyNumberFormat="1" applyFill="1" applyBorder="1"/>
    <xf numFmtId="4" fontId="1" fillId="4" borderId="8" xfId="2" applyNumberFormat="1" applyFill="1" applyBorder="1"/>
    <xf numFmtId="43" fontId="1" fillId="5" borderId="7" xfId="1" applyFont="1" applyFill="1" applyBorder="1"/>
    <xf numFmtId="4" fontId="1" fillId="0" borderId="0" xfId="2" applyNumberFormat="1"/>
    <xf numFmtId="43" fontId="1" fillId="0" borderId="0" xfId="2" applyNumberFormat="1"/>
    <xf numFmtId="0" fontId="2" fillId="0" borderId="0" xfId="2" applyFont="1" applyAlignment="1">
      <alignment horizontal="right"/>
    </xf>
    <xf numFmtId="0" fontId="4" fillId="0" borderId="0" xfId="2" applyFont="1" applyAlignment="1">
      <alignment horizontal="left"/>
    </xf>
    <xf numFmtId="43" fontId="3" fillId="0" borderId="9" xfId="1" applyFont="1" applyBorder="1"/>
    <xf numFmtId="0" fontId="3" fillId="0" borderId="0" xfId="2" applyFont="1" applyAlignment="1">
      <alignment horizontal="left"/>
    </xf>
    <xf numFmtId="0" fontId="5" fillId="0" borderId="0" xfId="2" applyFont="1" applyAlignment="1">
      <alignment horizontal="right"/>
    </xf>
    <xf numFmtId="43" fontId="8" fillId="5" borderId="0" xfId="1" applyFont="1" applyFill="1"/>
    <xf numFmtId="0" fontId="1" fillId="0" borderId="0" xfId="2" applyAlignment="1">
      <alignment horizontal="left"/>
    </xf>
    <xf numFmtId="164" fontId="10" fillId="0" borderId="0" xfId="3" applyNumberFormat="1" applyFont="1" applyFill="1" applyAlignment="1" applyProtection="1">
      <protection locked="0"/>
    </xf>
    <xf numFmtId="0" fontId="12" fillId="0" borderId="0" xfId="4" applyFont="1" applyProtection="1">
      <protection locked="0"/>
    </xf>
    <xf numFmtId="43" fontId="8" fillId="0" borderId="0" xfId="1" applyFont="1"/>
    <xf numFmtId="43" fontId="8" fillId="0" borderId="7" xfId="1" applyFont="1" applyBorder="1"/>
    <xf numFmtId="43" fontId="1" fillId="5" borderId="0" xfId="1" applyFont="1" applyFill="1"/>
    <xf numFmtId="0" fontId="1" fillId="0" borderId="0" xfId="2" applyAlignment="1">
      <alignment horizontal="right" indent="1"/>
    </xf>
    <xf numFmtId="165" fontId="12" fillId="0" borderId="0" xfId="5" applyNumberFormat="1" applyFont="1" applyFill="1" applyAlignment="1" applyProtection="1">
      <protection locked="0"/>
    </xf>
    <xf numFmtId="0" fontId="12" fillId="0" borderId="0" xfId="4" applyFont="1"/>
    <xf numFmtId="43" fontId="1" fillId="4" borderId="0" xfId="1" applyFont="1" applyFill="1"/>
    <xf numFmtId="43" fontId="1" fillId="5" borderId="0" xfId="2" applyNumberFormat="1" applyFill="1"/>
    <xf numFmtId="165" fontId="10" fillId="0" borderId="0" xfId="5" applyNumberFormat="1" applyFont="1" applyFill="1" applyAlignment="1" applyProtection="1">
      <protection locked="0"/>
    </xf>
    <xf numFmtId="43" fontId="1" fillId="0" borderId="2" xfId="2" applyNumberFormat="1" applyBorder="1"/>
    <xf numFmtId="0" fontId="3" fillId="0" borderId="0" xfId="2" applyFont="1"/>
    <xf numFmtId="165" fontId="1" fillId="0" borderId="0" xfId="2" applyNumberFormat="1"/>
    <xf numFmtId="0" fontId="1" fillId="6" borderId="0" xfId="2" applyFill="1"/>
    <xf numFmtId="0" fontId="1" fillId="4" borderId="0" xfId="2" applyFill="1"/>
    <xf numFmtId="0" fontId="1" fillId="0" borderId="0" xfId="2" applyAlignment="1">
      <alignment horizontal="right"/>
    </xf>
    <xf numFmtId="0" fontId="7" fillId="0" borderId="0" xfId="6"/>
    <xf numFmtId="164" fontId="12" fillId="0" borderId="0" xfId="3" applyNumberFormat="1" applyFont="1" applyFill="1"/>
    <xf numFmtId="164" fontId="12" fillId="0" borderId="0" xfId="3" applyNumberFormat="1" applyFont="1" applyFill="1" applyBorder="1"/>
    <xf numFmtId="165" fontId="12" fillId="0" borderId="0" xfId="5" applyNumberFormat="1" applyFont="1" applyFill="1" applyBorder="1"/>
    <xf numFmtId="164" fontId="12" fillId="0" borderId="12" xfId="3" applyNumberFormat="1" applyFont="1" applyFill="1" applyBorder="1" applyAlignment="1" applyProtection="1">
      <protection locked="0"/>
    </xf>
    <xf numFmtId="166" fontId="12" fillId="0" borderId="0" xfId="5" applyNumberFormat="1" applyFont="1" applyFill="1" applyBorder="1"/>
    <xf numFmtId="165" fontId="12" fillId="0" borderId="0" xfId="5" applyNumberFormat="1" applyFont="1" applyFill="1"/>
    <xf numFmtId="167" fontId="12" fillId="0" borderId="0" xfId="9" applyNumberFormat="1" applyFont="1" applyFill="1" applyBorder="1"/>
    <xf numFmtId="0" fontId="15" fillId="7" borderId="0" xfId="6" applyFont="1" applyFill="1"/>
    <xf numFmtId="0" fontId="16" fillId="7" borderId="0" xfId="6" applyFont="1" applyFill="1"/>
    <xf numFmtId="0" fontId="16" fillId="0" borderId="0" xfId="6" applyFont="1"/>
    <xf numFmtId="0" fontId="17" fillId="7" borderId="0" xfId="6" applyFont="1" applyFill="1"/>
    <xf numFmtId="0" fontId="18" fillId="7" borderId="0" xfId="6" applyFont="1" applyFill="1"/>
    <xf numFmtId="0" fontId="6" fillId="0" borderId="0" xfId="2" applyFont="1" applyAlignment="1">
      <alignment horizontal="center"/>
    </xf>
    <xf numFmtId="0" fontId="6" fillId="0" borderId="0" xfId="2" quotePrefix="1" applyFont="1" applyAlignment="1">
      <alignment horizontal="center"/>
    </xf>
    <xf numFmtId="0" fontId="6" fillId="0" borderId="0" xfId="2" quotePrefix="1" applyFont="1" applyAlignment="1">
      <alignment horizontal="right" indent="1"/>
    </xf>
    <xf numFmtId="0" fontId="19" fillId="0" borderId="0" xfId="2" applyFont="1"/>
    <xf numFmtId="0" fontId="19" fillId="8" borderId="0" xfId="2" applyFont="1" applyFill="1" applyAlignment="1">
      <alignment vertical="center" wrapText="1"/>
    </xf>
    <xf numFmtId="0" fontId="1" fillId="5" borderId="0" xfId="2" applyFill="1"/>
    <xf numFmtId="0" fontId="20" fillId="7" borderId="0" xfId="6" applyFont="1" applyFill="1"/>
    <xf numFmtId="0" fontId="3" fillId="7" borderId="0" xfId="6" applyFont="1" applyFill="1"/>
    <xf numFmtId="43" fontId="1" fillId="4" borderId="0" xfId="2" applyNumberFormat="1" applyFill="1"/>
    <xf numFmtId="4" fontId="1" fillId="4" borderId="0" xfId="2" applyNumberFormat="1" applyFill="1"/>
    <xf numFmtId="4" fontId="1" fillId="4" borderId="7" xfId="2" applyNumberFormat="1" applyFill="1" applyBorder="1"/>
    <xf numFmtId="0" fontId="21" fillId="0" borderId="0" xfId="6" applyFont="1"/>
    <xf numFmtId="0" fontId="19" fillId="0" borderId="0" xfId="2" applyFont="1" applyAlignment="1">
      <alignment horizontal="left" vertical="top" wrapText="1" indent="1"/>
    </xf>
    <xf numFmtId="0" fontId="19" fillId="8" borderId="0" xfId="2" applyFont="1" applyFill="1" applyAlignment="1">
      <alignment horizontal="center" vertical="center" wrapText="1"/>
    </xf>
    <xf numFmtId="164" fontId="12" fillId="0" borderId="0" xfId="3" applyNumberFormat="1" applyFont="1" applyFill="1" applyAlignment="1" applyProtection="1">
      <protection locked="0"/>
    </xf>
    <xf numFmtId="0" fontId="12" fillId="0" borderId="10" xfId="6" applyFont="1" applyFill="1" applyBorder="1" applyAlignment="1">
      <alignment vertical="top"/>
    </xf>
    <xf numFmtId="0" fontId="9" fillId="0" borderId="0" xfId="6" applyFont="1" applyFill="1"/>
    <xf numFmtId="0" fontId="12" fillId="0" borderId="0" xfId="6" applyFont="1" applyFill="1" applyAlignment="1">
      <alignment vertical="top"/>
    </xf>
    <xf numFmtId="0" fontId="12" fillId="0" borderId="0" xfId="6" applyFont="1" applyFill="1"/>
    <xf numFmtId="0" fontId="12" fillId="0" borderId="11" xfId="6" applyFont="1" applyFill="1" applyBorder="1" applyAlignment="1">
      <alignment horizontal="left"/>
    </xf>
    <xf numFmtId="0" fontId="12" fillId="0" borderId="0" xfId="6" applyFont="1" applyFill="1" applyAlignment="1">
      <alignment horizontal="left"/>
    </xf>
    <xf numFmtId="0" fontId="12" fillId="0" borderId="0" xfId="6" applyFont="1" applyFill="1" applyAlignment="1">
      <alignment horizontal="right"/>
    </xf>
    <xf numFmtId="0" fontId="12" fillId="0" borderId="10" xfId="6" applyFont="1" applyFill="1" applyBorder="1"/>
    <xf numFmtId="0" fontId="12" fillId="0" borderId="10" xfId="7" applyFont="1" applyFill="1" applyBorder="1"/>
    <xf numFmtId="0" fontId="12" fillId="0" borderId="0" xfId="6" applyFont="1" applyFill="1" applyAlignment="1">
      <alignment horizontal="center"/>
    </xf>
    <xf numFmtId="0" fontId="12" fillId="0" borderId="0" xfId="6" quotePrefix="1" applyFont="1" applyFill="1" applyAlignment="1">
      <alignment horizontal="center"/>
    </xf>
    <xf numFmtId="0" fontId="12" fillId="0" borderId="0" xfId="4" applyFont="1" applyFill="1" applyAlignment="1">
      <alignment horizontal="center"/>
    </xf>
    <xf numFmtId="0" fontId="12" fillId="0" borderId="0" xfId="4" applyFont="1" applyFill="1"/>
    <xf numFmtId="0" fontId="12" fillId="0" borderId="0" xfId="6" quotePrefix="1" applyFont="1" applyFill="1"/>
    <xf numFmtId="0" fontId="12" fillId="0" borderId="10" xfId="6" applyFont="1" applyFill="1" applyBorder="1" applyAlignment="1">
      <alignment horizontal="center"/>
    </xf>
    <xf numFmtId="14" fontId="12" fillId="0" borderId="10" xfId="6" applyNumberFormat="1" applyFont="1" applyFill="1" applyBorder="1" applyAlignment="1">
      <alignment horizontal="center"/>
    </xf>
    <xf numFmtId="14" fontId="12" fillId="0" borderId="10" xfId="4" applyNumberFormat="1" applyFont="1" applyFill="1" applyBorder="1" applyAlignment="1" applyProtection="1">
      <alignment horizontal="center"/>
      <protection locked="0"/>
    </xf>
    <xf numFmtId="0" fontId="12" fillId="0" borderId="10" xfId="4" applyFont="1" applyFill="1" applyBorder="1" applyProtection="1">
      <protection locked="0"/>
    </xf>
    <xf numFmtId="0" fontId="12" fillId="0" borderId="10" xfId="6" quotePrefix="1" applyFont="1" applyFill="1" applyBorder="1" applyAlignment="1">
      <alignment horizontal="center"/>
    </xf>
    <xf numFmtId="0" fontId="12" fillId="0" borderId="0" xfId="8" applyFont="1" applyFill="1" applyAlignment="1">
      <alignment horizontal="right" wrapText="1"/>
    </xf>
    <xf numFmtId="0" fontId="12" fillId="0" borderId="0" xfId="4" applyFont="1" applyFill="1" applyProtection="1">
      <protection locked="0"/>
    </xf>
    <xf numFmtId="164" fontId="9" fillId="0" borderId="0" xfId="6" applyNumberFormat="1" applyFont="1" applyFill="1"/>
    <xf numFmtId="0" fontId="12" fillId="0" borderId="0" xfId="8" applyFont="1" applyFill="1" applyAlignment="1">
      <alignment wrapText="1"/>
    </xf>
    <xf numFmtId="0" fontId="12" fillId="0" borderId="0" xfId="8" quotePrefix="1" applyFont="1" applyFill="1" applyAlignment="1">
      <alignment horizontal="right" wrapText="1"/>
    </xf>
  </cellXfs>
  <cellStyles count="10">
    <cellStyle name="Comma" xfId="1" builtinId="3"/>
    <cellStyle name="Comma 10" xfId="5" xr:uid="{2BBE3008-6FBA-42C2-B573-2C87C2ED7091}"/>
    <cellStyle name="Currency 10" xfId="3" xr:uid="{740A56E7-304E-4A5A-AE52-593E36FDB296}"/>
    <cellStyle name="Normal" xfId="0" builtinId="0"/>
    <cellStyle name="Normal 2" xfId="4" xr:uid="{63A02CAD-5D98-4F1D-A80D-6FAF202B0E84}"/>
    <cellStyle name="Normal 3" xfId="2" xr:uid="{301D9B6A-51DE-4E09-8050-5EF9C1A06CF4}"/>
    <cellStyle name="Normal 4" xfId="6" xr:uid="{7B93E044-E446-4B4A-8017-076B063A2598}"/>
    <cellStyle name="Normal_MFR_2008 Actual" xfId="7" xr:uid="{57D278B5-1475-4FA1-823C-188B70386B07}"/>
    <cellStyle name="Normal_Sheet1" xfId="8" xr:uid="{6F5D0CB1-68DF-4B8B-888B-20247557A03B}"/>
    <cellStyle name="Percent 2" xfId="9" xr:uid="{CC00A1D6-6489-41C1-93A2-CBFAA4467B3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none">
          <bgColor auto="1"/>
        </patternFill>
      </fill>
    </dxf>
    <dxf>
      <font>
        <color rgb="FF9C0006"/>
      </font>
      <fill>
        <patternFill>
          <bgColor rgb="FFFFC7CE"/>
        </patternFill>
      </fill>
    </dxf>
  </dxfs>
  <tableStyles count="1" defaultTableStyle="TableStyleMedium2" defaultPivotStyle="PivotStyleLight16">
    <tableStyle name="Invisible" pivot="0" table="0" count="0" xr9:uid="{E4FD2907-7153-41E2-A269-ED1007372D7B}"/>
  </tableStyles>
  <colors>
    <mruColors>
      <color rgb="FF0000FF"/>
      <color rgb="FFFFFFCC"/>
      <color rgb="FFFF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74083</xdr:colOff>
      <xdr:row>6</xdr:row>
      <xdr:rowOff>42333</xdr:rowOff>
    </xdr:from>
    <xdr:to>
      <xdr:col>24</xdr:col>
      <xdr:colOff>539750</xdr:colOff>
      <xdr:row>19</xdr:row>
      <xdr:rowOff>137700</xdr:rowOff>
    </xdr:to>
    <xdr:pic>
      <xdr:nvPicPr>
        <xdr:cNvPr id="2" name="Picture 1">
          <a:extLst>
            <a:ext uri="{FF2B5EF4-FFF2-40B4-BE49-F238E27FC236}">
              <a16:creationId xmlns:a16="http://schemas.microsoft.com/office/drawing/2014/main" id="{8C556D3C-CD5D-A31A-1DD1-4A87FB3A7FAA}"/>
            </a:ext>
          </a:extLst>
        </xdr:cNvPr>
        <xdr:cNvPicPr>
          <a:picLocks noChangeAspect="1"/>
        </xdr:cNvPicPr>
      </xdr:nvPicPr>
      <xdr:blipFill>
        <a:blip xmlns:r="http://schemas.openxmlformats.org/officeDocument/2006/relationships" r:embed="rId1"/>
        <a:stretch>
          <a:fillRect/>
        </a:stretch>
      </xdr:blipFill>
      <xdr:spPr>
        <a:xfrm>
          <a:off x="74083" y="994833"/>
          <a:ext cx="15197667" cy="2159117"/>
        </a:xfrm>
        <a:prstGeom prst="rect">
          <a:avLst/>
        </a:prstGeom>
      </xdr:spPr>
    </xdr:pic>
    <xdr:clientData/>
  </xdr:twoCellAnchor>
  <xdr:twoCellAnchor editAs="oneCell">
    <xdr:from>
      <xdr:col>0</xdr:col>
      <xdr:colOff>74083</xdr:colOff>
      <xdr:row>25</xdr:row>
      <xdr:rowOff>105834</xdr:rowOff>
    </xdr:from>
    <xdr:to>
      <xdr:col>17</xdr:col>
      <xdr:colOff>13089</xdr:colOff>
      <xdr:row>70</xdr:row>
      <xdr:rowOff>59199</xdr:rowOff>
    </xdr:to>
    <xdr:pic>
      <xdr:nvPicPr>
        <xdr:cNvPr id="3" name="Picture 2">
          <a:extLst>
            <a:ext uri="{FF2B5EF4-FFF2-40B4-BE49-F238E27FC236}">
              <a16:creationId xmlns:a16="http://schemas.microsoft.com/office/drawing/2014/main" id="{6AD42B9F-1DD7-A454-21D3-794604433475}"/>
            </a:ext>
          </a:extLst>
        </xdr:cNvPr>
        <xdr:cNvPicPr>
          <a:picLocks noChangeAspect="1"/>
        </xdr:cNvPicPr>
      </xdr:nvPicPr>
      <xdr:blipFill>
        <a:blip xmlns:r="http://schemas.openxmlformats.org/officeDocument/2006/relationships" r:embed="rId2"/>
        <a:stretch>
          <a:fillRect/>
        </a:stretch>
      </xdr:blipFill>
      <xdr:spPr>
        <a:xfrm>
          <a:off x="74083" y="4074584"/>
          <a:ext cx="10374173" cy="7097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396333</xdr:colOff>
      <xdr:row>112</xdr:row>
      <xdr:rowOff>56029</xdr:rowOff>
    </xdr:from>
    <xdr:to>
      <xdr:col>22</xdr:col>
      <xdr:colOff>722125</xdr:colOff>
      <xdr:row>145</xdr:row>
      <xdr:rowOff>77582</xdr:rowOff>
    </xdr:to>
    <xdr:pic>
      <xdr:nvPicPr>
        <xdr:cNvPr id="2" name="Picture 1">
          <a:extLst>
            <a:ext uri="{FF2B5EF4-FFF2-40B4-BE49-F238E27FC236}">
              <a16:creationId xmlns:a16="http://schemas.microsoft.com/office/drawing/2014/main" id="{5331C4BD-F284-4F4C-8685-947A2564792F}"/>
            </a:ext>
          </a:extLst>
        </xdr:cNvPr>
        <xdr:cNvPicPr>
          <a:picLocks noChangeAspect="1"/>
        </xdr:cNvPicPr>
      </xdr:nvPicPr>
      <xdr:blipFill>
        <a:blip xmlns:r="http://schemas.openxmlformats.org/officeDocument/2006/relationships" r:embed="rId1"/>
        <a:stretch>
          <a:fillRect/>
        </a:stretch>
      </xdr:blipFill>
      <xdr:spPr>
        <a:xfrm>
          <a:off x="15845883" y="18439279"/>
          <a:ext cx="6124276" cy="6308053"/>
        </a:xfrm>
        <a:prstGeom prst="rect">
          <a:avLst/>
        </a:prstGeom>
      </xdr:spPr>
    </xdr:pic>
    <xdr:clientData/>
  </xdr:twoCellAnchor>
  <xdr:twoCellAnchor editAs="oneCell">
    <xdr:from>
      <xdr:col>9</xdr:col>
      <xdr:colOff>336444</xdr:colOff>
      <xdr:row>2</xdr:row>
      <xdr:rowOff>56029</xdr:rowOff>
    </xdr:from>
    <xdr:to>
      <xdr:col>17</xdr:col>
      <xdr:colOff>145676</xdr:colOff>
      <xdr:row>33</xdr:row>
      <xdr:rowOff>2287</xdr:rowOff>
    </xdr:to>
    <xdr:pic>
      <xdr:nvPicPr>
        <xdr:cNvPr id="9" name="Picture 8">
          <a:extLst>
            <a:ext uri="{FF2B5EF4-FFF2-40B4-BE49-F238E27FC236}">
              <a16:creationId xmlns:a16="http://schemas.microsoft.com/office/drawing/2014/main" id="{8929EFB9-1DAF-1264-D9C2-E74CE57C6ABF}"/>
            </a:ext>
          </a:extLst>
        </xdr:cNvPr>
        <xdr:cNvPicPr>
          <a:picLocks noChangeAspect="1"/>
        </xdr:cNvPicPr>
      </xdr:nvPicPr>
      <xdr:blipFill>
        <a:blip xmlns:r="http://schemas.openxmlformats.org/officeDocument/2006/relationships" r:embed="rId2"/>
        <a:stretch>
          <a:fillRect/>
        </a:stretch>
      </xdr:blipFill>
      <xdr:spPr>
        <a:xfrm>
          <a:off x="11307003" y="481853"/>
          <a:ext cx="5165644" cy="5874169"/>
        </a:xfrm>
        <a:prstGeom prst="rect">
          <a:avLst/>
        </a:prstGeom>
      </xdr:spPr>
    </xdr:pic>
    <xdr:clientData/>
  </xdr:twoCellAnchor>
  <xdr:twoCellAnchor editAs="oneCell">
    <xdr:from>
      <xdr:col>17</xdr:col>
      <xdr:colOff>220851</xdr:colOff>
      <xdr:row>1</xdr:row>
      <xdr:rowOff>67236</xdr:rowOff>
    </xdr:from>
    <xdr:to>
      <xdr:col>22</xdr:col>
      <xdr:colOff>681878</xdr:colOff>
      <xdr:row>24</xdr:row>
      <xdr:rowOff>112060</xdr:rowOff>
    </xdr:to>
    <xdr:pic>
      <xdr:nvPicPr>
        <xdr:cNvPr id="11" name="Picture 10">
          <a:extLst>
            <a:ext uri="{FF2B5EF4-FFF2-40B4-BE49-F238E27FC236}">
              <a16:creationId xmlns:a16="http://schemas.microsoft.com/office/drawing/2014/main" id="{DAE00F60-E3B4-B463-9FFA-B81F06EB045A}"/>
            </a:ext>
          </a:extLst>
        </xdr:cNvPr>
        <xdr:cNvPicPr>
          <a:picLocks noChangeAspect="1"/>
        </xdr:cNvPicPr>
      </xdr:nvPicPr>
      <xdr:blipFill>
        <a:blip xmlns:r="http://schemas.openxmlformats.org/officeDocument/2006/relationships" r:embed="rId3"/>
        <a:stretch>
          <a:fillRect/>
        </a:stretch>
      </xdr:blipFill>
      <xdr:spPr>
        <a:xfrm>
          <a:off x="17175351" y="257736"/>
          <a:ext cx="5582115" cy="4493559"/>
        </a:xfrm>
        <a:prstGeom prst="rect">
          <a:avLst/>
        </a:prstGeom>
      </xdr:spPr>
    </xdr:pic>
    <xdr:clientData/>
  </xdr:twoCellAnchor>
  <xdr:twoCellAnchor editAs="oneCell">
    <xdr:from>
      <xdr:col>9</xdr:col>
      <xdr:colOff>157157</xdr:colOff>
      <xdr:row>37</xdr:row>
      <xdr:rowOff>33617</xdr:rowOff>
    </xdr:from>
    <xdr:to>
      <xdr:col>15</xdr:col>
      <xdr:colOff>744039</xdr:colOff>
      <xdr:row>53</xdr:row>
      <xdr:rowOff>17954</xdr:rowOff>
    </xdr:to>
    <xdr:pic>
      <xdr:nvPicPr>
        <xdr:cNvPr id="12" name="Picture 11">
          <a:extLst>
            <a:ext uri="{FF2B5EF4-FFF2-40B4-BE49-F238E27FC236}">
              <a16:creationId xmlns:a16="http://schemas.microsoft.com/office/drawing/2014/main" id="{9AD9EA1A-75F6-3EE1-3B26-CBCFD68A7362}"/>
            </a:ext>
          </a:extLst>
        </xdr:cNvPr>
        <xdr:cNvPicPr>
          <a:picLocks noChangeAspect="1"/>
        </xdr:cNvPicPr>
      </xdr:nvPicPr>
      <xdr:blipFill>
        <a:blip xmlns:r="http://schemas.openxmlformats.org/officeDocument/2006/relationships" r:embed="rId4"/>
        <a:stretch>
          <a:fillRect/>
        </a:stretch>
      </xdr:blipFill>
      <xdr:spPr>
        <a:xfrm>
          <a:off x="10948422" y="7261411"/>
          <a:ext cx="4150352" cy="3749513"/>
        </a:xfrm>
        <a:prstGeom prst="rect">
          <a:avLst/>
        </a:prstGeom>
      </xdr:spPr>
    </xdr:pic>
    <xdr:clientData/>
  </xdr:twoCellAnchor>
  <xdr:twoCellAnchor editAs="oneCell">
    <xdr:from>
      <xdr:col>15</xdr:col>
      <xdr:colOff>963707</xdr:colOff>
      <xdr:row>46</xdr:row>
      <xdr:rowOff>201706</xdr:rowOff>
    </xdr:from>
    <xdr:to>
      <xdr:col>18</xdr:col>
      <xdr:colOff>743685</xdr:colOff>
      <xdr:row>53</xdr:row>
      <xdr:rowOff>11585</xdr:rowOff>
    </xdr:to>
    <xdr:pic>
      <xdr:nvPicPr>
        <xdr:cNvPr id="13" name="Picture 12">
          <a:extLst>
            <a:ext uri="{FF2B5EF4-FFF2-40B4-BE49-F238E27FC236}">
              <a16:creationId xmlns:a16="http://schemas.microsoft.com/office/drawing/2014/main" id="{73051AB1-1C4F-653F-6ED4-105F05651D99}"/>
            </a:ext>
          </a:extLst>
        </xdr:cNvPr>
        <xdr:cNvPicPr>
          <a:picLocks noChangeAspect="1"/>
        </xdr:cNvPicPr>
      </xdr:nvPicPr>
      <xdr:blipFill>
        <a:blip xmlns:r="http://schemas.openxmlformats.org/officeDocument/2006/relationships" r:embed="rId5"/>
        <a:stretch>
          <a:fillRect/>
        </a:stretch>
      </xdr:blipFill>
      <xdr:spPr>
        <a:xfrm>
          <a:off x="15318442" y="9547412"/>
          <a:ext cx="3085714" cy="1457143"/>
        </a:xfrm>
        <a:prstGeom prst="rect">
          <a:avLst/>
        </a:prstGeom>
      </xdr:spPr>
    </xdr:pic>
    <xdr:clientData/>
  </xdr:twoCellAnchor>
  <xdr:twoCellAnchor editAs="oneCell">
    <xdr:from>
      <xdr:col>9</xdr:col>
      <xdr:colOff>154393</xdr:colOff>
      <xdr:row>53</xdr:row>
      <xdr:rowOff>100853</xdr:rowOff>
    </xdr:from>
    <xdr:to>
      <xdr:col>15</xdr:col>
      <xdr:colOff>717199</xdr:colOff>
      <xdr:row>77</xdr:row>
      <xdr:rowOff>112008</xdr:rowOff>
    </xdr:to>
    <xdr:pic>
      <xdr:nvPicPr>
        <xdr:cNvPr id="15" name="Picture 14">
          <a:extLst>
            <a:ext uri="{FF2B5EF4-FFF2-40B4-BE49-F238E27FC236}">
              <a16:creationId xmlns:a16="http://schemas.microsoft.com/office/drawing/2014/main" id="{49A34A71-2580-02EB-915F-46CE926A0847}"/>
            </a:ext>
          </a:extLst>
        </xdr:cNvPr>
        <xdr:cNvPicPr>
          <a:picLocks noChangeAspect="1"/>
        </xdr:cNvPicPr>
      </xdr:nvPicPr>
      <xdr:blipFill>
        <a:blip xmlns:r="http://schemas.openxmlformats.org/officeDocument/2006/relationships" r:embed="rId6"/>
        <a:stretch>
          <a:fillRect/>
        </a:stretch>
      </xdr:blipFill>
      <xdr:spPr>
        <a:xfrm>
          <a:off x="10945658" y="11093824"/>
          <a:ext cx="4126276" cy="4672802"/>
        </a:xfrm>
        <a:prstGeom prst="rect">
          <a:avLst/>
        </a:prstGeom>
      </xdr:spPr>
    </xdr:pic>
    <xdr:clientData/>
  </xdr:twoCellAnchor>
  <xdr:twoCellAnchor editAs="oneCell">
    <xdr:from>
      <xdr:col>8</xdr:col>
      <xdr:colOff>586231</xdr:colOff>
      <xdr:row>81</xdr:row>
      <xdr:rowOff>56030</xdr:rowOff>
    </xdr:from>
    <xdr:to>
      <xdr:col>15</xdr:col>
      <xdr:colOff>684694</xdr:colOff>
      <xdr:row>102</xdr:row>
      <xdr:rowOff>91919</xdr:rowOff>
    </xdr:to>
    <xdr:pic>
      <xdr:nvPicPr>
        <xdr:cNvPr id="16" name="Picture 15">
          <a:extLst>
            <a:ext uri="{FF2B5EF4-FFF2-40B4-BE49-F238E27FC236}">
              <a16:creationId xmlns:a16="http://schemas.microsoft.com/office/drawing/2014/main" id="{2A7B85F9-E5A7-2AFA-B041-B33BF3B368AE}"/>
            </a:ext>
          </a:extLst>
        </xdr:cNvPr>
        <xdr:cNvPicPr>
          <a:picLocks noChangeAspect="1"/>
        </xdr:cNvPicPr>
      </xdr:nvPicPr>
      <xdr:blipFill>
        <a:blip xmlns:r="http://schemas.openxmlformats.org/officeDocument/2006/relationships" r:embed="rId7"/>
        <a:stretch>
          <a:fillRect/>
        </a:stretch>
      </xdr:blipFill>
      <xdr:spPr>
        <a:xfrm>
          <a:off x="10783584" y="16517471"/>
          <a:ext cx="4255845" cy="4126036"/>
        </a:xfrm>
        <a:prstGeom prst="rect">
          <a:avLst/>
        </a:prstGeom>
      </xdr:spPr>
    </xdr:pic>
    <xdr:clientData/>
  </xdr:twoCellAnchor>
  <xdr:twoCellAnchor editAs="oneCell">
    <xdr:from>
      <xdr:col>20</xdr:col>
      <xdr:colOff>1</xdr:colOff>
      <xdr:row>82</xdr:row>
      <xdr:rowOff>67237</xdr:rowOff>
    </xdr:from>
    <xdr:to>
      <xdr:col>23</xdr:col>
      <xdr:colOff>617482</xdr:colOff>
      <xdr:row>99</xdr:row>
      <xdr:rowOff>148614</xdr:rowOff>
    </xdr:to>
    <xdr:pic>
      <xdr:nvPicPr>
        <xdr:cNvPr id="17" name="Picture 16">
          <a:extLst>
            <a:ext uri="{FF2B5EF4-FFF2-40B4-BE49-F238E27FC236}">
              <a16:creationId xmlns:a16="http://schemas.microsoft.com/office/drawing/2014/main" id="{E8D55C41-892D-6F4A-97E9-3D55B66F9290}"/>
            </a:ext>
          </a:extLst>
        </xdr:cNvPr>
        <xdr:cNvPicPr>
          <a:picLocks noChangeAspect="1"/>
        </xdr:cNvPicPr>
      </xdr:nvPicPr>
      <xdr:blipFill>
        <a:blip xmlns:r="http://schemas.openxmlformats.org/officeDocument/2006/relationships" r:embed="rId8"/>
        <a:stretch>
          <a:fillRect/>
        </a:stretch>
      </xdr:blipFill>
      <xdr:spPr>
        <a:xfrm>
          <a:off x="19128442" y="16719178"/>
          <a:ext cx="4180952" cy="3409524"/>
        </a:xfrm>
        <a:prstGeom prst="rect">
          <a:avLst/>
        </a:prstGeom>
      </xdr:spPr>
    </xdr:pic>
    <xdr:clientData/>
  </xdr:twoCellAnchor>
  <xdr:twoCellAnchor editAs="oneCell">
    <xdr:from>
      <xdr:col>16</xdr:col>
      <xdr:colOff>22412</xdr:colOff>
      <xdr:row>82</xdr:row>
      <xdr:rowOff>179294</xdr:rowOff>
    </xdr:from>
    <xdr:to>
      <xdr:col>18</xdr:col>
      <xdr:colOff>235583</xdr:colOff>
      <xdr:row>90</xdr:row>
      <xdr:rowOff>86661</xdr:rowOff>
    </xdr:to>
    <xdr:pic>
      <xdr:nvPicPr>
        <xdr:cNvPr id="19" name="Picture 18">
          <a:extLst>
            <a:ext uri="{FF2B5EF4-FFF2-40B4-BE49-F238E27FC236}">
              <a16:creationId xmlns:a16="http://schemas.microsoft.com/office/drawing/2014/main" id="{E74541FC-7615-EF41-752F-5A9BBFC047F4}"/>
            </a:ext>
          </a:extLst>
        </xdr:cNvPr>
        <xdr:cNvPicPr>
          <a:picLocks noChangeAspect="1"/>
        </xdr:cNvPicPr>
      </xdr:nvPicPr>
      <xdr:blipFill>
        <a:blip xmlns:r="http://schemas.openxmlformats.org/officeDocument/2006/relationships" r:embed="rId9"/>
        <a:stretch>
          <a:fillRect/>
        </a:stretch>
      </xdr:blipFill>
      <xdr:spPr>
        <a:xfrm>
          <a:off x="15486530" y="16831235"/>
          <a:ext cx="2409524" cy="1476190"/>
        </a:xfrm>
        <a:prstGeom prst="rect">
          <a:avLst/>
        </a:prstGeom>
      </xdr:spPr>
    </xdr:pic>
    <xdr:clientData/>
  </xdr:twoCellAnchor>
  <xdr:twoCellAnchor editAs="oneCell">
    <xdr:from>
      <xdr:col>19</xdr:col>
      <xdr:colOff>331134</xdr:colOff>
      <xdr:row>54</xdr:row>
      <xdr:rowOff>56030</xdr:rowOff>
    </xdr:from>
    <xdr:to>
      <xdr:col>24</xdr:col>
      <xdr:colOff>168088</xdr:colOff>
      <xdr:row>77</xdr:row>
      <xdr:rowOff>134645</xdr:rowOff>
    </xdr:to>
    <xdr:pic>
      <xdr:nvPicPr>
        <xdr:cNvPr id="4" name="Picture 3">
          <a:extLst>
            <a:ext uri="{FF2B5EF4-FFF2-40B4-BE49-F238E27FC236}">
              <a16:creationId xmlns:a16="http://schemas.microsoft.com/office/drawing/2014/main" id="{1C1602E3-8A00-471A-5C35-600345BDC75F}"/>
            </a:ext>
          </a:extLst>
        </xdr:cNvPr>
        <xdr:cNvPicPr>
          <a:picLocks noChangeAspect="1"/>
        </xdr:cNvPicPr>
      </xdr:nvPicPr>
      <xdr:blipFill>
        <a:blip xmlns:r="http://schemas.openxmlformats.org/officeDocument/2006/relationships" r:embed="rId10"/>
        <a:stretch>
          <a:fillRect/>
        </a:stretch>
      </xdr:blipFill>
      <xdr:spPr>
        <a:xfrm>
          <a:off x="19123399" y="11284324"/>
          <a:ext cx="4464983" cy="45049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tec.net/sites/controller/RateCase/MFR%20%20Final/Working%20Files%20(Schd.%20A-G)/Schedule%20C/2021%20Rate%20Case%20MFR%20-%20All%20Templates%20-%20Lin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Rate%20Case%20Skip/MFR-XLS/C-07%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Rate%20Case%20Skip/MFR-XLS/ATax%20B-22-23%20C-22-25-26-27-28%20MFRs.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B:\Forecasts\Short%20Term%20Forecasting\2025\RC%20Budget\2025%20RC%20Budget%20EE%20Model%20-%20MFR%20Run%20v2.xlsm" TargetMode="External"/><Relationship Id="rId1" Type="http://schemas.openxmlformats.org/officeDocument/2006/relationships/externalLinkPath" Target="https://tecoenergy.sharepoint.com/Forecasts/Short%20Term%20Forecasting/2025/RC%20Budget/2025%20RC%20Budget%20EE%20Model%20-%20MFR%20Run%20v2.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B:\Forecasts\Short%20Term%20Forecasting\2023\12+0\12+0%20EE%20Model.xlsm" TargetMode="External"/><Relationship Id="rId1" Type="http://schemas.openxmlformats.org/officeDocument/2006/relationships/externalLinkPath" Target="https://tecoenergy.sharepoint.com/Forecasts/Short%20Term%20Forecasting/2023/12+0/12+0%20EE%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Data"/>
      <sheetName val="Schedules"/>
      <sheetName val="A-1"/>
      <sheetName val="A-2"/>
      <sheetName val="A-3"/>
      <sheetName val="A-4"/>
      <sheetName val="A-5"/>
      <sheetName val="BalDat"/>
      <sheetName val="BsWksHY"/>
      <sheetName val="B-1"/>
      <sheetName val="B-2"/>
      <sheetName val="B-3"/>
      <sheetName val="B-4"/>
      <sheetName val="B-5"/>
      <sheetName val="B-6"/>
      <sheetName val="B-7"/>
      <sheetName val="B-8"/>
      <sheetName val="B-9"/>
      <sheetName val="B-10"/>
      <sheetName val="B-11"/>
      <sheetName val="B-12"/>
      <sheetName val="B-13"/>
      <sheetName val="B-14"/>
      <sheetName val="B-15"/>
      <sheetName val="B-16"/>
      <sheetName val="B-17"/>
      <sheetName val="B-18"/>
      <sheetName val="B-19"/>
      <sheetName val="B-20"/>
      <sheetName val="B-21"/>
      <sheetName val="B-22"/>
      <sheetName val="B-23"/>
      <sheetName val="B-24"/>
      <sheetName val="B-25"/>
      <sheetName val="C-1"/>
      <sheetName val="C-2"/>
      <sheetName val="C-3"/>
      <sheetName val="C-4"/>
      <sheetName val="C-5"/>
      <sheetName val="C-6"/>
      <sheetName val="C-7"/>
      <sheetName val="C-8"/>
      <sheetName val="C-9"/>
      <sheetName val="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
      <sheetName val="C-33"/>
      <sheetName val="C-34"/>
      <sheetName val="C-35"/>
      <sheetName val="C-36"/>
      <sheetName val="C-37"/>
      <sheetName val="C-38"/>
      <sheetName val="C-39"/>
      <sheetName val="C-40"/>
      <sheetName val="C-41"/>
      <sheetName val="C-42"/>
      <sheetName val="C-43"/>
      <sheetName val="C-44"/>
      <sheetName val="D-1a"/>
      <sheetName val="D-4a"/>
      <sheetName val="D-4b"/>
      <sheetName val="D-5"/>
      <sheetName val="D-6"/>
      <sheetName val="D-7"/>
      <sheetName val="D-8"/>
      <sheetName val="D-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7"/>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22"/>
      <sheetName val="B-23"/>
      <sheetName val="C-22"/>
      <sheetName val="C-25"/>
      <sheetName val="C-26"/>
      <sheetName val="C-27"/>
      <sheetName val="C-28"/>
      <sheetName val="G-12 (see C-22 (12-31-06))"/>
      <sheetName val="C-20 (prepared by D. KEENE)"/>
      <sheetName val="C-21 (prepared by D. KEEN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Notes"/>
      <sheetName val="Drivers "/>
      <sheetName val="Financial Statements ---&gt;"/>
      <sheetName val="GAAP"/>
      <sheetName val="HFM"/>
      <sheetName val="Capital"/>
      <sheetName val="Data Sources ---&gt;"/>
      <sheetName val="Data"/>
      <sheetName val="Statements ---&gt;"/>
      <sheetName val="IS ACCTS"/>
      <sheetName val="BS ACCTS"/>
      <sheetName val="O&amp;M"/>
      <sheetName val="SOP"/>
      <sheetName val="RNEL"/>
      <sheetName val="SOP worksheet"/>
      <sheetName val="Tax"/>
      <sheetName val="Revenues ---&gt;"/>
      <sheetName val="Total Revs"/>
      <sheetName val="OOR"/>
      <sheetName val="BTL-Other"/>
      <sheetName val="ROI"/>
      <sheetName val="OOI"/>
      <sheetName val="Expense ---&gt;"/>
      <sheetName val="O&amp;M Detail - GAAP"/>
      <sheetName val="O&amp;M Detail - HFM"/>
      <sheetName val="Earnings Estimate ---&gt;"/>
      <sheetName val="EE"/>
      <sheetName val="EE - Detail"/>
      <sheetName val="Major Forecasts ---&gt;"/>
      <sheetName val="Electric CF Impact"/>
      <sheetName val="Mgmt Adj. (Rework)"/>
      <sheetName val="Mgmt Adj. (Forecast)"/>
      <sheetName val="Check Tabs ---&gt;"/>
      <sheetName val="IS Check"/>
      <sheetName val="BS Check"/>
      <sheetName val="Check"/>
      <sheetName val="TEC Recon Check"/>
    </sheetNames>
    <sheetDataSet>
      <sheetData sheetId="0" refreshError="1"/>
      <sheetData sheetId="1" refreshError="1"/>
      <sheetData sheetId="2" refreshError="1"/>
      <sheetData sheetId="3" refreshError="1"/>
      <sheetData sheetId="4" refreshError="1">
        <row r="37">
          <cell r="R37">
            <v>191487.30000000002</v>
          </cell>
        </row>
        <row r="38">
          <cell r="R38">
            <v>3936.6</v>
          </cell>
        </row>
        <row r="39">
          <cell r="R39">
            <v>18182.343424806691</v>
          </cell>
        </row>
        <row r="42">
          <cell r="R42">
            <v>-11521.5</v>
          </cell>
        </row>
        <row r="44">
          <cell r="R44">
            <v>206541.64342480671</v>
          </cell>
        </row>
      </sheetData>
      <sheetData sheetId="5" refreshError="1"/>
      <sheetData sheetId="6" refreshError="1"/>
      <sheetData sheetId="7" refreshError="1"/>
      <sheetData sheetId="8" refreshError="1"/>
      <sheetData sheetId="9" refreshError="1"/>
      <sheetData sheetId="10" refreshError="1">
        <row r="576">
          <cell r="Q576">
            <v>2929.7999999999997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Notes"/>
      <sheetName val="Drivers "/>
      <sheetName val="Financial Statements ---&gt;"/>
      <sheetName val="GAAP"/>
      <sheetName val="HFM"/>
      <sheetName val="Capital"/>
      <sheetName val="Data Sources ---&gt;"/>
      <sheetName val="Data"/>
      <sheetName val="Statements ---&gt;"/>
      <sheetName val="IS ACCTS"/>
      <sheetName val="BS ACCTS"/>
      <sheetName val="O&amp;M"/>
      <sheetName val="SOP"/>
      <sheetName val="RNEL"/>
      <sheetName val="SOP worksheet"/>
      <sheetName val="Tax"/>
      <sheetName val="Revenues ---&gt;"/>
      <sheetName val="Total Revs"/>
      <sheetName val="OOR"/>
      <sheetName val="BTL-Other"/>
      <sheetName val="ROI"/>
      <sheetName val="OOI"/>
      <sheetName val="Expense ---&gt;"/>
      <sheetName val="O&amp;M Detail - GAAP"/>
      <sheetName val="O&amp;M Detail - HFM"/>
      <sheetName val="Earnings Estimate ---&gt;"/>
      <sheetName val="EE"/>
      <sheetName val="EE - Detail"/>
      <sheetName val="Major Forecasts ---&gt;"/>
      <sheetName val="Electric CF Impact"/>
      <sheetName val="Mgmt Adj. (Rework)"/>
      <sheetName val="Mgmt Adj. (Forecast)"/>
      <sheetName val="Check Tabs ---&gt;"/>
      <sheetName val="IS Check"/>
      <sheetName val="BS Check"/>
      <sheetName val="Check"/>
      <sheetName val="TEC Recon Check"/>
    </sheetNames>
    <sheetDataSet>
      <sheetData sheetId="0" refreshError="1"/>
      <sheetData sheetId="1" refreshError="1"/>
      <sheetData sheetId="2" refreshError="1"/>
      <sheetData sheetId="3" refreshError="1"/>
      <sheetData sheetId="4">
        <row r="10">
          <cell r="Q10">
            <v>185041.3</v>
          </cell>
        </row>
        <row r="37">
          <cell r="R37">
            <v>160237.20000000004</v>
          </cell>
        </row>
        <row r="38">
          <cell r="R38">
            <v>3498.3999999999996</v>
          </cell>
        </row>
        <row r="42">
          <cell r="R42">
            <v>-6169.0999999999995</v>
          </cell>
        </row>
      </sheetData>
      <sheetData sheetId="5">
        <row r="289">
          <cell r="Q289">
            <v>465594.77457711886</v>
          </cell>
        </row>
      </sheetData>
      <sheetData sheetId="6" refreshError="1"/>
      <sheetData sheetId="7" refreshError="1"/>
      <sheetData sheetId="8" refreshError="1"/>
      <sheetData sheetId="9" refreshError="1"/>
      <sheetData sheetId="10" refreshError="1"/>
      <sheetData sheetId="11">
        <row r="1">
          <cell r="P1">
            <v>43800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persons/person.xml><?xml version="1.0" encoding="utf-8"?>
<personList xmlns="http://schemas.microsoft.com/office/spreadsheetml/2018/threadedcomments" xmlns:x="http://schemas.openxmlformats.org/spreadsheetml/2006/main">
  <person displayName="Sosa, Kimberly F." id="{F58DEAC1-B4B0-44FA-BB5A-CE0E2A1355EA}" userId="S::KSosa@tecoenergy.com::848595c6-e98b-4763-bb2e-e92620b845a4" providerId="AD"/>
  <person displayName="Hopkins, Spencer A." id="{5D682870-28AC-4A62-B329-A73D4A990247}" userId="S::SAHopkins@tecoenergy.com::05d45226-baf2-4e10-8825-16f0922c26e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3-05-19T13:17:40.89" personId="{F58DEAC1-B4B0-44FA-BB5A-CE0E2A1355EA}" id="{8A840358-8C23-438C-AFA4-43498E3FF63C}">
    <text>Pull FERD from SAP to see what portion settles to FERC 431.0 (9431000)</text>
  </threadedComment>
  <threadedComment ref="D17" dT="2023-05-17T13:46:33.57" personId="{5D682870-28AC-4A62-B329-A73D4A990247}" id="{D5B1C3A7-CC5C-4C16-BD7D-0EB87B7A5A08}">
    <text>Justin said there was no reclass in 22 actuals. See below</text>
  </threadedComment>
</ThreadedComments>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0967D-48AA-49BD-8E92-C3E6D4B2CE34}">
  <dimension ref="A1:U51"/>
  <sheetViews>
    <sheetView showGridLines="0" tabSelected="1" view="pageBreakPreview" zoomScale="60" zoomScaleNormal="100" workbookViewId="0">
      <selection activeCell="R40" sqref="R40"/>
    </sheetView>
  </sheetViews>
  <sheetFormatPr defaultColWidth="9.109375" defaultRowHeight="14.1" customHeight="1" x14ac:dyDescent="0.25"/>
  <cols>
    <col min="1" max="1" width="4.5546875" style="71" customWidth="1"/>
    <col min="2" max="2" width="8.5546875" style="71" customWidth="1"/>
    <col min="3" max="19" width="9.5546875" style="71" customWidth="1"/>
    <col min="20" max="16384" width="9.109375" style="71"/>
  </cols>
  <sheetData>
    <row r="1" spans="1:21" ht="14.1" customHeight="1" thickBot="1" x14ac:dyDescent="0.3">
      <c r="A1" s="70" t="s">
        <v>0</v>
      </c>
      <c r="B1" s="70"/>
      <c r="C1" s="70"/>
      <c r="D1" s="70"/>
      <c r="E1" s="70"/>
      <c r="F1" s="70"/>
      <c r="G1" s="70"/>
      <c r="H1" s="70" t="s">
        <v>1</v>
      </c>
      <c r="I1" s="70"/>
      <c r="J1" s="70"/>
      <c r="K1" s="70"/>
      <c r="L1" s="70"/>
      <c r="M1" s="70"/>
      <c r="N1" s="70"/>
      <c r="O1" s="70"/>
      <c r="P1" s="70"/>
      <c r="Q1" s="70"/>
      <c r="R1" s="70"/>
      <c r="S1" s="70" t="s">
        <v>2</v>
      </c>
    </row>
    <row r="2" spans="1:21" ht="14.1" customHeight="1" x14ac:dyDescent="0.25">
      <c r="A2" s="72" t="s">
        <v>3</v>
      </c>
      <c r="B2" s="72"/>
      <c r="C2" s="72"/>
      <c r="D2" s="72"/>
      <c r="E2" s="72"/>
      <c r="F2" s="72" t="s">
        <v>4</v>
      </c>
      <c r="G2" s="72"/>
      <c r="H2" s="73" t="s">
        <v>5</v>
      </c>
      <c r="I2" s="72"/>
      <c r="J2" s="72"/>
      <c r="K2" s="74"/>
      <c r="L2" s="74"/>
      <c r="M2" s="72"/>
      <c r="N2" s="74"/>
      <c r="O2" s="74"/>
      <c r="P2" s="74" t="s">
        <v>6</v>
      </c>
      <c r="Q2" s="72"/>
      <c r="R2" s="72"/>
      <c r="S2" s="75"/>
    </row>
    <row r="3" spans="1:21" ht="14.1" customHeight="1" x14ac:dyDescent="0.25">
      <c r="A3" s="72"/>
      <c r="B3" s="72"/>
      <c r="C3" s="72"/>
      <c r="D3" s="72"/>
      <c r="E3" s="72"/>
      <c r="F3" s="72"/>
      <c r="G3" s="72"/>
      <c r="H3" s="73" t="s">
        <v>7</v>
      </c>
      <c r="I3" s="72"/>
      <c r="J3" s="72"/>
      <c r="K3" s="76"/>
      <c r="L3" s="75"/>
      <c r="M3" s="72"/>
      <c r="N3" s="72"/>
      <c r="O3" s="76"/>
      <c r="P3" s="76" t="s">
        <v>8</v>
      </c>
      <c r="Q3" s="75" t="s">
        <v>9</v>
      </c>
      <c r="R3" s="72"/>
      <c r="S3" s="76"/>
    </row>
    <row r="4" spans="1:21" ht="14.1" customHeight="1" x14ac:dyDescent="0.25">
      <c r="A4" s="72" t="s">
        <v>10</v>
      </c>
      <c r="B4" s="72"/>
      <c r="C4" s="72"/>
      <c r="D4" s="72"/>
      <c r="E4" s="72"/>
      <c r="F4" s="72"/>
      <c r="G4" s="72"/>
      <c r="H4" s="73" t="s">
        <v>11</v>
      </c>
      <c r="I4" s="72"/>
      <c r="J4" s="72"/>
      <c r="K4" s="76"/>
      <c r="L4" s="75"/>
      <c r="M4" s="76"/>
      <c r="N4" s="72"/>
      <c r="O4" s="72"/>
      <c r="P4" s="76"/>
      <c r="Q4" s="75" t="s">
        <v>12</v>
      </c>
      <c r="R4" s="72"/>
      <c r="S4" s="76"/>
    </row>
    <row r="5" spans="1:21" ht="14.1" customHeight="1" x14ac:dyDescent="0.25">
      <c r="A5" s="72"/>
      <c r="B5" s="72"/>
      <c r="C5" s="72"/>
      <c r="D5" s="72"/>
      <c r="E5" s="72"/>
      <c r="F5" s="72"/>
      <c r="G5" s="72"/>
      <c r="H5" s="72"/>
      <c r="I5" s="72"/>
      <c r="J5" s="72"/>
      <c r="K5" s="76"/>
      <c r="L5" s="75"/>
      <c r="M5" s="76"/>
      <c r="N5" s="72"/>
      <c r="O5" s="72"/>
      <c r="P5" s="76" t="s">
        <v>8</v>
      </c>
      <c r="Q5" s="75" t="s">
        <v>13</v>
      </c>
      <c r="R5" s="72"/>
      <c r="S5" s="76"/>
    </row>
    <row r="6" spans="1:21" ht="14.1" customHeight="1" thickBot="1" x14ac:dyDescent="0.3">
      <c r="A6" s="77" t="s">
        <v>126</v>
      </c>
      <c r="B6" s="70"/>
      <c r="C6" s="70"/>
      <c r="D6" s="70"/>
      <c r="E6" s="70"/>
      <c r="F6" s="70"/>
      <c r="G6" s="70"/>
      <c r="H6" s="70"/>
      <c r="I6" s="70" t="s">
        <v>14</v>
      </c>
      <c r="J6" s="70"/>
      <c r="K6" s="70"/>
      <c r="L6" s="70"/>
      <c r="M6" s="70"/>
      <c r="N6" s="70"/>
      <c r="O6" s="70"/>
      <c r="P6" s="70"/>
      <c r="Q6" s="78" t="s">
        <v>127</v>
      </c>
      <c r="R6" s="70"/>
      <c r="S6" s="70"/>
    </row>
    <row r="7" spans="1:21" ht="14.1" customHeight="1" x14ac:dyDescent="0.25">
      <c r="A7" s="72"/>
      <c r="B7" s="79"/>
      <c r="C7" s="80"/>
      <c r="D7" s="80"/>
      <c r="E7" s="80"/>
      <c r="F7" s="80"/>
      <c r="G7" s="80"/>
      <c r="H7" s="80"/>
      <c r="I7" s="80"/>
      <c r="J7" s="80"/>
      <c r="K7" s="80"/>
      <c r="L7" s="80"/>
      <c r="M7" s="80"/>
      <c r="N7" s="80"/>
      <c r="O7" s="80"/>
      <c r="P7" s="80"/>
      <c r="Q7" s="80"/>
      <c r="R7" s="80"/>
      <c r="S7" s="80"/>
    </row>
    <row r="8" spans="1:21" ht="14.1" customHeight="1" x14ac:dyDescent="0.25">
      <c r="A8" s="72"/>
      <c r="B8" s="79"/>
      <c r="C8" s="80"/>
      <c r="D8" s="80"/>
      <c r="E8" s="80"/>
      <c r="F8" s="80"/>
      <c r="G8" s="80"/>
      <c r="H8" s="80"/>
      <c r="I8" s="80"/>
      <c r="J8" s="81" t="s">
        <v>15</v>
      </c>
      <c r="K8" s="82"/>
      <c r="L8" s="82"/>
      <c r="M8" s="81"/>
      <c r="N8" s="81" t="s">
        <v>16</v>
      </c>
      <c r="O8" s="80"/>
      <c r="P8" s="80"/>
      <c r="Q8" s="80"/>
      <c r="R8" s="80"/>
      <c r="S8" s="80"/>
    </row>
    <row r="9" spans="1:21" ht="14.1" customHeight="1" x14ac:dyDescent="0.25">
      <c r="A9" s="72"/>
      <c r="B9" s="79"/>
      <c r="C9" s="80"/>
      <c r="D9" s="80"/>
      <c r="E9" s="79"/>
      <c r="F9" s="79"/>
      <c r="G9" s="80"/>
      <c r="H9" s="80"/>
      <c r="I9" s="80"/>
      <c r="J9" s="81" t="s">
        <v>17</v>
      </c>
      <c r="K9" s="82"/>
      <c r="L9" s="82"/>
      <c r="M9" s="81"/>
      <c r="N9" s="81" t="s">
        <v>18</v>
      </c>
      <c r="O9" s="79"/>
      <c r="P9" s="80"/>
      <c r="Q9" s="80"/>
      <c r="R9" s="79"/>
      <c r="S9" s="79"/>
    </row>
    <row r="10" spans="1:21" ht="14.1" customHeight="1" x14ac:dyDescent="0.25">
      <c r="A10" s="72" t="s">
        <v>19</v>
      </c>
      <c r="B10" s="79"/>
      <c r="C10" s="79"/>
      <c r="D10" s="79"/>
      <c r="E10" s="79"/>
      <c r="F10" s="80"/>
      <c r="G10" s="73"/>
      <c r="H10" s="73"/>
      <c r="I10" s="79"/>
      <c r="J10" s="81" t="s">
        <v>20</v>
      </c>
      <c r="K10" s="82"/>
      <c r="L10" s="82"/>
      <c r="M10" s="81"/>
      <c r="N10" s="81" t="s">
        <v>20</v>
      </c>
      <c r="O10" s="79"/>
      <c r="P10" s="83"/>
      <c r="Q10" s="83"/>
      <c r="R10" s="80"/>
      <c r="S10" s="79"/>
    </row>
    <row r="11" spans="1:21" ht="14.1" customHeight="1" thickBot="1" x14ac:dyDescent="0.3">
      <c r="A11" s="70" t="s">
        <v>21</v>
      </c>
      <c r="B11" s="84"/>
      <c r="C11" s="84" t="s">
        <v>22</v>
      </c>
      <c r="D11" s="84"/>
      <c r="E11" s="84"/>
      <c r="F11" s="84"/>
      <c r="G11" s="85"/>
      <c r="H11" s="85"/>
      <c r="I11" s="85"/>
      <c r="J11" s="86">
        <v>45291</v>
      </c>
      <c r="K11" s="87"/>
      <c r="L11" s="87"/>
      <c r="M11" s="87"/>
      <c r="N11" s="86">
        <v>46022</v>
      </c>
      <c r="O11" s="88"/>
      <c r="P11" s="88"/>
      <c r="Q11" s="88"/>
      <c r="R11" s="88"/>
      <c r="S11" s="88"/>
    </row>
    <row r="12" spans="1:21" ht="14.1" customHeight="1" x14ac:dyDescent="0.25">
      <c r="A12" s="72">
        <v>1</v>
      </c>
      <c r="B12" s="89"/>
      <c r="C12" s="43"/>
      <c r="D12" s="43"/>
      <c r="E12" s="43"/>
      <c r="F12" s="44"/>
      <c r="G12" s="44"/>
      <c r="H12" s="44"/>
      <c r="I12" s="44"/>
      <c r="J12" s="43"/>
      <c r="K12" s="43"/>
      <c r="L12" s="43"/>
      <c r="M12" s="43"/>
      <c r="N12" s="43"/>
      <c r="O12" s="43"/>
      <c r="P12" s="43"/>
      <c r="Q12" s="43"/>
      <c r="R12" s="43"/>
      <c r="S12" s="43"/>
    </row>
    <row r="13" spans="1:21" ht="14.1" customHeight="1" x14ac:dyDescent="0.25">
      <c r="A13" s="72">
        <v>2</v>
      </c>
      <c r="B13" s="89"/>
      <c r="C13" s="90" t="s">
        <v>23</v>
      </c>
      <c r="D13" s="90"/>
      <c r="E13" s="90"/>
      <c r="F13" s="90"/>
      <c r="G13" s="90"/>
      <c r="H13" s="90"/>
      <c r="I13" s="90"/>
      <c r="J13" s="69">
        <f>'FERC Actuals'!E23/1000</f>
        <v>160237.5</v>
      </c>
      <c r="K13" s="90"/>
      <c r="L13" s="90"/>
      <c r="M13" s="90"/>
      <c r="N13" s="69">
        <f>[4]GAAP!$R$37+1</f>
        <v>191488.30000000002</v>
      </c>
      <c r="O13" s="44"/>
      <c r="Q13" s="44"/>
      <c r="R13" s="44"/>
      <c r="S13" s="44"/>
      <c r="U13" s="71" t="s">
        <v>24</v>
      </c>
    </row>
    <row r="14" spans="1:21" ht="14.1" customHeight="1" x14ac:dyDescent="0.25">
      <c r="A14" s="72">
        <v>3</v>
      </c>
      <c r="B14" s="89"/>
      <c r="C14" s="90"/>
      <c r="D14" s="90"/>
      <c r="E14" s="90"/>
      <c r="F14" s="90"/>
      <c r="G14" s="90"/>
      <c r="H14" s="90"/>
      <c r="I14" s="90"/>
      <c r="J14" s="31"/>
      <c r="K14" s="90"/>
      <c r="L14" s="90"/>
      <c r="M14" s="90"/>
      <c r="N14" s="31"/>
      <c r="O14" s="45"/>
      <c r="Q14" s="45"/>
      <c r="R14" s="45"/>
      <c r="S14" s="45"/>
    </row>
    <row r="15" spans="1:21" ht="14.1" customHeight="1" x14ac:dyDescent="0.25">
      <c r="A15" s="72">
        <v>4</v>
      </c>
      <c r="B15" s="89"/>
      <c r="C15" s="90" t="s">
        <v>25</v>
      </c>
      <c r="D15" s="90"/>
      <c r="E15" s="90"/>
      <c r="F15" s="90"/>
      <c r="G15" s="90"/>
      <c r="H15" s="90"/>
      <c r="I15" s="90"/>
      <c r="J15" s="31">
        <f>'FERC Actuals'!E25/1000</f>
        <v>3498.3009900000002</v>
      </c>
      <c r="K15" s="90"/>
      <c r="L15" s="90"/>
      <c r="M15" s="90"/>
      <c r="N15" s="31">
        <f>[4]GAAP!$R$38</f>
        <v>3936.6</v>
      </c>
      <c r="O15" s="45"/>
      <c r="Q15" s="45"/>
      <c r="R15" s="45"/>
      <c r="S15" s="45"/>
    </row>
    <row r="16" spans="1:21" ht="14.1" customHeight="1" x14ac:dyDescent="0.25">
      <c r="A16" s="72">
        <v>5</v>
      </c>
      <c r="B16" s="89"/>
      <c r="C16" s="90" t="s">
        <v>26</v>
      </c>
      <c r="D16" s="90"/>
      <c r="E16" s="90"/>
      <c r="F16" s="90"/>
      <c r="G16" s="90"/>
      <c r="H16" s="90"/>
      <c r="I16" s="90"/>
      <c r="J16" s="31"/>
      <c r="K16" s="90"/>
      <c r="L16" s="90"/>
      <c r="M16" s="90"/>
      <c r="N16" s="31"/>
      <c r="O16" s="45"/>
      <c r="Q16" s="45"/>
      <c r="R16" s="45"/>
      <c r="S16" s="45"/>
    </row>
    <row r="17" spans="1:21" ht="14.1" customHeight="1" x14ac:dyDescent="0.25">
      <c r="A17" s="72">
        <v>6</v>
      </c>
      <c r="B17" s="89"/>
      <c r="C17" s="82"/>
      <c r="D17" s="90"/>
      <c r="E17" s="90"/>
      <c r="F17" s="90"/>
      <c r="G17" s="90"/>
      <c r="H17" s="90"/>
      <c r="I17" s="90"/>
      <c r="J17" s="31"/>
      <c r="K17" s="90"/>
      <c r="L17" s="90"/>
      <c r="M17" s="90"/>
      <c r="N17" s="31"/>
      <c r="O17" s="45"/>
      <c r="Q17" s="45"/>
      <c r="R17" s="45"/>
      <c r="S17" s="45"/>
    </row>
    <row r="18" spans="1:21" ht="14.1" customHeight="1" x14ac:dyDescent="0.25">
      <c r="A18" s="72">
        <v>7</v>
      </c>
      <c r="B18" s="89"/>
      <c r="C18" s="90" t="s">
        <v>27</v>
      </c>
      <c r="D18" s="90"/>
      <c r="E18" s="90"/>
      <c r="F18" s="90"/>
      <c r="G18" s="90"/>
      <c r="H18" s="90"/>
      <c r="I18" s="90"/>
      <c r="J18" s="31">
        <f>'FERC Actuals'!D26/1000</f>
        <v>66370.561900000001</v>
      </c>
      <c r="K18" s="90"/>
      <c r="L18" s="90"/>
      <c r="M18" s="90"/>
      <c r="N18" s="31">
        <f>[4]GAAP!$R$39</f>
        <v>18182.343424806691</v>
      </c>
      <c r="O18" s="45"/>
      <c r="Q18" s="45"/>
      <c r="R18" s="45"/>
      <c r="S18" s="45"/>
    </row>
    <row r="19" spans="1:21" ht="14.1" customHeight="1" x14ac:dyDescent="0.25">
      <c r="A19" s="72">
        <v>8</v>
      </c>
      <c r="B19" s="89"/>
      <c r="C19" s="90"/>
      <c r="D19" s="90"/>
      <c r="E19" s="90"/>
      <c r="F19" s="90"/>
      <c r="G19" s="90"/>
      <c r="H19" s="90"/>
      <c r="I19" s="90"/>
      <c r="J19" s="31"/>
      <c r="K19" s="90"/>
      <c r="L19" s="90"/>
      <c r="M19" s="90"/>
      <c r="N19" s="31"/>
      <c r="O19" s="45"/>
      <c r="Q19" s="45"/>
      <c r="R19" s="45"/>
      <c r="S19" s="45"/>
    </row>
    <row r="20" spans="1:21" ht="14.1" customHeight="1" x14ac:dyDescent="0.25">
      <c r="A20" s="72">
        <v>9</v>
      </c>
      <c r="B20" s="89"/>
      <c r="C20" s="82" t="s">
        <v>28</v>
      </c>
      <c r="D20" s="90"/>
      <c r="E20" s="90"/>
      <c r="F20" s="90"/>
      <c r="G20" s="90"/>
      <c r="H20" s="90"/>
      <c r="I20" s="90"/>
      <c r="J20" s="31">
        <f>'FERC Actuals'!D27/1000</f>
        <v>2818.5971300000001</v>
      </c>
      <c r="K20" s="90"/>
      <c r="L20" s="90"/>
      <c r="M20" s="90"/>
      <c r="N20" s="31">
        <f>'[4]IS ACCTS'!$Q$576</f>
        <v>2929.7999999999997</v>
      </c>
      <c r="O20" s="45"/>
      <c r="Q20" s="45"/>
      <c r="R20" s="45"/>
      <c r="S20" s="45"/>
    </row>
    <row r="21" spans="1:21" ht="14.1" customHeight="1" x14ac:dyDescent="0.25">
      <c r="A21" s="72">
        <v>10</v>
      </c>
      <c r="B21" s="89"/>
      <c r="C21" s="90"/>
      <c r="D21" s="90"/>
      <c r="E21" s="90"/>
      <c r="F21" s="90"/>
      <c r="G21" s="90"/>
      <c r="H21" s="90"/>
      <c r="I21" s="90"/>
      <c r="J21" s="31"/>
      <c r="K21" s="90"/>
      <c r="L21" s="90"/>
      <c r="M21" s="90"/>
      <c r="N21" s="31"/>
      <c r="O21" s="45"/>
      <c r="Q21" s="45"/>
      <c r="R21" s="45"/>
      <c r="S21" s="45"/>
    </row>
    <row r="22" spans="1:21" ht="14.1" customHeight="1" x14ac:dyDescent="0.25">
      <c r="A22" s="72">
        <v>11</v>
      </c>
      <c r="B22" s="89"/>
      <c r="C22" s="90" t="s">
        <v>29</v>
      </c>
      <c r="D22" s="90"/>
      <c r="E22" s="90"/>
      <c r="F22" s="90"/>
      <c r="G22" s="90"/>
      <c r="H22" s="90"/>
      <c r="I22" s="90"/>
      <c r="J22" s="31">
        <f>'FERC Actuals'!D28/1000+'FERC Actuals'!E31</f>
        <v>13169.975690000001</v>
      </c>
      <c r="K22" s="90"/>
      <c r="L22" s="90"/>
      <c r="M22" s="90"/>
      <c r="N22" s="31">
        <f>[4]GAAP!$R$44-N13-N15-N18-N20-N24</f>
        <v>1525.1000000000004</v>
      </c>
      <c r="O22" s="45"/>
      <c r="Q22" s="45"/>
      <c r="R22" s="45"/>
      <c r="S22" s="45"/>
    </row>
    <row r="23" spans="1:21" ht="14.1" customHeight="1" x14ac:dyDescent="0.25">
      <c r="A23" s="72">
        <v>12</v>
      </c>
      <c r="B23" s="89"/>
      <c r="C23" s="90"/>
      <c r="D23" s="90"/>
      <c r="E23" s="90"/>
      <c r="F23" s="90"/>
      <c r="G23" s="90"/>
      <c r="H23" s="90"/>
      <c r="I23" s="90"/>
      <c r="J23" s="31"/>
      <c r="K23" s="90"/>
      <c r="L23" s="90"/>
      <c r="M23" s="90"/>
      <c r="N23" s="31"/>
      <c r="O23" s="45"/>
      <c r="Q23" s="45"/>
      <c r="R23" s="45"/>
      <c r="S23" s="45"/>
    </row>
    <row r="24" spans="1:21" ht="14.1" customHeight="1" x14ac:dyDescent="0.25">
      <c r="A24" s="72">
        <v>13</v>
      </c>
      <c r="B24" s="89"/>
      <c r="C24" s="90" t="s">
        <v>30</v>
      </c>
      <c r="D24" s="90"/>
      <c r="E24" s="90"/>
      <c r="F24" s="90"/>
      <c r="G24" s="90"/>
      <c r="H24" s="90"/>
      <c r="I24" s="90"/>
      <c r="J24" s="31">
        <f>'FERC Actuals'!E30/1000</f>
        <v>-6169.0567199999996</v>
      </c>
      <c r="K24" s="90"/>
      <c r="L24" s="90"/>
      <c r="M24" s="90"/>
      <c r="N24" s="31">
        <f>[4]GAAP!$R$42+1</f>
        <v>-11520.5</v>
      </c>
      <c r="O24" s="45"/>
      <c r="P24" s="91"/>
      <c r="Q24" s="45"/>
      <c r="R24" s="45"/>
      <c r="S24" s="45"/>
      <c r="U24" s="71" t="s">
        <v>24</v>
      </c>
    </row>
    <row r="25" spans="1:21" ht="14.1" customHeight="1" x14ac:dyDescent="0.25">
      <c r="A25" s="72">
        <v>14</v>
      </c>
      <c r="B25" s="89"/>
      <c r="C25" s="90"/>
      <c r="D25" s="90"/>
      <c r="E25" s="90"/>
      <c r="F25" s="90"/>
      <c r="G25" s="90"/>
      <c r="H25" s="90"/>
      <c r="I25" s="90"/>
      <c r="J25" s="31"/>
      <c r="K25" s="90"/>
      <c r="L25" s="90"/>
      <c r="M25" s="90"/>
      <c r="N25" s="31"/>
      <c r="O25" s="45"/>
      <c r="P25" s="45"/>
      <c r="Q25" s="45"/>
      <c r="R25" s="45"/>
      <c r="S25" s="45"/>
    </row>
    <row r="26" spans="1:21" ht="14.1" customHeight="1" x14ac:dyDescent="0.25">
      <c r="A26" s="72">
        <v>15</v>
      </c>
      <c r="B26" s="89"/>
      <c r="C26" s="90"/>
      <c r="D26" s="90"/>
      <c r="E26" s="90"/>
      <c r="F26" s="90"/>
      <c r="G26" s="90"/>
      <c r="H26" s="90"/>
      <c r="I26" s="90"/>
      <c r="J26" s="31"/>
      <c r="K26" s="90"/>
      <c r="L26" s="90"/>
      <c r="M26" s="90"/>
      <c r="N26" s="31"/>
      <c r="O26" s="45"/>
      <c r="P26" s="45"/>
      <c r="Q26" s="45"/>
      <c r="R26" s="45"/>
      <c r="S26" s="45"/>
    </row>
    <row r="27" spans="1:21" ht="14.1" customHeight="1" thickBot="1" x14ac:dyDescent="0.3">
      <c r="A27" s="72">
        <v>16</v>
      </c>
      <c r="B27" s="89"/>
      <c r="C27" s="90" t="s">
        <v>31</v>
      </c>
      <c r="D27" s="90"/>
      <c r="E27" s="90"/>
      <c r="F27" s="90"/>
      <c r="G27" s="90"/>
      <c r="H27" s="90"/>
      <c r="I27" s="90"/>
      <c r="J27" s="46">
        <f>SUM(J13:J26)</f>
        <v>239925.87899</v>
      </c>
      <c r="K27" s="90"/>
      <c r="L27" s="90"/>
      <c r="M27" s="90"/>
      <c r="N27" s="46">
        <f>SUM(N13:N26)</f>
        <v>206541.64342480671</v>
      </c>
      <c r="O27" s="45"/>
      <c r="P27" s="45"/>
      <c r="Q27" s="45"/>
      <c r="R27" s="45"/>
      <c r="S27" s="45"/>
    </row>
    <row r="28" spans="1:21" ht="14.1" customHeight="1" thickTop="1" x14ac:dyDescent="0.25">
      <c r="A28" s="72">
        <v>17</v>
      </c>
      <c r="B28" s="89"/>
      <c r="C28" s="43"/>
      <c r="D28" s="72"/>
      <c r="E28" s="72"/>
      <c r="F28" s="45"/>
      <c r="G28" s="45"/>
      <c r="H28" s="47"/>
      <c r="I28" s="45"/>
      <c r="J28" s="45"/>
      <c r="K28" s="90"/>
      <c r="L28" s="45"/>
      <c r="M28" s="45"/>
      <c r="N28" s="45"/>
      <c r="O28" s="45"/>
      <c r="P28" s="45"/>
      <c r="Q28" s="45"/>
      <c r="R28" s="45"/>
      <c r="S28" s="45"/>
    </row>
    <row r="29" spans="1:21" ht="14.1" customHeight="1" x14ac:dyDescent="0.25">
      <c r="A29" s="72">
        <v>18</v>
      </c>
      <c r="B29" s="89"/>
      <c r="C29" s="43"/>
      <c r="D29" s="72"/>
      <c r="E29" s="72"/>
      <c r="F29" s="45"/>
      <c r="G29" s="45"/>
      <c r="H29" s="47"/>
      <c r="I29" s="45"/>
      <c r="J29" s="45"/>
      <c r="K29" s="90"/>
      <c r="L29" s="45"/>
      <c r="M29" s="45"/>
      <c r="N29" s="45"/>
      <c r="O29" s="45"/>
      <c r="P29" s="45"/>
      <c r="Q29" s="45"/>
      <c r="R29" s="45"/>
      <c r="S29" s="45"/>
    </row>
    <row r="30" spans="1:21" ht="14.1" customHeight="1" x14ac:dyDescent="0.25">
      <c r="A30" s="72">
        <v>19</v>
      </c>
      <c r="B30" s="89"/>
      <c r="C30" s="43"/>
      <c r="D30" s="72"/>
      <c r="E30" s="72"/>
      <c r="F30" s="45"/>
      <c r="G30" s="45"/>
      <c r="H30" s="47"/>
      <c r="I30" s="45"/>
      <c r="J30" s="48"/>
      <c r="K30" s="47"/>
      <c r="L30" s="48"/>
      <c r="M30" s="45"/>
      <c r="N30" s="45"/>
      <c r="O30" s="45"/>
      <c r="P30" s="45"/>
      <c r="Q30" s="45"/>
      <c r="R30" s="45"/>
      <c r="S30" s="45"/>
    </row>
    <row r="31" spans="1:21" ht="14.1" customHeight="1" x14ac:dyDescent="0.25">
      <c r="A31" s="72">
        <v>20</v>
      </c>
      <c r="B31" s="89"/>
      <c r="C31" s="43"/>
      <c r="D31" s="72"/>
      <c r="E31" s="72"/>
      <c r="F31" s="45"/>
      <c r="G31" s="45"/>
      <c r="H31" s="47"/>
      <c r="I31" s="45"/>
      <c r="J31" s="48"/>
      <c r="K31" s="47"/>
      <c r="L31" s="48"/>
      <c r="M31" s="45"/>
      <c r="N31" s="45"/>
      <c r="O31" s="45"/>
      <c r="P31" s="45"/>
      <c r="Q31" s="45"/>
      <c r="R31" s="45"/>
      <c r="S31" s="45"/>
    </row>
    <row r="32" spans="1:21" ht="14.1" customHeight="1" x14ac:dyDescent="0.25">
      <c r="A32" s="72">
        <v>21</v>
      </c>
      <c r="B32" s="89"/>
      <c r="C32" s="43"/>
      <c r="D32" s="72"/>
      <c r="E32" s="72"/>
      <c r="F32" s="45"/>
      <c r="G32" s="45"/>
      <c r="H32" s="47"/>
      <c r="I32" s="45"/>
      <c r="J32" s="48"/>
      <c r="K32" s="47"/>
      <c r="L32" s="48"/>
      <c r="M32" s="45"/>
      <c r="N32" s="45"/>
      <c r="O32" s="45"/>
      <c r="P32" s="45"/>
      <c r="Q32" s="45"/>
      <c r="R32" s="45"/>
      <c r="S32" s="45"/>
    </row>
    <row r="33" spans="1:19" ht="14.1" customHeight="1" x14ac:dyDescent="0.25">
      <c r="A33" s="72">
        <v>22</v>
      </c>
      <c r="B33" s="89"/>
      <c r="C33" s="43"/>
      <c r="D33" s="72"/>
      <c r="E33" s="72"/>
      <c r="F33" s="45"/>
      <c r="G33" s="45"/>
      <c r="H33" s="47"/>
      <c r="I33" s="45"/>
      <c r="J33" s="48"/>
      <c r="K33" s="47"/>
      <c r="L33" s="48"/>
      <c r="M33" s="45"/>
      <c r="N33" s="45"/>
      <c r="O33" s="45"/>
      <c r="P33" s="45"/>
      <c r="Q33" s="45"/>
      <c r="R33" s="45"/>
      <c r="S33" s="45"/>
    </row>
    <row r="34" spans="1:19" ht="14.1" customHeight="1" x14ac:dyDescent="0.25">
      <c r="A34" s="72">
        <v>23</v>
      </c>
      <c r="B34" s="89"/>
      <c r="C34" s="43"/>
      <c r="D34" s="72"/>
      <c r="E34" s="72"/>
      <c r="F34" s="45"/>
      <c r="G34" s="45"/>
      <c r="H34" s="47"/>
      <c r="I34" s="45"/>
      <c r="J34" s="48"/>
      <c r="K34" s="47"/>
      <c r="L34" s="48"/>
      <c r="M34" s="45"/>
      <c r="N34" s="45"/>
      <c r="O34" s="45"/>
      <c r="P34" s="45"/>
      <c r="Q34" s="45"/>
      <c r="R34" s="45"/>
      <c r="S34" s="45"/>
    </row>
    <row r="35" spans="1:19" ht="14.1" customHeight="1" x14ac:dyDescent="0.25">
      <c r="A35" s="72">
        <v>24</v>
      </c>
      <c r="B35" s="89"/>
      <c r="C35" s="43"/>
      <c r="D35" s="72"/>
      <c r="E35" s="72"/>
      <c r="F35" s="45"/>
      <c r="G35" s="45"/>
      <c r="H35" s="49"/>
      <c r="I35" s="45"/>
      <c r="J35" s="48"/>
      <c r="K35" s="49"/>
      <c r="L35" s="48"/>
      <c r="M35" s="45"/>
      <c r="N35" s="45"/>
      <c r="O35" s="45"/>
      <c r="P35" s="45"/>
      <c r="Q35" s="45"/>
      <c r="R35" s="45"/>
      <c r="S35" s="45"/>
    </row>
    <row r="36" spans="1:19" ht="14.1" customHeight="1" x14ac:dyDescent="0.25">
      <c r="A36" s="72">
        <v>25</v>
      </c>
      <c r="B36" s="89"/>
      <c r="C36" s="43"/>
      <c r="D36" s="72"/>
      <c r="E36" s="72"/>
      <c r="F36" s="45"/>
      <c r="G36" s="45"/>
      <c r="H36" s="47"/>
      <c r="I36" s="45"/>
      <c r="J36" s="48"/>
      <c r="K36" s="47"/>
      <c r="L36" s="48"/>
      <c r="M36" s="45"/>
      <c r="N36" s="45"/>
      <c r="O36" s="45"/>
      <c r="P36" s="45"/>
      <c r="Q36" s="45"/>
      <c r="R36" s="45"/>
      <c r="S36" s="45"/>
    </row>
    <row r="37" spans="1:19" ht="14.1" customHeight="1" x14ac:dyDescent="0.25">
      <c r="A37" s="72">
        <v>26</v>
      </c>
      <c r="B37" s="92"/>
      <c r="C37" s="43"/>
      <c r="D37" s="72"/>
      <c r="E37" s="72"/>
      <c r="F37" s="45"/>
      <c r="G37" s="45"/>
      <c r="H37" s="49"/>
      <c r="I37" s="45"/>
      <c r="J37" s="48"/>
      <c r="K37" s="49"/>
      <c r="L37" s="48"/>
      <c r="M37" s="45"/>
      <c r="N37" s="45"/>
      <c r="O37" s="45"/>
      <c r="P37" s="45"/>
      <c r="Q37" s="45"/>
      <c r="R37" s="45"/>
      <c r="S37" s="45"/>
    </row>
    <row r="38" spans="1:19" ht="14.1" customHeight="1" x14ac:dyDescent="0.25">
      <c r="A38" s="72">
        <v>27</v>
      </c>
      <c r="B38" s="92"/>
      <c r="C38" s="43"/>
      <c r="D38" s="72"/>
      <c r="E38" s="72"/>
      <c r="F38" s="45"/>
      <c r="G38" s="45"/>
      <c r="H38" s="49"/>
      <c r="I38" s="45"/>
      <c r="J38" s="48"/>
      <c r="K38" s="49"/>
      <c r="L38" s="48"/>
      <c r="M38" s="45"/>
      <c r="N38" s="45"/>
      <c r="O38" s="45"/>
      <c r="P38" s="45"/>
      <c r="Q38" s="45"/>
      <c r="R38" s="45"/>
      <c r="S38" s="45"/>
    </row>
    <row r="39" spans="1:19" ht="14.1" customHeight="1" x14ac:dyDescent="0.25">
      <c r="A39" s="72">
        <v>28</v>
      </c>
      <c r="B39" s="92"/>
      <c r="C39" s="43"/>
      <c r="D39" s="72"/>
      <c r="E39" s="72"/>
      <c r="F39" s="45"/>
      <c r="G39" s="45"/>
      <c r="H39" s="49"/>
      <c r="I39" s="45"/>
      <c r="J39" s="48"/>
      <c r="K39" s="49"/>
      <c r="L39" s="48"/>
      <c r="M39" s="45"/>
      <c r="N39" s="45"/>
      <c r="O39" s="45"/>
      <c r="P39" s="45"/>
      <c r="Q39" s="45"/>
      <c r="R39" s="45"/>
      <c r="S39" s="45"/>
    </row>
    <row r="40" spans="1:19" ht="14.1" customHeight="1" x14ac:dyDescent="0.25">
      <c r="A40" s="72">
        <v>29</v>
      </c>
      <c r="B40" s="92"/>
      <c r="C40" s="43"/>
      <c r="D40" s="72"/>
      <c r="E40" s="72"/>
      <c r="F40" s="45"/>
      <c r="G40" s="45"/>
      <c r="H40" s="45"/>
      <c r="I40" s="45"/>
      <c r="J40" s="48"/>
      <c r="K40" s="45"/>
      <c r="L40" s="48"/>
      <c r="M40" s="45"/>
      <c r="N40" s="45"/>
      <c r="O40" s="45"/>
      <c r="P40" s="45"/>
      <c r="Q40" s="45"/>
      <c r="R40" s="45"/>
      <c r="S40" s="45"/>
    </row>
    <row r="41" spans="1:19" ht="14.1" customHeight="1" x14ac:dyDescent="0.25">
      <c r="A41" s="72">
        <v>30</v>
      </c>
      <c r="B41" s="92"/>
      <c r="C41" s="43"/>
      <c r="D41" s="72"/>
      <c r="E41" s="72"/>
      <c r="F41" s="45"/>
      <c r="G41" s="45"/>
      <c r="H41" s="45"/>
      <c r="I41" s="45"/>
      <c r="J41" s="48"/>
      <c r="K41" s="45"/>
      <c r="L41" s="48"/>
      <c r="M41" s="45"/>
      <c r="N41" s="45"/>
      <c r="O41" s="45"/>
      <c r="P41" s="45"/>
      <c r="Q41" s="45"/>
      <c r="R41" s="45"/>
      <c r="S41" s="45"/>
    </row>
    <row r="42" spans="1:19" ht="14.1" customHeight="1" x14ac:dyDescent="0.25">
      <c r="A42" s="72">
        <v>31</v>
      </c>
      <c r="B42" s="93"/>
      <c r="C42" s="43"/>
      <c r="D42" s="72"/>
      <c r="E42" s="72"/>
      <c r="F42" s="45"/>
      <c r="G42" s="45"/>
      <c r="H42" s="45"/>
      <c r="I42" s="45"/>
      <c r="J42" s="48"/>
      <c r="K42" s="45"/>
      <c r="L42" s="48"/>
      <c r="M42" s="45"/>
      <c r="N42" s="45"/>
      <c r="O42" s="45"/>
      <c r="P42" s="45"/>
      <c r="Q42" s="45"/>
      <c r="R42" s="45"/>
      <c r="S42" s="45"/>
    </row>
    <row r="43" spans="1:19" ht="14.1" customHeight="1" x14ac:dyDescent="0.25">
      <c r="A43" s="72">
        <v>32</v>
      </c>
      <c r="B43" s="92"/>
      <c r="C43" s="43"/>
      <c r="D43" s="72"/>
      <c r="E43" s="72"/>
      <c r="F43" s="45"/>
      <c r="G43" s="45"/>
      <c r="H43" s="45"/>
      <c r="I43" s="45"/>
      <c r="J43" s="48"/>
      <c r="K43" s="45"/>
      <c r="L43" s="48"/>
      <c r="M43" s="45"/>
      <c r="N43" s="45"/>
      <c r="O43" s="45"/>
      <c r="P43" s="45"/>
      <c r="Q43" s="45"/>
      <c r="R43" s="45"/>
      <c r="S43" s="45"/>
    </row>
    <row r="44" spans="1:19" ht="14.1" customHeight="1" x14ac:dyDescent="0.25">
      <c r="A44" s="72">
        <v>33</v>
      </c>
      <c r="B44" s="92"/>
      <c r="C44" s="43"/>
      <c r="D44" s="72"/>
      <c r="E44" s="72"/>
      <c r="F44" s="45"/>
      <c r="G44" s="45"/>
      <c r="H44" s="45"/>
      <c r="I44" s="45"/>
      <c r="J44" s="48"/>
      <c r="K44" s="45"/>
      <c r="L44" s="48"/>
      <c r="M44" s="45"/>
      <c r="N44" s="45"/>
      <c r="O44" s="45"/>
      <c r="P44" s="45"/>
      <c r="Q44" s="45"/>
      <c r="R44" s="45"/>
      <c r="S44" s="45"/>
    </row>
    <row r="45" spans="1:19" ht="14.1" customHeight="1" x14ac:dyDescent="0.25">
      <c r="A45" s="72">
        <v>34</v>
      </c>
      <c r="B45" s="92"/>
      <c r="C45" s="43"/>
      <c r="D45" s="72"/>
      <c r="E45" s="72"/>
      <c r="F45" s="45"/>
      <c r="G45" s="45"/>
      <c r="H45" s="45"/>
      <c r="I45" s="45"/>
      <c r="J45" s="48"/>
      <c r="K45" s="45"/>
      <c r="L45" s="48"/>
      <c r="M45" s="45"/>
      <c r="N45" s="45"/>
      <c r="O45" s="45"/>
      <c r="P45" s="45"/>
      <c r="Q45" s="45"/>
      <c r="R45" s="45"/>
      <c r="S45" s="45"/>
    </row>
    <row r="46" spans="1:19" ht="14.1" customHeight="1" x14ac:dyDescent="0.25">
      <c r="A46" s="72">
        <v>35</v>
      </c>
      <c r="B46" s="92"/>
      <c r="C46" s="43"/>
      <c r="D46" s="72"/>
      <c r="E46" s="72"/>
      <c r="F46" s="45"/>
      <c r="G46" s="45"/>
      <c r="H46" s="45"/>
      <c r="I46" s="45"/>
      <c r="J46" s="48"/>
      <c r="K46" s="45"/>
      <c r="L46" s="48"/>
      <c r="M46" s="45"/>
      <c r="N46" s="45"/>
      <c r="O46" s="45"/>
      <c r="P46" s="45"/>
      <c r="Q46" s="45"/>
      <c r="R46" s="45"/>
      <c r="S46" s="45"/>
    </row>
    <row r="47" spans="1:19" ht="14.1" customHeight="1" x14ac:dyDescent="0.25">
      <c r="A47" s="72">
        <v>36</v>
      </c>
      <c r="B47" s="92"/>
      <c r="C47" s="43"/>
      <c r="D47" s="72"/>
      <c r="E47" s="72"/>
      <c r="F47" s="45"/>
      <c r="G47" s="45"/>
      <c r="H47" s="45"/>
      <c r="I47" s="45"/>
      <c r="J47" s="48"/>
      <c r="K47" s="45"/>
      <c r="L47" s="48"/>
      <c r="M47" s="45"/>
      <c r="N47" s="45"/>
      <c r="O47" s="45"/>
      <c r="P47" s="45"/>
      <c r="Q47" s="45"/>
      <c r="R47" s="45"/>
      <c r="S47" s="45"/>
    </row>
    <row r="48" spans="1:19" ht="14.1" customHeight="1" x14ac:dyDescent="0.25">
      <c r="A48" s="72">
        <v>37</v>
      </c>
      <c r="B48" s="92"/>
      <c r="C48" s="43"/>
      <c r="D48" s="72"/>
      <c r="E48" s="72"/>
      <c r="F48" s="45"/>
      <c r="G48" s="45"/>
      <c r="H48" s="45"/>
      <c r="I48" s="45"/>
      <c r="J48" s="48"/>
      <c r="K48" s="45"/>
      <c r="L48" s="48"/>
      <c r="M48" s="45"/>
      <c r="N48" s="45"/>
      <c r="O48" s="45"/>
      <c r="P48" s="45"/>
      <c r="Q48" s="45"/>
      <c r="R48" s="45"/>
      <c r="S48" s="45"/>
    </row>
    <row r="49" spans="1:19" ht="14.1" customHeight="1" x14ac:dyDescent="0.25">
      <c r="A49" s="72">
        <v>38</v>
      </c>
      <c r="B49" s="92"/>
      <c r="C49" s="43"/>
      <c r="D49" s="72"/>
      <c r="E49" s="72"/>
      <c r="F49" s="45"/>
      <c r="G49" s="45"/>
      <c r="H49" s="45"/>
      <c r="I49" s="45"/>
      <c r="J49" s="48"/>
      <c r="K49" s="45"/>
      <c r="L49" s="48"/>
      <c r="M49" s="45"/>
      <c r="N49" s="45"/>
      <c r="O49" s="45"/>
      <c r="P49" s="45"/>
      <c r="Q49" s="45"/>
      <c r="R49" s="45"/>
      <c r="S49" s="45"/>
    </row>
    <row r="50" spans="1:19" ht="14.1" customHeight="1" thickBot="1" x14ac:dyDescent="0.3">
      <c r="A50" s="70">
        <v>39</v>
      </c>
      <c r="B50" s="70" t="s">
        <v>32</v>
      </c>
      <c r="C50" s="70"/>
      <c r="D50" s="70"/>
      <c r="E50" s="70"/>
      <c r="F50" s="70"/>
      <c r="G50" s="70"/>
      <c r="H50" s="70"/>
      <c r="I50" s="70"/>
      <c r="J50" s="70"/>
      <c r="K50" s="70"/>
      <c r="L50" s="70"/>
      <c r="M50" s="70"/>
      <c r="N50" s="70"/>
      <c r="O50" s="70"/>
      <c r="P50" s="70"/>
      <c r="Q50" s="70"/>
      <c r="R50" s="70"/>
      <c r="S50" s="70"/>
    </row>
    <row r="51" spans="1:19" ht="14.1" customHeight="1" x14ac:dyDescent="0.25">
      <c r="A51" s="73" t="s">
        <v>33</v>
      </c>
      <c r="B51" s="72"/>
      <c r="C51" s="72"/>
      <c r="D51" s="72"/>
      <c r="E51" s="72"/>
      <c r="F51" s="72"/>
      <c r="G51" s="72"/>
      <c r="H51" s="72"/>
      <c r="I51" s="72"/>
      <c r="J51" s="72"/>
      <c r="K51" s="72"/>
      <c r="L51" s="72"/>
      <c r="M51" s="72"/>
      <c r="N51" s="72"/>
      <c r="O51" s="72"/>
      <c r="P51" s="72"/>
      <c r="Q51" s="73" t="s">
        <v>34</v>
      </c>
      <c r="R51" s="72"/>
      <c r="S51" s="72"/>
    </row>
  </sheetData>
  <pageMargins left="1" right="0" top="1" bottom="0" header="0" footer="0"/>
  <pageSetup paperSize="9" scale="70" orientation="landscape" blackAndWhite="1" r:id="rId1"/>
  <customProperties>
    <customPr name="EpmWorksheetKeyString_GUID" r:id="rId2"/>
    <customPr name="FPMExcelClientCellBasedFunctionStatus" r:id="rId3"/>
  </customProperties>
  <ignoredErrors>
    <ignoredError sqref="J13:J24 J27 N25:N27" unlockedFormula="1"/>
    <ignoredError sqref="J8 N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EB78-D75B-44A4-8F1C-3208424D260D}">
  <sheetPr>
    <tabColor theme="1"/>
  </sheetPr>
  <dimension ref="A1"/>
  <sheetViews>
    <sheetView topLeftCell="A2" workbookViewId="0">
      <selection activeCell="F34" sqref="F34"/>
    </sheetView>
  </sheetViews>
  <sheetFormatPr defaultColWidth="9.109375" defaultRowHeight="13.2" x14ac:dyDescent="0.25"/>
  <cols>
    <col min="1" max="16384" width="9.109375" style="42"/>
  </cols>
  <sheetData/>
  <pageMargins left="0.7" right="0.7" top="0.75" bottom="0.75" header="0.3" footer="0.3"/>
  <pageSetup orientation="portrait" horizontalDpi="90" verticalDpi="90"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B7FF-6105-4F0D-8C84-A4DAFA856A69}">
  <sheetPr>
    <tabColor theme="0" tint="-0.14999847407452621"/>
  </sheetPr>
  <dimension ref="A3:Y69"/>
  <sheetViews>
    <sheetView showGridLines="0" zoomScale="90" zoomScaleNormal="90" workbookViewId="0">
      <selection activeCell="X28" sqref="X28"/>
    </sheetView>
  </sheetViews>
  <sheetFormatPr defaultColWidth="9.109375" defaultRowHeight="13.8" x14ac:dyDescent="0.3"/>
  <cols>
    <col min="1" max="16384" width="9.109375" style="52"/>
  </cols>
  <sheetData>
    <row r="3" spans="1:25" x14ac:dyDescent="0.3">
      <c r="A3" s="50" t="s">
        <v>35</v>
      </c>
      <c r="B3" s="51"/>
      <c r="C3" s="51"/>
      <c r="D3" s="51"/>
      <c r="E3" s="53"/>
      <c r="F3" s="61"/>
      <c r="G3" s="51"/>
      <c r="H3" s="51"/>
      <c r="I3" s="51"/>
      <c r="J3" s="51"/>
      <c r="K3" s="51"/>
      <c r="L3" s="51"/>
      <c r="M3" s="51"/>
      <c r="N3" s="51"/>
      <c r="O3" s="51"/>
      <c r="P3" s="51"/>
      <c r="Q3" s="51"/>
      <c r="R3" s="51"/>
      <c r="S3" s="51"/>
      <c r="T3" s="51"/>
      <c r="U3" s="51"/>
      <c r="V3" s="51"/>
      <c r="W3" s="51"/>
      <c r="X3" s="51"/>
      <c r="Y3" s="51"/>
    </row>
    <row r="4" spans="1:25" x14ac:dyDescent="0.3">
      <c r="A4" s="51"/>
      <c r="B4" s="51"/>
      <c r="C4" s="51"/>
      <c r="D4" s="51"/>
      <c r="E4" s="51"/>
      <c r="F4" s="51"/>
      <c r="G4" s="51"/>
      <c r="H4" s="51"/>
      <c r="I4" s="51"/>
      <c r="J4" s="51"/>
      <c r="K4" s="51"/>
      <c r="L4" s="51"/>
      <c r="M4" s="51"/>
      <c r="N4" s="51"/>
      <c r="O4" s="51"/>
      <c r="P4" s="51"/>
      <c r="Q4" s="51"/>
      <c r="R4" s="51"/>
      <c r="S4" s="51"/>
      <c r="T4" s="51"/>
      <c r="U4" s="51"/>
      <c r="V4" s="51"/>
      <c r="W4" s="51"/>
      <c r="X4" s="51"/>
      <c r="Y4" s="51"/>
    </row>
    <row r="5" spans="1:25" x14ac:dyDescent="0.3">
      <c r="A5" s="51"/>
      <c r="B5" s="51"/>
      <c r="C5" s="51"/>
      <c r="D5" s="51"/>
      <c r="E5" s="51"/>
      <c r="F5" s="51"/>
      <c r="G5" s="51"/>
      <c r="H5" s="51"/>
      <c r="I5" s="51"/>
      <c r="J5" s="51"/>
      <c r="K5" s="51"/>
      <c r="L5" s="51"/>
      <c r="M5" s="51"/>
      <c r="N5" s="51"/>
      <c r="O5" s="51"/>
      <c r="P5" s="51"/>
      <c r="Q5" s="51"/>
      <c r="R5" s="51"/>
      <c r="S5" s="51"/>
      <c r="T5" s="51"/>
      <c r="U5" s="51"/>
      <c r="V5" s="51"/>
      <c r="W5" s="51"/>
      <c r="X5" s="51"/>
      <c r="Y5" s="51"/>
    </row>
    <row r="6" spans="1:25" x14ac:dyDescent="0.3">
      <c r="A6" s="51"/>
      <c r="B6" s="51"/>
      <c r="C6" s="51"/>
      <c r="D6" s="51"/>
      <c r="E6" s="51"/>
      <c r="F6" s="51"/>
      <c r="G6" s="51"/>
      <c r="H6" s="51"/>
      <c r="I6" s="51"/>
      <c r="J6" s="51"/>
      <c r="K6" s="51"/>
      <c r="L6" s="51"/>
      <c r="M6" s="51"/>
      <c r="N6" s="51"/>
      <c r="O6" s="51"/>
      <c r="P6" s="51"/>
      <c r="Q6" s="51"/>
      <c r="R6" s="51"/>
      <c r="S6" s="51"/>
      <c r="T6" s="51"/>
      <c r="U6" s="51"/>
      <c r="V6" s="51"/>
      <c r="W6" s="51"/>
      <c r="X6" s="51"/>
      <c r="Y6" s="51"/>
    </row>
    <row r="7" spans="1:25" x14ac:dyDescent="0.3">
      <c r="A7" s="51"/>
      <c r="B7" s="51"/>
      <c r="C7" s="51"/>
      <c r="D7" s="51"/>
      <c r="E7" s="51"/>
      <c r="F7" s="51"/>
      <c r="G7" s="51"/>
      <c r="H7" s="51"/>
      <c r="I7" s="51"/>
      <c r="J7" s="51"/>
      <c r="K7" s="51"/>
      <c r="L7" s="51"/>
      <c r="M7" s="51"/>
      <c r="N7" s="51"/>
      <c r="O7" s="51"/>
      <c r="P7" s="51"/>
      <c r="Q7" s="51"/>
      <c r="R7" s="51"/>
      <c r="S7" s="51"/>
      <c r="T7" s="51"/>
      <c r="U7" s="51"/>
      <c r="V7" s="51"/>
      <c r="W7" s="51"/>
      <c r="X7" s="51"/>
      <c r="Y7" s="51"/>
    </row>
    <row r="8" spans="1:25" x14ac:dyDescent="0.3">
      <c r="A8" s="51"/>
      <c r="B8" s="51"/>
      <c r="C8" s="51"/>
      <c r="D8" s="51"/>
      <c r="E8" s="51"/>
      <c r="F8" s="51"/>
      <c r="G8" s="51"/>
      <c r="H8" s="51"/>
      <c r="I8" s="51"/>
      <c r="J8" s="51"/>
      <c r="K8" s="51"/>
      <c r="L8" s="51"/>
      <c r="M8" s="51"/>
      <c r="N8" s="51"/>
      <c r="O8" s="51"/>
      <c r="P8" s="51"/>
      <c r="Q8" s="51"/>
      <c r="R8" s="51"/>
      <c r="S8" s="51"/>
      <c r="T8" s="51"/>
      <c r="U8" s="51"/>
      <c r="V8" s="51"/>
      <c r="W8" s="51"/>
      <c r="X8" s="51"/>
      <c r="Y8" s="51"/>
    </row>
    <row r="9" spans="1:25" x14ac:dyDescent="0.3">
      <c r="A9" s="51"/>
      <c r="B9" s="51"/>
      <c r="C9" s="51"/>
      <c r="D9" s="51"/>
      <c r="E9" s="51"/>
      <c r="F9" s="51"/>
      <c r="G9" s="51"/>
      <c r="H9" s="51"/>
      <c r="I9" s="51"/>
      <c r="J9" s="51"/>
      <c r="K9" s="51"/>
      <c r="L9" s="51"/>
      <c r="M9" s="51"/>
      <c r="N9" s="51"/>
      <c r="O9" s="51"/>
      <c r="P9" s="51"/>
      <c r="Q9" s="51"/>
      <c r="R9" s="51"/>
      <c r="S9" s="51"/>
      <c r="T9" s="51"/>
      <c r="U9" s="51"/>
      <c r="V9" s="51"/>
      <c r="W9" s="51"/>
      <c r="X9" s="51"/>
      <c r="Y9" s="51"/>
    </row>
    <row r="10" spans="1:25" x14ac:dyDescent="0.3">
      <c r="A10" s="51"/>
      <c r="B10" s="51"/>
      <c r="C10" s="51"/>
      <c r="D10" s="51"/>
      <c r="E10" s="51"/>
      <c r="F10" s="51"/>
      <c r="G10" s="51"/>
      <c r="H10" s="51"/>
      <c r="I10" s="51"/>
      <c r="J10" s="51"/>
      <c r="K10" s="51"/>
      <c r="L10" s="51"/>
      <c r="M10" s="51"/>
      <c r="N10" s="51"/>
      <c r="O10" s="51"/>
      <c r="P10" s="51"/>
      <c r="Q10" s="51"/>
      <c r="R10" s="51"/>
      <c r="S10" s="51"/>
      <c r="T10" s="51"/>
      <c r="U10" s="51"/>
      <c r="V10" s="51"/>
      <c r="W10" s="51"/>
      <c r="X10" s="51"/>
      <c r="Y10" s="51"/>
    </row>
    <row r="11" spans="1:25" x14ac:dyDescent="0.3">
      <c r="A11" s="51"/>
      <c r="B11" s="51"/>
      <c r="C11" s="51"/>
      <c r="D11" s="51"/>
      <c r="E11" s="51"/>
      <c r="F11" s="51"/>
      <c r="G11" s="51"/>
      <c r="H11" s="51"/>
      <c r="I11" s="51"/>
      <c r="J11" s="51"/>
      <c r="K11" s="51"/>
      <c r="L11" s="51"/>
      <c r="M11" s="51"/>
      <c r="N11" s="51"/>
      <c r="O11" s="51"/>
      <c r="P11" s="51"/>
      <c r="Q11" s="51"/>
      <c r="R11" s="51"/>
      <c r="S11" s="51"/>
      <c r="T11" s="51"/>
      <c r="U11" s="51"/>
      <c r="V11" s="51"/>
      <c r="W11" s="51"/>
      <c r="X11" s="51"/>
      <c r="Y11" s="51"/>
    </row>
    <row r="12" spans="1:25" x14ac:dyDescent="0.3">
      <c r="A12" s="51"/>
      <c r="B12" s="51"/>
      <c r="C12" s="51"/>
      <c r="D12" s="51"/>
      <c r="E12" s="51"/>
      <c r="F12" s="51"/>
      <c r="G12" s="51"/>
      <c r="H12" s="51"/>
      <c r="I12" s="51"/>
      <c r="J12" s="51"/>
      <c r="K12" s="51"/>
      <c r="L12" s="51"/>
      <c r="M12" s="51"/>
      <c r="N12" s="51"/>
      <c r="O12" s="51"/>
      <c r="P12" s="51"/>
      <c r="Q12" s="51"/>
      <c r="R12" s="51"/>
      <c r="S12" s="51"/>
      <c r="T12" s="51"/>
      <c r="U12" s="51"/>
      <c r="V12" s="51"/>
      <c r="W12" s="51"/>
      <c r="X12" s="51"/>
      <c r="Y12" s="51"/>
    </row>
    <row r="13" spans="1:25" x14ac:dyDescent="0.3">
      <c r="A13" s="51"/>
      <c r="B13" s="51"/>
      <c r="C13" s="51"/>
      <c r="D13" s="51"/>
      <c r="E13" s="51"/>
      <c r="F13" s="51"/>
      <c r="G13" s="51"/>
      <c r="H13" s="51"/>
      <c r="I13" s="51"/>
      <c r="J13" s="51"/>
      <c r="K13" s="51"/>
      <c r="L13" s="51"/>
      <c r="M13" s="51"/>
      <c r="N13" s="51"/>
      <c r="O13" s="51"/>
      <c r="P13" s="51"/>
      <c r="Q13" s="51"/>
      <c r="R13" s="51"/>
      <c r="S13" s="51"/>
      <c r="T13" s="51"/>
      <c r="U13" s="51"/>
      <c r="V13" s="51"/>
      <c r="W13" s="51"/>
      <c r="X13" s="51"/>
      <c r="Y13" s="51"/>
    </row>
    <row r="14" spans="1:25" x14ac:dyDescent="0.3">
      <c r="A14" s="51"/>
      <c r="B14" s="51"/>
      <c r="C14" s="51"/>
      <c r="D14" s="51"/>
      <c r="E14" s="51"/>
      <c r="F14" s="51"/>
      <c r="G14" s="51"/>
      <c r="H14" s="51"/>
      <c r="I14" s="51"/>
      <c r="J14" s="51"/>
      <c r="K14" s="51"/>
      <c r="L14" s="51"/>
      <c r="M14" s="51"/>
      <c r="N14" s="51"/>
      <c r="O14" s="51"/>
      <c r="P14" s="51"/>
      <c r="Q14" s="51"/>
      <c r="R14" s="51"/>
      <c r="S14" s="51"/>
      <c r="T14" s="51"/>
      <c r="U14" s="51"/>
      <c r="V14" s="51"/>
      <c r="W14" s="51"/>
      <c r="X14" s="51"/>
      <c r="Y14" s="51"/>
    </row>
    <row r="15" spans="1:25" x14ac:dyDescent="0.3">
      <c r="A15" s="51"/>
      <c r="B15" s="51"/>
      <c r="C15" s="51"/>
      <c r="D15" s="51"/>
      <c r="E15" s="51"/>
      <c r="F15" s="51"/>
      <c r="G15" s="51"/>
      <c r="H15" s="51"/>
      <c r="I15" s="51"/>
      <c r="J15" s="51"/>
      <c r="K15" s="51"/>
      <c r="L15" s="51"/>
      <c r="M15" s="51"/>
      <c r="N15" s="51"/>
      <c r="O15" s="51"/>
      <c r="P15" s="51"/>
      <c r="Q15" s="51"/>
      <c r="R15" s="51"/>
      <c r="S15" s="51"/>
      <c r="T15" s="51"/>
      <c r="U15" s="51"/>
      <c r="V15" s="51"/>
      <c r="W15" s="51"/>
      <c r="X15" s="51"/>
      <c r="Y15" s="51"/>
    </row>
    <row r="16" spans="1:25" x14ac:dyDescent="0.3">
      <c r="A16" s="51"/>
      <c r="B16" s="51"/>
      <c r="C16" s="51"/>
      <c r="D16" s="51"/>
      <c r="E16" s="51"/>
      <c r="F16" s="51"/>
      <c r="G16" s="51"/>
      <c r="H16" s="51"/>
      <c r="I16" s="51"/>
      <c r="J16" s="51"/>
      <c r="K16" s="51"/>
      <c r="L16" s="51"/>
      <c r="M16" s="51"/>
      <c r="N16" s="51"/>
      <c r="O16" s="51"/>
      <c r="P16" s="51"/>
      <c r="Q16" s="51"/>
      <c r="R16" s="51"/>
      <c r="S16" s="51"/>
      <c r="T16" s="51"/>
      <c r="U16" s="51"/>
      <c r="V16" s="51"/>
      <c r="W16" s="51"/>
      <c r="X16" s="51"/>
      <c r="Y16" s="51"/>
    </row>
    <row r="17" spans="1:25" x14ac:dyDescent="0.3">
      <c r="A17" s="51"/>
      <c r="B17" s="51"/>
      <c r="C17" s="51"/>
      <c r="D17" s="51"/>
      <c r="E17" s="51"/>
      <c r="F17" s="51"/>
      <c r="G17" s="51"/>
      <c r="H17" s="51"/>
      <c r="I17" s="51"/>
      <c r="J17" s="51"/>
      <c r="K17" s="51"/>
      <c r="L17" s="51"/>
      <c r="M17" s="51"/>
      <c r="N17" s="51"/>
      <c r="O17" s="51"/>
      <c r="P17" s="51"/>
      <c r="Q17" s="51"/>
      <c r="R17" s="51"/>
      <c r="S17" s="51"/>
      <c r="T17" s="51"/>
      <c r="U17" s="51"/>
      <c r="V17" s="51"/>
      <c r="W17" s="51"/>
      <c r="X17" s="51"/>
      <c r="Y17" s="51"/>
    </row>
    <row r="18" spans="1:25" x14ac:dyDescent="0.3">
      <c r="A18" s="51"/>
      <c r="B18" s="51"/>
      <c r="C18" s="51"/>
      <c r="D18" s="51"/>
      <c r="E18" s="51"/>
      <c r="F18" s="51"/>
      <c r="G18" s="51"/>
      <c r="H18" s="51"/>
      <c r="I18" s="51"/>
      <c r="J18" s="51"/>
      <c r="K18" s="51"/>
      <c r="L18" s="51"/>
      <c r="M18" s="51"/>
      <c r="N18" s="51"/>
      <c r="O18" s="51"/>
      <c r="P18" s="51"/>
      <c r="Q18" s="51"/>
      <c r="R18" s="51"/>
      <c r="S18" s="51"/>
      <c r="T18" s="51"/>
      <c r="U18" s="51"/>
      <c r="V18" s="51"/>
      <c r="W18" s="51"/>
      <c r="X18" s="51"/>
      <c r="Y18" s="51"/>
    </row>
    <row r="19" spans="1:25" x14ac:dyDescent="0.3">
      <c r="A19" s="51"/>
      <c r="B19" s="51"/>
      <c r="C19" s="51"/>
      <c r="D19" s="51"/>
      <c r="E19" s="51"/>
      <c r="F19" s="51"/>
      <c r="G19" s="51"/>
      <c r="H19" s="51"/>
      <c r="I19" s="51"/>
      <c r="J19" s="51"/>
      <c r="K19" s="51"/>
      <c r="L19" s="51"/>
      <c r="M19" s="51"/>
      <c r="N19" s="51"/>
      <c r="O19" s="51"/>
      <c r="P19" s="51"/>
      <c r="Q19" s="51"/>
      <c r="R19" s="51"/>
      <c r="S19" s="51"/>
      <c r="T19" s="51"/>
      <c r="U19" s="51"/>
      <c r="V19" s="51"/>
      <c r="W19" s="51"/>
      <c r="X19" s="51"/>
      <c r="Y19" s="51"/>
    </row>
    <row r="20" spans="1:25" x14ac:dyDescent="0.3">
      <c r="A20" s="54"/>
      <c r="B20" s="51"/>
      <c r="C20" s="51"/>
      <c r="D20" s="51"/>
      <c r="E20" s="51"/>
      <c r="F20" s="54"/>
      <c r="G20" s="51"/>
      <c r="H20" s="51"/>
      <c r="I20" s="51"/>
      <c r="J20" s="51"/>
      <c r="K20" s="51"/>
      <c r="L20" s="51"/>
      <c r="M20" s="51"/>
      <c r="N20" s="51"/>
      <c r="O20" s="51"/>
      <c r="P20" s="51"/>
      <c r="Q20" s="51"/>
      <c r="R20" s="51"/>
      <c r="S20" s="51"/>
      <c r="T20" s="51"/>
      <c r="U20" s="51"/>
      <c r="V20" s="51"/>
      <c r="W20" s="51"/>
      <c r="X20" s="51"/>
      <c r="Y20" s="51"/>
    </row>
    <row r="21" spans="1:25" x14ac:dyDescent="0.3">
      <c r="A21" s="51"/>
      <c r="B21" s="51"/>
      <c r="C21" s="51"/>
      <c r="D21" s="51"/>
      <c r="E21" s="51"/>
      <c r="F21" s="51"/>
      <c r="G21" s="51"/>
      <c r="H21" s="51"/>
      <c r="I21" s="51"/>
      <c r="J21" s="51"/>
      <c r="K21" s="51"/>
      <c r="L21" s="51"/>
      <c r="M21" s="51"/>
      <c r="N21" s="51"/>
      <c r="O21" s="51"/>
      <c r="P21" s="51"/>
      <c r="Q21" s="51"/>
      <c r="R21" s="51"/>
      <c r="S21" s="51"/>
      <c r="T21" s="51"/>
      <c r="U21" s="51"/>
      <c r="V21" s="51"/>
      <c r="W21" s="51"/>
      <c r="X21" s="51"/>
      <c r="Y21" s="51"/>
    </row>
    <row r="22" spans="1:25" x14ac:dyDescent="0.3">
      <c r="A22" s="51"/>
      <c r="B22" s="51"/>
      <c r="C22" s="51"/>
      <c r="D22" s="51"/>
      <c r="E22" s="51"/>
      <c r="F22" s="51"/>
      <c r="G22" s="51"/>
      <c r="H22" s="51"/>
      <c r="I22" s="51"/>
      <c r="J22" s="51"/>
      <c r="K22" s="51"/>
      <c r="L22" s="51"/>
      <c r="M22" s="51"/>
      <c r="N22" s="51"/>
      <c r="O22" s="51"/>
      <c r="P22" s="51"/>
      <c r="Q22" s="51"/>
      <c r="R22" s="51"/>
      <c r="S22" s="51"/>
      <c r="T22" s="51"/>
      <c r="U22" s="51"/>
      <c r="V22" s="51"/>
      <c r="W22" s="51"/>
      <c r="X22" s="51"/>
      <c r="Y22" s="51"/>
    </row>
    <row r="23" spans="1:25" x14ac:dyDescent="0.3">
      <c r="A23" s="51"/>
      <c r="B23" s="51"/>
      <c r="C23" s="51"/>
      <c r="D23" s="51"/>
      <c r="E23" s="51"/>
      <c r="F23" s="51"/>
      <c r="G23" s="51"/>
      <c r="H23" s="51"/>
      <c r="I23" s="51"/>
      <c r="J23" s="51"/>
      <c r="K23" s="51"/>
      <c r="L23" s="51"/>
      <c r="M23" s="51"/>
      <c r="N23" s="51"/>
      <c r="O23" s="51"/>
      <c r="P23" s="51"/>
      <c r="Q23" s="51"/>
      <c r="R23" s="51"/>
      <c r="S23" s="51"/>
      <c r="T23" s="51"/>
      <c r="U23" s="51"/>
      <c r="V23" s="51"/>
      <c r="W23" s="51"/>
      <c r="X23" s="51"/>
      <c r="Y23" s="51"/>
    </row>
    <row r="24" spans="1:25" x14ac:dyDescent="0.3">
      <c r="A24" s="51"/>
      <c r="B24" s="51"/>
      <c r="C24" s="51"/>
      <c r="D24" s="51"/>
      <c r="E24" s="51"/>
      <c r="F24" s="51"/>
      <c r="G24" s="51"/>
      <c r="H24" s="51"/>
      <c r="I24" s="51"/>
      <c r="J24" s="51"/>
      <c r="K24" s="51"/>
      <c r="L24" s="51"/>
      <c r="M24" s="51"/>
      <c r="N24" s="51"/>
      <c r="O24" s="51"/>
      <c r="P24" s="51"/>
      <c r="Q24" s="51"/>
      <c r="R24" s="51"/>
      <c r="S24" s="51"/>
      <c r="T24" s="51"/>
      <c r="U24" s="51"/>
      <c r="V24" s="51"/>
      <c r="W24" s="51"/>
      <c r="X24" s="51"/>
      <c r="Y24" s="51"/>
    </row>
    <row r="25" spans="1:25" ht="14.4" x14ac:dyDescent="0.3">
      <c r="A25" s="62" t="s">
        <v>36</v>
      </c>
      <c r="B25" s="51"/>
      <c r="C25" s="51"/>
      <c r="D25" s="51"/>
      <c r="E25" s="51"/>
      <c r="F25" s="51"/>
      <c r="G25" s="51"/>
      <c r="H25" s="51"/>
      <c r="I25" s="51"/>
      <c r="J25" s="51"/>
      <c r="K25" s="51"/>
      <c r="L25" s="51"/>
      <c r="M25" s="51"/>
      <c r="N25" s="51"/>
      <c r="O25" s="51"/>
      <c r="P25" s="51"/>
      <c r="Q25" s="51"/>
      <c r="R25" s="51"/>
      <c r="S25" s="51"/>
      <c r="T25" s="51"/>
      <c r="U25" s="51"/>
      <c r="V25" s="51"/>
      <c r="W25" s="51"/>
      <c r="X25" s="51"/>
      <c r="Y25" s="51"/>
    </row>
    <row r="51" spans="18:18" x14ac:dyDescent="0.3">
      <c r="R51" s="52" t="s">
        <v>37</v>
      </c>
    </row>
    <row r="65" spans="18:19" x14ac:dyDescent="0.3">
      <c r="S65" s="66" t="s">
        <v>38</v>
      </c>
    </row>
    <row r="69" spans="18:19" x14ac:dyDescent="0.3">
      <c r="R69" s="52" t="s">
        <v>39</v>
      </c>
    </row>
  </sheetData>
  <pageMargins left="0.7" right="0.7" top="0.75" bottom="0.75" header="0.3" footer="0.3"/>
  <pageSetup orientation="portrait" verticalDpi="0"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7F28-2A4B-4F7E-9F62-1E4D1554A4C3}">
  <dimension ref="A1:AN94"/>
  <sheetViews>
    <sheetView zoomScale="85" zoomScaleNormal="85" workbookViewId="0">
      <selection activeCell="V32" sqref="V32"/>
    </sheetView>
  </sheetViews>
  <sheetFormatPr defaultColWidth="8.88671875" defaultRowHeight="14.4" x14ac:dyDescent="0.3"/>
  <cols>
    <col min="1" max="1" width="8.44140625" style="2" bestFit="1" customWidth="1"/>
    <col min="2" max="2" width="37.88671875" style="2" bestFit="1" customWidth="1"/>
    <col min="3" max="3" width="26.44140625" style="2" bestFit="1" customWidth="1"/>
    <col min="4" max="4" width="14.5546875" style="2" customWidth="1"/>
    <col min="5" max="5" width="16" style="2" customWidth="1"/>
    <col min="6" max="6" width="30.6640625" style="2" customWidth="1"/>
    <col min="7" max="7" width="10.109375" style="2" customWidth="1"/>
    <col min="8" max="8" width="11.5546875" style="2" customWidth="1"/>
    <col min="9" max="15" width="8.88671875" style="2"/>
    <col min="16" max="16" width="16.6640625" style="2" customWidth="1"/>
    <col min="17" max="17" width="10.33203125" style="2" customWidth="1"/>
    <col min="18" max="18" width="22.6640625" style="2" customWidth="1"/>
    <col min="19" max="19" width="14.33203125" style="2" bestFit="1" customWidth="1"/>
    <col min="20" max="20" width="5" style="2" customWidth="1"/>
    <col min="21" max="21" width="16.109375" style="2" customWidth="1"/>
    <col min="22" max="23" width="18.5546875" style="2" customWidth="1"/>
    <col min="24" max="24" width="11" style="2" customWidth="1"/>
    <col min="25" max="16384" width="8.88671875" style="2"/>
  </cols>
  <sheetData>
    <row r="1" spans="1:10" x14ac:dyDescent="0.3">
      <c r="A1" s="1" t="s">
        <v>40</v>
      </c>
    </row>
    <row r="2" spans="1:10" ht="18" x14ac:dyDescent="0.35">
      <c r="A2" s="3" t="s">
        <v>41</v>
      </c>
      <c r="B2" s="4" t="s">
        <v>42</v>
      </c>
      <c r="C2" s="5" t="s">
        <v>43</v>
      </c>
      <c r="J2" s="6" t="s">
        <v>44</v>
      </c>
    </row>
    <row r="3" spans="1:10" x14ac:dyDescent="0.3">
      <c r="A3" s="7" t="s">
        <v>45</v>
      </c>
      <c r="B3" s="8" t="s">
        <v>46</v>
      </c>
      <c r="C3" s="9">
        <f t="shared" ref="C3:C16" si="0">S62</f>
        <v>896484.41</v>
      </c>
      <c r="D3" s="2" t="s">
        <v>47</v>
      </c>
      <c r="E3" s="10"/>
    </row>
    <row r="4" spans="1:10" ht="15.75" customHeight="1" x14ac:dyDescent="0.35">
      <c r="A4" s="7" t="s">
        <v>48</v>
      </c>
      <c r="B4" s="8" t="s">
        <v>49</v>
      </c>
      <c r="C4" s="9">
        <f t="shared" si="0"/>
        <v>2818597.13</v>
      </c>
      <c r="D4" s="2" t="s">
        <v>50</v>
      </c>
      <c r="H4" s="6"/>
    </row>
    <row r="5" spans="1:10" ht="15.75" customHeight="1" x14ac:dyDescent="0.35">
      <c r="A5" s="7" t="s">
        <v>51</v>
      </c>
      <c r="B5" s="8" t="s">
        <v>52</v>
      </c>
      <c r="C5" s="9">
        <f t="shared" si="0"/>
        <v>62325.7</v>
      </c>
      <c r="D5" s="2" t="s">
        <v>47</v>
      </c>
      <c r="H5" s="6"/>
    </row>
    <row r="6" spans="1:10" x14ac:dyDescent="0.3">
      <c r="A6" s="7" t="s">
        <v>53</v>
      </c>
      <c r="B6" s="8" t="s">
        <v>54</v>
      </c>
      <c r="C6" s="9">
        <f t="shared" si="0"/>
        <v>745609.58</v>
      </c>
      <c r="D6" s="2" t="s">
        <v>55</v>
      </c>
      <c r="E6" s="67" t="s">
        <v>56</v>
      </c>
      <c r="F6" s="67"/>
      <c r="G6" s="67"/>
    </row>
    <row r="7" spans="1:10" x14ac:dyDescent="0.3">
      <c r="A7" s="7" t="s">
        <v>57</v>
      </c>
      <c r="B7" s="8" t="s">
        <v>58</v>
      </c>
      <c r="C7" s="9">
        <f t="shared" si="0"/>
        <v>65624952.32</v>
      </c>
      <c r="D7" s="2" t="s">
        <v>55</v>
      </c>
      <c r="E7" s="67"/>
      <c r="F7" s="67"/>
      <c r="G7" s="67"/>
    </row>
    <row r="8" spans="1:10" x14ac:dyDescent="0.3">
      <c r="A8" s="7" t="s">
        <v>59</v>
      </c>
      <c r="B8" s="8" t="s">
        <v>60</v>
      </c>
      <c r="C8" s="9">
        <f t="shared" si="0"/>
        <v>24.82</v>
      </c>
      <c r="D8" s="2" t="s">
        <v>47</v>
      </c>
      <c r="E8" s="67"/>
      <c r="F8" s="67"/>
      <c r="G8" s="67"/>
    </row>
    <row r="9" spans="1:10" x14ac:dyDescent="0.3">
      <c r="A9" s="7" t="s">
        <v>61</v>
      </c>
      <c r="B9" s="8" t="s">
        <v>62</v>
      </c>
      <c r="C9" s="9">
        <f t="shared" si="0"/>
        <v>0</v>
      </c>
      <c r="D9" s="2" t="s">
        <v>47</v>
      </c>
      <c r="E9" s="67"/>
      <c r="F9" s="67"/>
      <c r="G9" s="67"/>
    </row>
    <row r="10" spans="1:10" x14ac:dyDescent="0.3">
      <c r="A10" s="7" t="s">
        <v>63</v>
      </c>
      <c r="B10" s="8" t="s">
        <v>64</v>
      </c>
      <c r="C10" s="9">
        <f t="shared" si="0"/>
        <v>2577</v>
      </c>
      <c r="D10" s="2" t="s">
        <v>47</v>
      </c>
      <c r="F10" s="11"/>
    </row>
    <row r="11" spans="1:10" x14ac:dyDescent="0.3">
      <c r="A11" s="7" t="s">
        <v>65</v>
      </c>
      <c r="B11" s="8" t="s">
        <v>66</v>
      </c>
      <c r="C11" s="9">
        <f t="shared" si="0"/>
        <v>308644</v>
      </c>
      <c r="D11" s="2" t="s">
        <v>47</v>
      </c>
    </row>
    <row r="12" spans="1:10" x14ac:dyDescent="0.3">
      <c r="A12" s="7" t="s">
        <v>67</v>
      </c>
      <c r="B12" s="8" t="s">
        <v>68</v>
      </c>
      <c r="C12" s="9">
        <f t="shared" si="0"/>
        <v>431517</v>
      </c>
      <c r="D12" s="2" t="s">
        <v>47</v>
      </c>
    </row>
    <row r="13" spans="1:10" x14ac:dyDescent="0.3">
      <c r="A13" s="7" t="s">
        <v>69</v>
      </c>
      <c r="B13" s="8" t="s">
        <v>70</v>
      </c>
      <c r="C13" s="9">
        <f t="shared" si="0"/>
        <v>305963</v>
      </c>
      <c r="D13" s="2" t="s">
        <v>47</v>
      </c>
    </row>
    <row r="14" spans="1:10" x14ac:dyDescent="0.3">
      <c r="A14" s="7" t="s">
        <v>71</v>
      </c>
      <c r="B14" s="8" t="s">
        <v>72</v>
      </c>
      <c r="C14" s="9">
        <f t="shared" si="0"/>
        <v>168160.22</v>
      </c>
      <c r="D14" s="2" t="s">
        <v>47</v>
      </c>
    </row>
    <row r="15" spans="1:10" x14ac:dyDescent="0.3">
      <c r="A15" s="7" t="s">
        <v>73</v>
      </c>
      <c r="B15" s="8" t="s">
        <v>74</v>
      </c>
      <c r="C15" s="9">
        <f t="shared" si="0"/>
        <v>10767210.9</v>
      </c>
      <c r="D15" s="2" t="s">
        <v>47</v>
      </c>
    </row>
    <row r="16" spans="1:10" x14ac:dyDescent="0.3">
      <c r="A16" s="12" t="s">
        <v>75</v>
      </c>
      <c r="B16" s="13" t="s">
        <v>76</v>
      </c>
      <c r="C16" s="14">
        <f t="shared" si="0"/>
        <v>227068.64</v>
      </c>
      <c r="D16" s="2" t="s">
        <v>47</v>
      </c>
    </row>
    <row r="17" spans="2:22" x14ac:dyDescent="0.3">
      <c r="C17" s="15">
        <f>351940.29*0</f>
        <v>0</v>
      </c>
      <c r="D17" s="2" t="s">
        <v>77</v>
      </c>
    </row>
    <row r="18" spans="2:22" x14ac:dyDescent="0.3">
      <c r="C18" s="16">
        <f>SUM(C3:C17)</f>
        <v>82359134.719999999</v>
      </c>
      <c r="D18" s="2" t="s">
        <v>78</v>
      </c>
    </row>
    <row r="19" spans="2:22" x14ac:dyDescent="0.3">
      <c r="C19" s="17">
        <f>ROUND(C18-S77,2)</f>
        <v>0</v>
      </c>
      <c r="D19" s="2" t="str">
        <f>IF(C19&lt;&gt;0,"&lt;- variance to S_ALR_87012284","")</f>
        <v/>
      </c>
    </row>
    <row r="21" spans="2:22" x14ac:dyDescent="0.3">
      <c r="D21" s="18"/>
      <c r="E21" s="19" t="s">
        <v>79</v>
      </c>
    </row>
    <row r="22" spans="2:22" x14ac:dyDescent="0.3">
      <c r="E22" s="20">
        <f>SUM(E23:E30)</f>
        <v>239925878.99000001</v>
      </c>
      <c r="F22" s="21" t="s">
        <v>80</v>
      </c>
      <c r="G22" s="22" t="s">
        <v>81</v>
      </c>
      <c r="H22" s="22" t="s">
        <v>82</v>
      </c>
    </row>
    <row r="23" spans="2:22" x14ac:dyDescent="0.3">
      <c r="D23" s="18"/>
      <c r="E23" s="23">
        <f>V27</f>
        <v>160237500</v>
      </c>
      <c r="F23" s="24" t="s">
        <v>83</v>
      </c>
      <c r="G23" s="25">
        <f>[5]GAAP!$R$37</f>
        <v>160237.20000000004</v>
      </c>
      <c r="H23" s="17">
        <f>ROUND(E23/1000-G23,0)</f>
        <v>0</v>
      </c>
    </row>
    <row r="24" spans="2:22" x14ac:dyDescent="0.3">
      <c r="C24" s="26" t="s">
        <v>84</v>
      </c>
      <c r="D24" s="27">
        <f>V28</f>
        <v>3048208.98</v>
      </c>
    </row>
    <row r="25" spans="2:22" x14ac:dyDescent="0.3">
      <c r="C25" s="26" t="s">
        <v>85</v>
      </c>
      <c r="D25" s="28">
        <f>V29</f>
        <v>450092.01</v>
      </c>
      <c r="E25" s="29">
        <f>SUM(D24:D25)</f>
        <v>3498300.99</v>
      </c>
      <c r="F25" s="11" t="s">
        <v>86</v>
      </c>
      <c r="G25" s="25">
        <f>[5]GAAP!$R$38</f>
        <v>3498.3999999999996</v>
      </c>
      <c r="H25" s="17">
        <f t="shared" ref="H25" si="1">ROUND(E25/1000-G25,0)</f>
        <v>0</v>
      </c>
    </row>
    <row r="26" spans="2:22" x14ac:dyDescent="0.3">
      <c r="B26" s="30" t="s">
        <v>87</v>
      </c>
      <c r="C26" s="26" t="s">
        <v>27</v>
      </c>
      <c r="D26" s="63">
        <f>+C6+C7+C17</f>
        <v>66370561.899999999</v>
      </c>
      <c r="G26" s="31"/>
      <c r="V26" s="22" t="s">
        <v>88</v>
      </c>
    </row>
    <row r="27" spans="2:22" x14ac:dyDescent="0.3">
      <c r="B27" s="30" t="s">
        <v>89</v>
      </c>
      <c r="C27" s="32" t="s">
        <v>28</v>
      </c>
      <c r="D27" s="64">
        <f>+C4</f>
        <v>2818597.13</v>
      </c>
      <c r="G27" s="31"/>
      <c r="H27" s="17"/>
      <c r="S27" s="2" t="s">
        <v>90</v>
      </c>
      <c r="V27" s="33">
        <v>160237500</v>
      </c>
    </row>
    <row r="28" spans="2:22" x14ac:dyDescent="0.3">
      <c r="B28" s="30" t="s">
        <v>91</v>
      </c>
      <c r="C28" s="26" t="s">
        <v>29</v>
      </c>
      <c r="D28" s="65">
        <f>+C3+C5+C8+C9+C10+C11+C12+C13+C14+C15+C16</f>
        <v>13169975.690000001</v>
      </c>
      <c r="E28" s="34">
        <f>SUM(D26:D28)</f>
        <v>82359134.719999999</v>
      </c>
      <c r="F28" s="24" t="s">
        <v>92</v>
      </c>
      <c r="G28" s="31"/>
      <c r="S28" s="2" t="s">
        <v>93</v>
      </c>
      <c r="V28" s="33">
        <v>3048208.98</v>
      </c>
    </row>
    <row r="29" spans="2:22" x14ac:dyDescent="0.3">
      <c r="E29" s="17">
        <f>C18-E28</f>
        <v>0</v>
      </c>
      <c r="G29" s="31"/>
      <c r="H29" s="17"/>
      <c r="S29" s="2" t="s">
        <v>94</v>
      </c>
      <c r="V29" s="33">
        <v>450092.01</v>
      </c>
    </row>
    <row r="30" spans="2:22" x14ac:dyDescent="0.3">
      <c r="E30" s="23">
        <f>V32</f>
        <v>-6169056.7199999997</v>
      </c>
      <c r="F30" s="24" t="s">
        <v>95</v>
      </c>
      <c r="G30" s="35">
        <f>[5]GAAP!$R$42</f>
        <v>-6169.0999999999995</v>
      </c>
      <c r="H30" s="17">
        <f t="shared" ref="H30" si="2">ROUND(E30/1000-G30,0)</f>
        <v>0</v>
      </c>
      <c r="V30" s="36">
        <f>SUM(V28:V29)</f>
        <v>3498300.99</v>
      </c>
    </row>
    <row r="31" spans="2:22" x14ac:dyDescent="0.3">
      <c r="B31" s="37"/>
      <c r="E31" s="38">
        <f>ROUND(V34/1000,0)-(ROUND(E23/1000,0)+ROUND(E25/1000,0)+ROUND(E28/1000,0)+ROUND(E30/1000,0))</f>
        <v>0</v>
      </c>
      <c r="F31" s="2" t="s">
        <v>96</v>
      </c>
      <c r="H31" s="17"/>
      <c r="S31" s="2" t="s">
        <v>97</v>
      </c>
      <c r="V31" s="33">
        <v>82359134.719999999</v>
      </c>
    </row>
    <row r="32" spans="2:22" x14ac:dyDescent="0.3">
      <c r="B32" s="37"/>
      <c r="G32" s="31"/>
      <c r="S32" s="2" t="s">
        <v>98</v>
      </c>
      <c r="V32" s="33">
        <v>-6169056.7199999997</v>
      </c>
    </row>
    <row r="33" spans="7:40" x14ac:dyDescent="0.3">
      <c r="V33" s="36">
        <f>V27+V28+V29+V31+V32</f>
        <v>239925878.98999998</v>
      </c>
    </row>
    <row r="34" spans="7:40" x14ac:dyDescent="0.3">
      <c r="G34" s="31"/>
      <c r="K34"/>
      <c r="S34" s="2" t="s">
        <v>99</v>
      </c>
      <c r="V34" s="33">
        <v>239925878.99000001</v>
      </c>
    </row>
    <row r="35" spans="7:40" x14ac:dyDescent="0.3">
      <c r="G35" s="31"/>
      <c r="V35" s="17">
        <f>V33-V34</f>
        <v>0</v>
      </c>
    </row>
    <row r="36" spans="7:40" x14ac:dyDescent="0.3">
      <c r="G36" s="31"/>
    </row>
    <row r="37" spans="7:40" ht="18" x14ac:dyDescent="0.35">
      <c r="G37" s="31"/>
      <c r="J37" s="6" t="s">
        <v>100</v>
      </c>
    </row>
    <row r="38" spans="7:40" ht="18" x14ac:dyDescent="0.35">
      <c r="J38" s="6"/>
    </row>
    <row r="39" spans="7:40" ht="18" x14ac:dyDescent="0.35">
      <c r="J39" s="6"/>
      <c r="AL39" s="39"/>
      <c r="AM39" s="39"/>
      <c r="AN39" s="39"/>
    </row>
    <row r="40" spans="7:40" ht="18" x14ac:dyDescent="0.35">
      <c r="J40" s="6"/>
    </row>
    <row r="41" spans="7:40" ht="18" x14ac:dyDescent="0.35">
      <c r="J41" s="6"/>
    </row>
    <row r="42" spans="7:40" ht="18" x14ac:dyDescent="0.35">
      <c r="J42" s="6"/>
    </row>
    <row r="43" spans="7:40" ht="18" x14ac:dyDescent="0.35">
      <c r="J43" s="6"/>
    </row>
    <row r="44" spans="7:40" ht="18" x14ac:dyDescent="0.35">
      <c r="J44" s="6"/>
    </row>
    <row r="45" spans="7:40" ht="18" x14ac:dyDescent="0.35">
      <c r="J45" s="6"/>
    </row>
    <row r="46" spans="7:40" ht="18" x14ac:dyDescent="0.35">
      <c r="J46" s="6"/>
    </row>
    <row r="47" spans="7:40" ht="18" x14ac:dyDescent="0.35">
      <c r="J47" s="6"/>
    </row>
    <row r="48" spans="7:40" ht="18" x14ac:dyDescent="0.35">
      <c r="J48" s="6"/>
    </row>
    <row r="49" spans="10:23" ht="18" x14ac:dyDescent="0.35">
      <c r="J49" s="6"/>
    </row>
    <row r="50" spans="10:23" ht="18" x14ac:dyDescent="0.35">
      <c r="J50" s="6"/>
    </row>
    <row r="51" spans="10:23" ht="18" x14ac:dyDescent="0.35">
      <c r="J51" s="6"/>
    </row>
    <row r="52" spans="10:23" ht="18.75" customHeight="1" x14ac:dyDescent="0.35">
      <c r="J52" s="6"/>
      <c r="U52" s="68" t="s">
        <v>101</v>
      </c>
      <c r="V52" s="68"/>
      <c r="W52" s="68"/>
    </row>
    <row r="53" spans="10:23" ht="18" x14ac:dyDescent="0.35">
      <c r="J53" s="6"/>
      <c r="U53" s="68"/>
      <c r="V53" s="68"/>
      <c r="W53" s="68"/>
    </row>
    <row r="54" spans="10:23" ht="18" x14ac:dyDescent="0.35">
      <c r="J54" s="6"/>
      <c r="U54" s="6" t="s">
        <v>102</v>
      </c>
    </row>
    <row r="60" spans="10:23" ht="15" customHeight="1" x14ac:dyDescent="0.3">
      <c r="Q60" s="68" t="s">
        <v>103</v>
      </c>
      <c r="R60" s="68"/>
      <c r="S60" s="68"/>
    </row>
    <row r="61" spans="10:23" ht="18" x14ac:dyDescent="0.35">
      <c r="P61" s="57" t="s">
        <v>104</v>
      </c>
      <c r="Q61" s="68"/>
      <c r="R61" s="68"/>
      <c r="S61" s="68"/>
    </row>
    <row r="62" spans="10:23" x14ac:dyDescent="0.3">
      <c r="Q62" s="60" t="s">
        <v>45</v>
      </c>
      <c r="R62" s="2" t="s">
        <v>46</v>
      </c>
      <c r="S62" s="33">
        <v>896484.41</v>
      </c>
    </row>
    <row r="63" spans="10:23" x14ac:dyDescent="0.3">
      <c r="Q63" s="2" t="s">
        <v>48</v>
      </c>
      <c r="R63" s="2" t="s">
        <v>105</v>
      </c>
      <c r="S63" s="33">
        <v>2818597.13</v>
      </c>
    </row>
    <row r="64" spans="10:23" x14ac:dyDescent="0.3">
      <c r="Q64" s="2" t="s">
        <v>51</v>
      </c>
      <c r="R64" s="2" t="s">
        <v>106</v>
      </c>
      <c r="S64" s="33">
        <v>62325.7</v>
      </c>
    </row>
    <row r="65" spans="10:25" x14ac:dyDescent="0.3">
      <c r="Q65" s="2" t="s">
        <v>53</v>
      </c>
      <c r="R65" s="2" t="s">
        <v>107</v>
      </c>
      <c r="S65" s="33">
        <v>745609.58</v>
      </c>
      <c r="Y65" s="58" t="s">
        <v>108</v>
      </c>
    </row>
    <row r="66" spans="10:25" x14ac:dyDescent="0.3">
      <c r="Q66" s="2" t="s">
        <v>57</v>
      </c>
      <c r="R66" s="2" t="s">
        <v>109</v>
      </c>
      <c r="S66" s="33">
        <v>65624952.32</v>
      </c>
    </row>
    <row r="67" spans="10:25" x14ac:dyDescent="0.3">
      <c r="Q67" s="2" t="s">
        <v>59</v>
      </c>
      <c r="R67" s="2" t="s">
        <v>110</v>
      </c>
      <c r="S67" s="33">
        <v>24.82</v>
      </c>
    </row>
    <row r="68" spans="10:25" x14ac:dyDescent="0.3">
      <c r="Q68" s="2" t="s">
        <v>61</v>
      </c>
      <c r="R68" s="2" t="s">
        <v>111</v>
      </c>
      <c r="S68" s="40">
        <v>0</v>
      </c>
    </row>
    <row r="69" spans="10:25" x14ac:dyDescent="0.3">
      <c r="Q69" s="2" t="s">
        <v>63</v>
      </c>
      <c r="R69" s="2" t="s">
        <v>112</v>
      </c>
      <c r="S69" s="33">
        <v>2577</v>
      </c>
    </row>
    <row r="70" spans="10:25" x14ac:dyDescent="0.3">
      <c r="Q70" s="2" t="s">
        <v>65</v>
      </c>
      <c r="R70" s="2" t="s">
        <v>113</v>
      </c>
      <c r="S70" s="33">
        <v>308644</v>
      </c>
    </row>
    <row r="71" spans="10:25" x14ac:dyDescent="0.3">
      <c r="Q71" s="2" t="s">
        <v>67</v>
      </c>
      <c r="R71" s="2" t="s">
        <v>114</v>
      </c>
      <c r="S71" s="33">
        <v>431517</v>
      </c>
    </row>
    <row r="72" spans="10:25" x14ac:dyDescent="0.3">
      <c r="Q72" s="2" t="s">
        <v>69</v>
      </c>
      <c r="R72" s="2" t="s">
        <v>115</v>
      </c>
      <c r="S72" s="33">
        <v>305963</v>
      </c>
    </row>
    <row r="73" spans="10:25" x14ac:dyDescent="0.3">
      <c r="Q73" s="2" t="s">
        <v>71</v>
      </c>
      <c r="R73" s="2" t="s">
        <v>116</v>
      </c>
      <c r="S73" s="33">
        <v>168160.22</v>
      </c>
    </row>
    <row r="74" spans="10:25" x14ac:dyDescent="0.3">
      <c r="Q74" s="2" t="s">
        <v>73</v>
      </c>
      <c r="R74" s="2" t="s">
        <v>117</v>
      </c>
      <c r="S74" s="33">
        <v>10767210.9</v>
      </c>
    </row>
    <row r="75" spans="10:25" x14ac:dyDescent="0.3">
      <c r="Q75" s="2" t="s">
        <v>75</v>
      </c>
      <c r="R75" s="2" t="s">
        <v>118</v>
      </c>
      <c r="S75" s="33">
        <v>227068.64</v>
      </c>
    </row>
    <row r="76" spans="10:25" x14ac:dyDescent="0.3">
      <c r="S76" s="36">
        <f>SUM(S62:S75)</f>
        <v>82359134.719999999</v>
      </c>
    </row>
    <row r="77" spans="10:25" x14ac:dyDescent="0.3">
      <c r="R77" s="2" t="s">
        <v>119</v>
      </c>
      <c r="S77" s="33">
        <v>82359134.719999999</v>
      </c>
    </row>
    <row r="78" spans="10:25" x14ac:dyDescent="0.3">
      <c r="R78" s="41" t="s">
        <v>120</v>
      </c>
      <c r="S78" s="17">
        <f>S76-S77</f>
        <v>0</v>
      </c>
    </row>
    <row r="80" spans="10:25" ht="18" x14ac:dyDescent="0.35">
      <c r="J80" s="6" t="s">
        <v>121</v>
      </c>
    </row>
    <row r="81" spans="11:23" ht="15" customHeight="1" x14ac:dyDescent="0.3">
      <c r="K81" s="37" t="s">
        <v>122</v>
      </c>
    </row>
    <row r="82" spans="11:23" ht="15" customHeight="1" x14ac:dyDescent="0.3">
      <c r="U82" s="59" t="s">
        <v>123</v>
      </c>
      <c r="V82" s="59"/>
      <c r="W82" s="59"/>
    </row>
    <row r="89" spans="11:23" ht="18" x14ac:dyDescent="0.35">
      <c r="P89" s="57" t="s">
        <v>104</v>
      </c>
      <c r="S89" s="56" t="s">
        <v>104</v>
      </c>
    </row>
    <row r="93" spans="11:23" ht="18" x14ac:dyDescent="0.35">
      <c r="Q93" s="2" t="s">
        <v>124</v>
      </c>
      <c r="R93" s="33">
        <v>896484.41</v>
      </c>
      <c r="S93" s="55" t="s">
        <v>125</v>
      </c>
    </row>
    <row r="94" spans="11:23" x14ac:dyDescent="0.3">
      <c r="Q94" s="41" t="s">
        <v>120</v>
      </c>
      <c r="R94" s="17">
        <f>S62-R93</f>
        <v>0</v>
      </c>
    </row>
  </sheetData>
  <mergeCells count="3">
    <mergeCell ref="E6:G9"/>
    <mergeCell ref="Q60:S61"/>
    <mergeCell ref="U52:W53"/>
  </mergeCells>
  <conditionalFormatting sqref="C19">
    <cfRule type="cellIs" dxfId="5" priority="5" operator="notEqual">
      <formula>0</formula>
    </cfRule>
  </conditionalFormatting>
  <conditionalFormatting sqref="D19">
    <cfRule type="cellIs" dxfId="4" priority="6" operator="notEqual">
      <formula>""</formula>
    </cfRule>
  </conditionalFormatting>
  <conditionalFormatting sqref="E29">
    <cfRule type="cellIs" dxfId="3" priority="2" operator="notEqual">
      <formula>0</formula>
    </cfRule>
  </conditionalFormatting>
  <conditionalFormatting sqref="R94">
    <cfRule type="cellIs" dxfId="2" priority="3" operator="notEqual">
      <formula>0</formula>
    </cfRule>
  </conditionalFormatting>
  <conditionalFormatting sqref="S78">
    <cfRule type="cellIs" dxfId="1" priority="4" operator="notEqual">
      <formula>0</formula>
    </cfRule>
  </conditionalFormatting>
  <conditionalFormatting sqref="V35">
    <cfRule type="cellIs" dxfId="0" priority="1" operator="notEqual">
      <formula>0</formula>
    </cfRule>
  </conditionalFormatting>
  <pageMargins left="0.7" right="0.7" top="0.75" bottom="0.75" header="0.3" footer="0.3"/>
  <pageSetup orientation="portrait" horizontalDpi="90" verticalDpi="90" r:id="rId1"/>
  <customProperties>
    <customPr name="EpmWorksheetKeyString_GUID" r:id="rId2"/>
  </customPropertie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1CE5-F2B0-4DCE-9C5E-7A5B17DDBB14}">
  <dimension ref="A1"/>
  <sheetViews>
    <sheetView zoomScaleNormal="100" workbookViewId="0">
      <selection activeCell="F36" sqref="F36:F37"/>
    </sheetView>
  </sheetViews>
  <sheetFormatPr defaultColWidth="9.109375" defaultRowHeight="13.2" x14ac:dyDescent="0.25"/>
  <cols>
    <col min="1" max="1" width="9.109375" style="42"/>
    <col min="2" max="2" width="19.44140625" style="42" bestFit="1" customWidth="1"/>
    <col min="3" max="3" width="12.88671875" style="42" bestFit="1" customWidth="1"/>
    <col min="4" max="4" width="12.5546875" style="42" bestFit="1" customWidth="1"/>
    <col min="5" max="5" width="51.88671875" style="42" customWidth="1"/>
    <col min="6" max="6" width="14.88671875" style="42" bestFit="1" customWidth="1"/>
    <col min="7" max="7" width="16.44140625" style="42" customWidth="1"/>
    <col min="8" max="8" width="12.5546875" style="42" customWidth="1"/>
    <col min="9" max="16384" width="9.109375" style="42"/>
  </cols>
  <sheetData/>
  <pageMargins left="0.7" right="0.7" top="0.75" bottom="0.75" header="0.3" footer="0.3"/>
  <pageSetup orientation="portrait" verticalDpi="0"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5f9a743-18e3-40ef-b0a4-47096f190587">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6" ma:contentTypeDescription="Create a new document." ma:contentTypeScope="" ma:versionID="c410bab37c303177467c07dd821a813e">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92d1cf030671a911d22a5604d084b24"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0F29CE-7270-493C-9A45-DE71156A9C6D}">
  <ds:schemaRefs>
    <ds:schemaRef ds:uri="http://schemas.microsoft.com/sharepoint/v3/contenttype/forms"/>
  </ds:schemaRefs>
</ds:datastoreItem>
</file>

<file path=customXml/itemProps2.xml><?xml version="1.0" encoding="utf-8"?>
<ds:datastoreItem xmlns:ds="http://schemas.openxmlformats.org/officeDocument/2006/customXml" ds:itemID="{98069290-D3EA-4AA0-AF0A-448E703D8E5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6ca4cc0f-2bf6-41bc-a7e6-74f286fc5a70"/>
    <ds:schemaRef ds:uri="http://schemas.microsoft.com/office/2006/documentManagement/types"/>
    <ds:schemaRef ds:uri="68f740ed-1bb5-4d6a-85fa-63caa26fe738"/>
    <ds:schemaRef ds:uri="http://www.w3.org/XML/1998/namespace"/>
    <ds:schemaRef ds:uri="http://purl.org/dc/dcmitype/"/>
  </ds:schemaRefs>
</ds:datastoreItem>
</file>

<file path=customXml/itemProps3.xml><?xml version="1.0" encoding="utf-8"?>
<ds:datastoreItem xmlns:ds="http://schemas.openxmlformats.org/officeDocument/2006/customXml" ds:itemID="{4954F95E-5A62-4157-86EB-87439BC41F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C-23</vt:lpstr>
      <vt:lpstr>Support ---&gt;</vt:lpstr>
      <vt:lpstr>Test Yr Data</vt:lpstr>
      <vt:lpstr>FERC Actuals</vt:lpstr>
      <vt:lpstr>Comments </vt:lpstr>
      <vt:lpstr>DATA1</vt:lpstr>
      <vt:lpstr>DATA2</vt:lpstr>
      <vt:lpstr>DATA3</vt:lpstr>
      <vt:lpstr>'C-23'!Print_Area</vt:lpstr>
      <vt:lpstr>TEST0</vt:lpstr>
      <vt:lpstr>TESTHKEY</vt:lpstr>
      <vt:lpstr>TESTKEYS</vt:lpstr>
      <vt:lpstr>TESTVKEY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Sosa, Kimberly</dc:creator>
  <cp:keywords/>
  <dc:description/>
  <cp:lastModifiedBy>Otero, Onixa</cp:lastModifiedBy>
  <cp:revision/>
  <dcterms:created xsi:type="dcterms:W3CDTF">2023-06-06T00:25:03Z</dcterms:created>
  <dcterms:modified xsi:type="dcterms:W3CDTF">2024-04-08T22:45:05Z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Enabled">
    <vt:lpwstr>true</vt:lpwstr>
  </property>
  <property fmtid="{D5CDD505-2E9C-101B-9397-08002B2CF9AE}" pid="3" name="MSIP_Label_a83f872e-d8d7-43ac-9961-0f2ad31e50e5_SetDate">
    <vt:lpwstr>2023-06-06T00:25:14Z</vt:lpwstr>
  </property>
  <property fmtid="{D5CDD505-2E9C-101B-9397-08002B2CF9AE}" pid="4" name="MSIP_Label_a83f872e-d8d7-43ac-9961-0f2ad31e50e5_Method">
    <vt:lpwstr>Standard</vt:lpwstr>
  </property>
  <property fmtid="{D5CDD505-2E9C-101B-9397-08002B2CF9AE}" pid="5" name="MSIP_Label_a83f872e-d8d7-43ac-9961-0f2ad31e50e5_Name">
    <vt:lpwstr>a83f872e-d8d7-43ac-9961-0f2ad31e50e5</vt:lpwstr>
  </property>
  <property fmtid="{D5CDD505-2E9C-101B-9397-08002B2CF9AE}" pid="6" name="MSIP_Label_a83f872e-d8d7-43ac-9961-0f2ad31e50e5_SiteId">
    <vt:lpwstr>fa8c194a-f8e2-43c5-bc39-b637579e39e0</vt:lpwstr>
  </property>
  <property fmtid="{D5CDD505-2E9C-101B-9397-08002B2CF9AE}" pid="7" name="MSIP_Label_a83f872e-d8d7-43ac-9961-0f2ad31e50e5_ActionId">
    <vt:lpwstr>3b1affba-a2c2-4256-b3a7-6a3ca39bdd41</vt:lpwstr>
  </property>
  <property fmtid="{D5CDD505-2E9C-101B-9397-08002B2CF9AE}" pid="8" name="MSIP_Label_a83f872e-d8d7-43ac-9961-0f2ad31e50e5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0x01010093961404F3F6B34988E14CCD792B016F</vt:lpwstr>
  </property>
  <property fmtid="{D5CDD505-2E9C-101B-9397-08002B2CF9AE}" pid="12" name="{A44787D4-0540-4523-9961-78E4036D8C6D}">
    <vt:lpwstr>{89C418CE-6888-455D-A8F6-4E6CDF127A44}</vt:lpwstr>
  </property>
  <property fmtid="{D5CDD505-2E9C-101B-9397-08002B2CF9AE}" pid="13" name="Order">
    <vt:r8>767800</vt:r8>
  </property>
  <property fmtid="{D5CDD505-2E9C-101B-9397-08002B2CF9AE}" pid="14" name="xd_Signature">
    <vt:bool>false</vt:bool>
  </property>
  <property fmtid="{D5CDD505-2E9C-101B-9397-08002B2CF9AE}" pid="15" name="xd_ProgID">
    <vt:lpwstr/>
  </property>
  <property fmtid="{D5CDD505-2E9C-101B-9397-08002B2CF9AE}" pid="16" name="_SourceUrl">
    <vt:lpwstr/>
  </property>
  <property fmtid="{D5CDD505-2E9C-101B-9397-08002B2CF9AE}" pid="17" name="_SharedFileIndex">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