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ustomProperty74.bin" ContentType="application/vnd.openxmlformats-officedocument.spreadsheetml.customProperty"/>
  <Override PartName="/xl/customProperty75.bin" ContentType="application/vnd.openxmlformats-officedocument.spreadsheetml.customProperty"/>
  <Override PartName="/xl/customProperty76.bin" ContentType="application/vnd.openxmlformats-officedocument.spreadsheetml.customProperty"/>
  <Override PartName="/xl/customProperty77.bin" ContentType="application/vnd.openxmlformats-officedocument.spreadsheetml.customProperty"/>
  <Override PartName="/xl/customProperty78.bin" ContentType="application/vnd.openxmlformats-officedocument.spreadsheetml.customProperty"/>
  <Override PartName="/xl/customProperty79.bin" ContentType="application/vnd.openxmlformats-officedocument.spreadsheetml.customProperty"/>
  <Override PartName="/xl/customProperty80.bin" ContentType="application/vnd.openxmlformats-officedocument.spreadsheetml.customProperty"/>
  <Override PartName="/xl/customProperty81.bin" ContentType="application/vnd.openxmlformats-officedocument.spreadsheetml.customProperty"/>
  <Override PartName="/xl/customProperty82.bin" ContentType="application/vnd.openxmlformats-officedocument.spreadsheetml.customProperty"/>
  <Override PartName="/xl/customProperty83.bin" ContentType="application/vnd.openxmlformats-officedocument.spreadsheetml.customProperty"/>
  <Override PartName="/xl/customProperty84.bin" ContentType="application/vnd.openxmlformats-officedocument.spreadsheetml.customProperty"/>
  <Override PartName="/xl/customProperty85.bin" ContentType="application/vnd.openxmlformats-officedocument.spreadsheetml.customProperty"/>
  <Override PartName="/xl/customProperty8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wheele\Desktop\"/>
    </mc:Choice>
  </mc:AlternateContent>
  <bookViews>
    <workbookView xWindow="32772" yWindow="32772" windowWidth="23040" windowHeight="8976" firstSheet="74" activeTab="74"/>
  </bookViews>
  <sheets>
    <sheet name="Sheet1" sheetId="5" state="hidden" r:id="rId1"/>
    <sheet name="A-1" sheetId="30" state="hidden" r:id="rId2"/>
    <sheet name="A-2" sheetId="33" state="hidden" r:id="rId3"/>
    <sheet name="A-3" sheetId="34" state="hidden" r:id="rId4"/>
    <sheet name="A-4" sheetId="35" state="hidden" r:id="rId5"/>
    <sheet name="A-5" sheetId="36" state="hidden" r:id="rId6"/>
    <sheet name="B-1" sheetId="3" state="hidden" r:id="rId7"/>
    <sheet name="B-2" sheetId="4" state="hidden" r:id="rId8"/>
    <sheet name="B-3" sheetId="6" state="hidden" r:id="rId9"/>
    <sheet name="B-4" sheetId="8" state="hidden" r:id="rId10"/>
    <sheet name="B-5" sheetId="9" state="hidden" r:id="rId11"/>
    <sheet name="B-6" sheetId="10" state="hidden" r:id="rId12"/>
    <sheet name="B-7" sheetId="11" state="hidden" r:id="rId13"/>
    <sheet name="B-8" sheetId="12" state="hidden" r:id="rId14"/>
    <sheet name="B-9" sheetId="13" state="hidden" r:id="rId15"/>
    <sheet name="B-10" sheetId="14" state="hidden" r:id="rId16"/>
    <sheet name="B-11" sheetId="15" state="hidden" r:id="rId17"/>
    <sheet name="B-12" sheetId="16" state="hidden" r:id="rId18"/>
    <sheet name="B-13" sheetId="17" state="hidden" r:id="rId19"/>
    <sheet name="B-14" sheetId="18" state="hidden" r:id="rId20"/>
    <sheet name="B-15" sheetId="19" state="hidden" r:id="rId21"/>
    <sheet name="B-16" sheetId="20" state="hidden" r:id="rId22"/>
    <sheet name="B-17" sheetId="22" state="hidden" r:id="rId23"/>
    <sheet name="B-18" sheetId="23" state="hidden" r:id="rId24"/>
    <sheet name="B-19" sheetId="24" state="hidden" r:id="rId25"/>
    <sheet name="B-20" sheetId="21" state="hidden" r:id="rId26"/>
    <sheet name="B-21" sheetId="25" state="hidden" r:id="rId27"/>
    <sheet name="B-22" sheetId="26" state="hidden" r:id="rId28"/>
    <sheet name="B-23" sheetId="27" state="hidden" r:id="rId29"/>
    <sheet name="B-24" sheetId="28" state="hidden" r:id="rId30"/>
    <sheet name="B-25" sheetId="29" state="hidden" r:id="rId31"/>
    <sheet name="C-1" sheetId="54" state="hidden" r:id="rId32"/>
    <sheet name="C-2" sheetId="53" state="hidden" r:id="rId33"/>
    <sheet name="C-3" sheetId="52" state="hidden" r:id="rId34"/>
    <sheet name="C-4" sheetId="51" state="hidden" r:id="rId35"/>
    <sheet name="C-5" sheetId="50" state="hidden" r:id="rId36"/>
    <sheet name="C-6" sheetId="49" state="hidden" r:id="rId37"/>
    <sheet name="C-7" sheetId="48" state="hidden" r:id="rId38"/>
    <sheet name="C-8" sheetId="47" state="hidden" r:id="rId39"/>
    <sheet name="C-9" sheetId="46" state="hidden" r:id="rId40"/>
    <sheet name="C-10" sheetId="45" state="hidden" r:id="rId41"/>
    <sheet name="C-11" sheetId="38" state="hidden" r:id="rId42"/>
    <sheet name="C-12" sheetId="39" state="hidden" r:id="rId43"/>
    <sheet name="C-13" sheetId="40" state="hidden" r:id="rId44"/>
    <sheet name="C-14" sheetId="44" state="hidden" r:id="rId45"/>
    <sheet name="C-15" sheetId="43" state="hidden" r:id="rId46"/>
    <sheet name="C-16" sheetId="42" state="hidden" r:id="rId47"/>
    <sheet name="C-17" sheetId="41" state="hidden" r:id="rId48"/>
    <sheet name="C-18" sheetId="37" state="hidden" r:id="rId49"/>
    <sheet name="C-19" sheetId="55" state="hidden" r:id="rId50"/>
    <sheet name="C-20" sheetId="79" state="hidden" r:id="rId51"/>
    <sheet name="C-21" sheetId="78" state="hidden" r:id="rId52"/>
    <sheet name="C-22" sheetId="77" state="hidden" r:id="rId53"/>
    <sheet name="C-23" sheetId="76" state="hidden" r:id="rId54"/>
    <sheet name="C-24" sheetId="75" state="hidden" r:id="rId55"/>
    <sheet name="C-25" sheetId="74" state="hidden" r:id="rId56"/>
    <sheet name="C-26" sheetId="73" state="hidden" r:id="rId57"/>
    <sheet name="C-27" sheetId="72" state="hidden" r:id="rId58"/>
    <sheet name="C-28" sheetId="71" state="hidden" r:id="rId59"/>
    <sheet name="C-29" sheetId="70" state="hidden" r:id="rId60"/>
    <sheet name="C-30" sheetId="69" state="hidden" r:id="rId61"/>
    <sheet name="C-31" sheetId="68" state="hidden" r:id="rId62"/>
    <sheet name="C-32" sheetId="67" state="hidden" r:id="rId63"/>
    <sheet name="C-33" sheetId="66" state="hidden" r:id="rId64"/>
    <sheet name="C-34" sheetId="65" state="hidden" r:id="rId65"/>
    <sheet name="C-35" sheetId="64" state="hidden" r:id="rId66"/>
    <sheet name="C-36" sheetId="63" state="hidden" r:id="rId67"/>
    <sheet name="C-37" sheetId="62" state="hidden" r:id="rId68"/>
    <sheet name="C-38" sheetId="61" state="hidden" r:id="rId69"/>
    <sheet name="C-39" sheetId="60" state="hidden" r:id="rId70"/>
    <sheet name="C-40" sheetId="59" state="hidden" r:id="rId71"/>
    <sheet name="C-41" sheetId="58" state="hidden" r:id="rId72"/>
    <sheet name="C-42" sheetId="57" state="hidden" r:id="rId73"/>
    <sheet name="C-43" sheetId="56" state="hidden" r:id="rId74"/>
    <sheet name="C-44" sheetId="92" r:id="rId75"/>
    <sheet name="D-1a" sheetId="91" state="hidden" r:id="rId76"/>
    <sheet name="D-1b" sheetId="90" state="hidden" r:id="rId77"/>
    <sheet name="D-2" sheetId="89" state="hidden" r:id="rId78"/>
    <sheet name="D-3" sheetId="88" state="hidden" r:id="rId79"/>
    <sheet name="D-4a" sheetId="87" state="hidden" r:id="rId80"/>
    <sheet name="D-4b" sheetId="86" state="hidden" r:id="rId81"/>
    <sheet name="D-5" sheetId="85" state="hidden" r:id="rId82"/>
    <sheet name="D-6" sheetId="84" state="hidden" r:id="rId83"/>
    <sheet name="D-7" sheetId="83" state="hidden" r:id="rId84"/>
    <sheet name="D-8" sheetId="82" state="hidden" r:id="rId85"/>
    <sheet name="D-9" sheetId="81" state="hidden" r:id="rId86"/>
  </sheets>
  <definedNames>
    <definedName name="BalDatData">#REF!</definedName>
    <definedName name="BegMonth">Sheet1!$B$18</definedName>
    <definedName name="DocketNum">Sheet1!$B$5</definedName>
    <definedName name="HistYear">Sheet1!$B$17</definedName>
    <definedName name="PLine1">Sheet1!$B$8</definedName>
    <definedName name="PLine2">Sheet1!$B$9</definedName>
    <definedName name="PLine3">Sheet1!$B$10</definedName>
    <definedName name="PLine4">Sheet1!$B$11</definedName>
    <definedName name="_xlnm.Print_Area" localSheetId="74">'C-44'!$A$1:$S$51</definedName>
    <definedName name="PriorYear">Sheet1!$B$16</definedName>
    <definedName name="TestYear">Sheet1!$B$15</definedName>
  </definedNames>
  <calcPr calcId="977461"/>
</workbook>
</file>

<file path=xl/calcChain.xml><?xml version="1.0" encoding="utf-8"?>
<calcChain xmlns="http://schemas.openxmlformats.org/spreadsheetml/2006/main">
  <c r="H21" i="92" l="1"/>
  <c r="B16" i="5"/>
  <c r="B17" i="5"/>
  <c r="D25" i="38"/>
  <c r="D23" i="38"/>
  <c r="D21" i="38"/>
  <c r="D19" i="38"/>
  <c r="D17" i="38"/>
  <c r="D15" i="38"/>
  <c r="K61" i="19"/>
  <c r="H11" i="19"/>
  <c r="K11" i="19"/>
  <c r="Q416" i="10"/>
  <c r="G416" i="10"/>
  <c r="A416" i="10"/>
  <c r="G415" i="10"/>
  <c r="B9" i="5"/>
  <c r="Q210" i="10"/>
  <c r="G414" i="10"/>
  <c r="B8" i="5"/>
  <c r="Q209" i="52"/>
  <c r="G413" i="10"/>
  <c r="G412" i="10"/>
  <c r="S411" i="10"/>
  <c r="H411" i="10"/>
  <c r="A411" i="10"/>
  <c r="Q365" i="10"/>
  <c r="G365" i="10"/>
  <c r="A365" i="10"/>
  <c r="G364" i="10"/>
  <c r="G363" i="10"/>
  <c r="G362" i="10"/>
  <c r="G361" i="10"/>
  <c r="S360" i="10"/>
  <c r="H360" i="10"/>
  <c r="A360" i="10"/>
  <c r="Q314" i="10"/>
  <c r="G314" i="10"/>
  <c r="A314" i="10"/>
  <c r="G313" i="10"/>
  <c r="G312" i="10"/>
  <c r="G311" i="10"/>
  <c r="G310" i="10"/>
  <c r="S309" i="10"/>
  <c r="H309" i="10"/>
  <c r="A309" i="10"/>
  <c r="Q263" i="10"/>
  <c r="G263" i="10"/>
  <c r="A263" i="10"/>
  <c r="G262" i="10"/>
  <c r="G261" i="10"/>
  <c r="G260" i="10"/>
  <c r="G259" i="10"/>
  <c r="S258" i="10"/>
  <c r="H258" i="10"/>
  <c r="A258" i="10"/>
  <c r="Q212" i="10"/>
  <c r="G212" i="10"/>
  <c r="A212" i="10"/>
  <c r="G211" i="10"/>
  <c r="G210" i="10"/>
  <c r="G209" i="10"/>
  <c r="G208" i="10"/>
  <c r="S207" i="10"/>
  <c r="H207" i="10"/>
  <c r="A207" i="10"/>
  <c r="Q161" i="10"/>
  <c r="G161" i="10"/>
  <c r="A161" i="10"/>
  <c r="G160" i="10"/>
  <c r="Q159" i="10"/>
  <c r="G159" i="10"/>
  <c r="G158" i="10"/>
  <c r="G157" i="10"/>
  <c r="S156" i="10"/>
  <c r="H156" i="10"/>
  <c r="A156" i="10"/>
  <c r="R13" i="81"/>
  <c r="P13" i="81"/>
  <c r="N13" i="81"/>
  <c r="D78" i="84"/>
  <c r="D76" i="84"/>
  <c r="D75" i="84"/>
  <c r="D74" i="84"/>
  <c r="D73" i="84"/>
  <c r="D72" i="84"/>
  <c r="D71" i="84"/>
  <c r="D70" i="84"/>
  <c r="D68" i="84"/>
  <c r="D67" i="84"/>
  <c r="D66" i="84"/>
  <c r="Q110" i="84"/>
  <c r="G110" i="84"/>
  <c r="A110" i="84"/>
  <c r="P109" i="84"/>
  <c r="G109" i="84"/>
  <c r="Q108" i="84"/>
  <c r="G108" i="84"/>
  <c r="G107" i="84"/>
  <c r="G106" i="84"/>
  <c r="S105" i="84"/>
  <c r="H105" i="84"/>
  <c r="A105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Q110" i="85"/>
  <c r="G110" i="85"/>
  <c r="A110" i="85"/>
  <c r="G109" i="85"/>
  <c r="Q108" i="85"/>
  <c r="G108" i="85"/>
  <c r="G107" i="85"/>
  <c r="G106" i="85"/>
  <c r="S105" i="85"/>
  <c r="H105" i="85"/>
  <c r="A105" i="85"/>
  <c r="Q110" i="87"/>
  <c r="G110" i="87"/>
  <c r="A110" i="87"/>
  <c r="G109" i="87"/>
  <c r="Q108" i="87"/>
  <c r="G108" i="87"/>
  <c r="G107" i="87"/>
  <c r="G106" i="87"/>
  <c r="S105" i="87"/>
  <c r="H105" i="87"/>
  <c r="A105" i="87"/>
  <c r="Q110" i="88"/>
  <c r="G110" i="88"/>
  <c r="A110" i="88"/>
  <c r="G109" i="88"/>
  <c r="Q108" i="88"/>
  <c r="G108" i="88"/>
  <c r="G107" i="88"/>
  <c r="G106" i="88"/>
  <c r="S105" i="88"/>
  <c r="H105" i="88"/>
  <c r="A105" i="88"/>
  <c r="R62" i="89"/>
  <c r="O62" i="89"/>
  <c r="O11" i="89"/>
  <c r="R11" i="89"/>
  <c r="K13" i="90"/>
  <c r="M13" i="90"/>
  <c r="Q110" i="91"/>
  <c r="G110" i="91"/>
  <c r="A110" i="91"/>
  <c r="G109" i="91"/>
  <c r="Q108" i="91"/>
  <c r="G108" i="91"/>
  <c r="G107" i="91"/>
  <c r="G106" i="91"/>
  <c r="S105" i="91"/>
  <c r="H105" i="91"/>
  <c r="A105" i="91"/>
  <c r="Q8" i="81"/>
  <c r="A8" i="81"/>
  <c r="Q6" i="81"/>
  <c r="S3" i="81"/>
  <c r="Q59" i="82"/>
  <c r="G59" i="82"/>
  <c r="A59" i="82"/>
  <c r="P58" i="82"/>
  <c r="G58" i="82"/>
  <c r="Q57" i="82"/>
  <c r="P57" i="82"/>
  <c r="G57" i="82"/>
  <c r="P56" i="82"/>
  <c r="G56" i="82"/>
  <c r="G55" i="82"/>
  <c r="S54" i="82"/>
  <c r="H54" i="82"/>
  <c r="A54" i="82"/>
  <c r="Q8" i="82"/>
  <c r="A8" i="82"/>
  <c r="Q6" i="82"/>
  <c r="S3" i="82"/>
  <c r="Q8" i="83"/>
  <c r="A8" i="83"/>
  <c r="Q6" i="83"/>
  <c r="S3" i="83"/>
  <c r="Q59" i="84"/>
  <c r="G59" i="84"/>
  <c r="A59" i="84"/>
  <c r="P58" i="84"/>
  <c r="G58" i="84"/>
  <c r="Q57" i="84"/>
  <c r="G57" i="84"/>
  <c r="G56" i="84"/>
  <c r="G55" i="84"/>
  <c r="S54" i="84"/>
  <c r="H54" i="84"/>
  <c r="A54" i="84"/>
  <c r="Q8" i="84"/>
  <c r="A8" i="84"/>
  <c r="Q6" i="84"/>
  <c r="S3" i="84"/>
  <c r="Q59" i="85"/>
  <c r="G59" i="85"/>
  <c r="A59" i="85"/>
  <c r="P58" i="85"/>
  <c r="G58" i="85"/>
  <c r="Q57" i="85"/>
  <c r="G57" i="85"/>
  <c r="G56" i="85"/>
  <c r="G55" i="85"/>
  <c r="S54" i="85"/>
  <c r="H54" i="85"/>
  <c r="A54" i="85"/>
  <c r="Q8" i="85"/>
  <c r="A8" i="85"/>
  <c r="Q6" i="85"/>
  <c r="S3" i="85"/>
  <c r="Q59" i="86"/>
  <c r="G59" i="86"/>
  <c r="A59" i="86"/>
  <c r="P58" i="86"/>
  <c r="G58" i="86"/>
  <c r="Q57" i="86"/>
  <c r="P57" i="86"/>
  <c r="G57" i="86"/>
  <c r="P56" i="86"/>
  <c r="G56" i="86"/>
  <c r="G55" i="86"/>
  <c r="S54" i="86"/>
  <c r="H54" i="86"/>
  <c r="A54" i="86"/>
  <c r="Q8" i="86"/>
  <c r="A8" i="86"/>
  <c r="Q6" i="86"/>
  <c r="S3" i="86"/>
  <c r="Q59" i="87"/>
  <c r="G59" i="87"/>
  <c r="A59" i="87"/>
  <c r="G58" i="87"/>
  <c r="Q57" i="87"/>
  <c r="G57" i="87"/>
  <c r="G56" i="87"/>
  <c r="G55" i="87"/>
  <c r="S54" i="87"/>
  <c r="H54" i="87"/>
  <c r="A54" i="87"/>
  <c r="Q8" i="87"/>
  <c r="A8" i="87"/>
  <c r="Q6" i="87"/>
  <c r="S3" i="87"/>
  <c r="Q59" i="88"/>
  <c r="G59" i="88"/>
  <c r="A59" i="88"/>
  <c r="G58" i="88"/>
  <c r="Q57" i="88"/>
  <c r="G57" i="88"/>
  <c r="G56" i="88"/>
  <c r="G55" i="88"/>
  <c r="S54" i="88"/>
  <c r="H54" i="88"/>
  <c r="A54" i="88"/>
  <c r="Q8" i="88"/>
  <c r="A8" i="88"/>
  <c r="Q6" i="88"/>
  <c r="S3" i="88"/>
  <c r="Q59" i="89"/>
  <c r="G59" i="89"/>
  <c r="A59" i="89"/>
  <c r="P58" i="89"/>
  <c r="G58" i="89"/>
  <c r="Q57" i="89"/>
  <c r="P57" i="89"/>
  <c r="G57" i="89"/>
  <c r="P56" i="89"/>
  <c r="G56" i="89"/>
  <c r="G55" i="89"/>
  <c r="S54" i="89"/>
  <c r="H54" i="89"/>
  <c r="A54" i="89"/>
  <c r="Q8" i="89"/>
  <c r="A8" i="89"/>
  <c r="Q6" i="89"/>
  <c r="S3" i="89"/>
  <c r="Q59" i="90"/>
  <c r="G59" i="90"/>
  <c r="A59" i="90"/>
  <c r="P58" i="90"/>
  <c r="G58" i="90"/>
  <c r="Q57" i="90"/>
  <c r="P57" i="90"/>
  <c r="G57" i="90"/>
  <c r="P56" i="90"/>
  <c r="G56" i="90"/>
  <c r="G55" i="90"/>
  <c r="S54" i="90"/>
  <c r="H54" i="90"/>
  <c r="A54" i="90"/>
  <c r="Q8" i="90"/>
  <c r="A8" i="90"/>
  <c r="Q6" i="90"/>
  <c r="S3" i="90"/>
  <c r="Q59" i="91"/>
  <c r="G59" i="91"/>
  <c r="A59" i="91"/>
  <c r="G58" i="91"/>
  <c r="Q57" i="91"/>
  <c r="G57" i="91"/>
  <c r="G56" i="91"/>
  <c r="G55" i="91"/>
  <c r="S54" i="91"/>
  <c r="H54" i="91"/>
  <c r="A54" i="91"/>
  <c r="Q8" i="91"/>
  <c r="A8" i="91"/>
  <c r="Q6" i="91"/>
  <c r="S3" i="91"/>
  <c r="C34" i="75"/>
  <c r="C24" i="75"/>
  <c r="C14" i="75"/>
  <c r="Q263" i="77"/>
  <c r="G263" i="77"/>
  <c r="A263" i="77"/>
  <c r="G262" i="77"/>
  <c r="Q261" i="77"/>
  <c r="G261" i="77"/>
  <c r="G260" i="77"/>
  <c r="G259" i="77"/>
  <c r="S258" i="77"/>
  <c r="H258" i="77"/>
  <c r="A258" i="77"/>
  <c r="Q212" i="77"/>
  <c r="G212" i="77"/>
  <c r="A212" i="77"/>
  <c r="G211" i="77"/>
  <c r="Q210" i="77"/>
  <c r="G210" i="77"/>
  <c r="G209" i="77"/>
  <c r="G208" i="77"/>
  <c r="S207" i="77"/>
  <c r="H207" i="77"/>
  <c r="A207" i="77"/>
  <c r="Q161" i="77"/>
  <c r="G161" i="77"/>
  <c r="A161" i="77"/>
  <c r="G160" i="77"/>
  <c r="Q159" i="77"/>
  <c r="G159" i="77"/>
  <c r="G158" i="77"/>
  <c r="G157" i="77"/>
  <c r="S156" i="77"/>
  <c r="H156" i="77"/>
  <c r="A156" i="77"/>
  <c r="Q110" i="77"/>
  <c r="G110" i="77"/>
  <c r="A110" i="77"/>
  <c r="G109" i="77"/>
  <c r="Q108" i="77"/>
  <c r="G108" i="77"/>
  <c r="G107" i="77"/>
  <c r="G106" i="77"/>
  <c r="S105" i="77"/>
  <c r="H105" i="77"/>
  <c r="A105" i="77"/>
  <c r="N13" i="41"/>
  <c r="L13" i="41"/>
  <c r="J64" i="47"/>
  <c r="H64" i="47"/>
  <c r="J13" i="47"/>
  <c r="H13" i="47"/>
  <c r="S63" i="49"/>
  <c r="Q63" i="49"/>
  <c r="N63" i="49"/>
  <c r="L63" i="49"/>
  <c r="J63" i="49"/>
  <c r="H63" i="49"/>
  <c r="F63" i="49"/>
  <c r="Q110" i="51"/>
  <c r="G110" i="51"/>
  <c r="A110" i="51"/>
  <c r="G109" i="51"/>
  <c r="Q108" i="51"/>
  <c r="G108" i="51"/>
  <c r="G107" i="51"/>
  <c r="G106" i="51"/>
  <c r="S105" i="51"/>
  <c r="H105" i="51"/>
  <c r="A105" i="51"/>
  <c r="Q263" i="52"/>
  <c r="G263" i="52"/>
  <c r="A263" i="52"/>
  <c r="P262" i="52"/>
  <c r="G262" i="52"/>
  <c r="Q261" i="52"/>
  <c r="P261" i="52"/>
  <c r="G261" i="52"/>
  <c r="P260" i="52"/>
  <c r="G260" i="52"/>
  <c r="G259" i="52"/>
  <c r="S258" i="52"/>
  <c r="H258" i="52"/>
  <c r="A258" i="52"/>
  <c r="Q212" i="52"/>
  <c r="G212" i="52"/>
  <c r="A212" i="52"/>
  <c r="P211" i="52"/>
  <c r="G211" i="52"/>
  <c r="Q210" i="52"/>
  <c r="P210" i="52"/>
  <c r="G210" i="52"/>
  <c r="P209" i="52"/>
  <c r="G209" i="52"/>
  <c r="G208" i="52"/>
  <c r="S207" i="52"/>
  <c r="H207" i="52"/>
  <c r="A207" i="52"/>
  <c r="Q161" i="52"/>
  <c r="G161" i="52"/>
  <c r="A161" i="52"/>
  <c r="P160" i="52"/>
  <c r="G160" i="52"/>
  <c r="Q159" i="52"/>
  <c r="P159" i="52"/>
  <c r="G159" i="52"/>
  <c r="P158" i="52"/>
  <c r="G158" i="52"/>
  <c r="G157" i="52"/>
  <c r="S156" i="52"/>
  <c r="H156" i="52"/>
  <c r="A156" i="52"/>
  <c r="Q110" i="52"/>
  <c r="G110" i="52"/>
  <c r="A110" i="52"/>
  <c r="P109" i="52"/>
  <c r="G109" i="52"/>
  <c r="Q108" i="52"/>
  <c r="P108" i="52"/>
  <c r="G108" i="52"/>
  <c r="P107" i="52"/>
  <c r="G107" i="52"/>
  <c r="G106" i="52"/>
  <c r="S105" i="52"/>
  <c r="H105" i="52"/>
  <c r="A105" i="52"/>
  <c r="Q110" i="53"/>
  <c r="G110" i="53"/>
  <c r="A110" i="53"/>
  <c r="G109" i="53"/>
  <c r="Q108" i="53"/>
  <c r="G108" i="53"/>
  <c r="G107" i="53"/>
  <c r="G106" i="53"/>
  <c r="S105" i="53"/>
  <c r="H105" i="53"/>
  <c r="A105" i="53"/>
  <c r="Q110" i="54"/>
  <c r="G110" i="54"/>
  <c r="A110" i="54"/>
  <c r="G109" i="54"/>
  <c r="Q108" i="54"/>
  <c r="G108" i="54"/>
  <c r="G107" i="54"/>
  <c r="G106" i="54"/>
  <c r="S105" i="54"/>
  <c r="H105" i="54"/>
  <c r="A105" i="54"/>
  <c r="P12" i="57"/>
  <c r="M12" i="57"/>
  <c r="J12" i="57"/>
  <c r="G12" i="57"/>
  <c r="M13" i="63"/>
  <c r="K13" i="63"/>
  <c r="I13" i="63"/>
  <c r="G13" i="63"/>
  <c r="R12" i="64"/>
  <c r="P12" i="64"/>
  <c r="M12" i="64"/>
  <c r="J12" i="64"/>
  <c r="G12" i="64"/>
  <c r="J13" i="66"/>
  <c r="L13" i="66"/>
  <c r="N13" i="66"/>
  <c r="P13" i="66"/>
  <c r="R13" i="66"/>
  <c r="B31" i="70"/>
  <c r="B35" i="70"/>
  <c r="B26" i="70"/>
  <c r="B21" i="70"/>
  <c r="B16" i="70"/>
  <c r="N13" i="76"/>
  <c r="R13" i="78"/>
  <c r="P13" i="78"/>
  <c r="I13" i="78"/>
  <c r="K13" i="78"/>
  <c r="Q110" i="79"/>
  <c r="G110" i="79"/>
  <c r="A110" i="79"/>
  <c r="G109" i="79"/>
  <c r="Q108" i="79"/>
  <c r="G108" i="79"/>
  <c r="G107" i="79"/>
  <c r="G106" i="79"/>
  <c r="S105" i="79"/>
  <c r="H105" i="79"/>
  <c r="A105" i="79"/>
  <c r="S54" i="41"/>
  <c r="S54" i="43"/>
  <c r="S54" i="44"/>
  <c r="S54" i="47"/>
  <c r="S54" i="49"/>
  <c r="S54" i="51"/>
  <c r="S54" i="52"/>
  <c r="S54" i="53"/>
  <c r="S54" i="54"/>
  <c r="S53" i="29"/>
  <c r="S53" i="28"/>
  <c r="S53" i="27"/>
  <c r="S53" i="26"/>
  <c r="S53" i="25"/>
  <c r="S53" i="21"/>
  <c r="S53" i="24"/>
  <c r="S53" i="23"/>
  <c r="S53" i="22"/>
  <c r="S53" i="19"/>
  <c r="S53" i="18"/>
  <c r="S53" i="17"/>
  <c r="S53" i="16"/>
  <c r="S53" i="15"/>
  <c r="S53" i="14"/>
  <c r="S53" i="13"/>
  <c r="S54" i="12"/>
  <c r="S54" i="11"/>
  <c r="S105" i="10"/>
  <c r="S54" i="10"/>
  <c r="S54" i="9"/>
  <c r="S54" i="8"/>
  <c r="S564" i="6"/>
  <c r="S513" i="6"/>
  <c r="S462" i="6"/>
  <c r="S411" i="6"/>
  <c r="S360" i="6"/>
  <c r="S309" i="6"/>
  <c r="S258" i="6"/>
  <c r="S207" i="6"/>
  <c r="S156" i="6"/>
  <c r="S105" i="6"/>
  <c r="S54" i="6"/>
  <c r="S253" i="4"/>
  <c r="S203" i="4"/>
  <c r="S153" i="4"/>
  <c r="S103" i="4"/>
  <c r="S53" i="4"/>
  <c r="S105" i="3"/>
  <c r="S54" i="3"/>
  <c r="S54" i="34"/>
  <c r="S54" i="58"/>
  <c r="S54" i="60"/>
  <c r="S54" i="61"/>
  <c r="S54" i="69"/>
  <c r="S54" i="77"/>
  <c r="S54" i="79"/>
  <c r="S54" i="55"/>
  <c r="S105" i="55"/>
  <c r="Q110" i="55"/>
  <c r="G110" i="55"/>
  <c r="A110" i="55"/>
  <c r="G109" i="55"/>
  <c r="Q108" i="55"/>
  <c r="G108" i="55"/>
  <c r="G107" i="55"/>
  <c r="G106" i="55"/>
  <c r="H105" i="55"/>
  <c r="A105" i="55"/>
  <c r="M64" i="41"/>
  <c r="P12" i="42"/>
  <c r="N12" i="42"/>
  <c r="H13" i="39"/>
  <c r="Q11" i="46"/>
  <c r="O11" i="46"/>
  <c r="M11" i="46"/>
  <c r="K11" i="46"/>
  <c r="I11" i="46"/>
  <c r="S12" i="49"/>
  <c r="Q12" i="49"/>
  <c r="N12" i="49"/>
  <c r="L12" i="49"/>
  <c r="J12" i="49"/>
  <c r="H12" i="49"/>
  <c r="F12" i="49"/>
  <c r="Q8" i="56"/>
  <c r="A8" i="56"/>
  <c r="Q6" i="56"/>
  <c r="Q8" i="57"/>
  <c r="A8" i="57"/>
  <c r="Q6" i="57"/>
  <c r="Q59" i="58"/>
  <c r="G59" i="58"/>
  <c r="A59" i="58"/>
  <c r="P58" i="58"/>
  <c r="G58" i="58"/>
  <c r="Q57" i="58"/>
  <c r="P57" i="58"/>
  <c r="G57" i="58"/>
  <c r="P56" i="58"/>
  <c r="G56" i="58"/>
  <c r="G55" i="58"/>
  <c r="H54" i="58"/>
  <c r="A54" i="58"/>
  <c r="Q8" i="58"/>
  <c r="A8" i="58"/>
  <c r="Q6" i="58"/>
  <c r="Q8" i="59"/>
  <c r="A8" i="59"/>
  <c r="Q6" i="59"/>
  <c r="Q59" i="60"/>
  <c r="G59" i="60"/>
  <c r="A59" i="60"/>
  <c r="P58" i="60"/>
  <c r="G58" i="60"/>
  <c r="Q57" i="60"/>
  <c r="P57" i="60"/>
  <c r="G57" i="60"/>
  <c r="P56" i="60"/>
  <c r="G56" i="60"/>
  <c r="G55" i="60"/>
  <c r="H54" i="60"/>
  <c r="A54" i="60"/>
  <c r="Q8" i="60"/>
  <c r="A8" i="60"/>
  <c r="Q6" i="60"/>
  <c r="Q59" i="61"/>
  <c r="G59" i="61"/>
  <c r="A59" i="61"/>
  <c r="P58" i="61"/>
  <c r="G58" i="61"/>
  <c r="Q57" i="61"/>
  <c r="P57" i="61"/>
  <c r="G57" i="61"/>
  <c r="P56" i="61"/>
  <c r="G56" i="61"/>
  <c r="G55" i="61"/>
  <c r="H54" i="61"/>
  <c r="A54" i="61"/>
  <c r="Q8" i="61"/>
  <c r="A8" i="61"/>
  <c r="Q6" i="61"/>
  <c r="Q5" i="61"/>
  <c r="Q8" i="62"/>
  <c r="A8" i="62"/>
  <c r="Q6" i="62"/>
  <c r="Q5" i="62"/>
  <c r="Q8" i="63"/>
  <c r="A8" i="63"/>
  <c r="Q6" i="63"/>
  <c r="Q5" i="63"/>
  <c r="Q8" i="64"/>
  <c r="A8" i="64"/>
  <c r="Q6" i="64"/>
  <c r="Q5" i="64"/>
  <c r="Q8" i="65"/>
  <c r="A8" i="65"/>
  <c r="Q6" i="65"/>
  <c r="Q5" i="65"/>
  <c r="Q8" i="66"/>
  <c r="A8" i="66"/>
  <c r="Q6" i="66"/>
  <c r="Q5" i="66"/>
  <c r="Q8" i="67"/>
  <c r="A8" i="67"/>
  <c r="Q6" i="67"/>
  <c r="Q5" i="67"/>
  <c r="Q8" i="68"/>
  <c r="A8" i="68"/>
  <c r="Q6" i="68"/>
  <c r="Q5" i="68"/>
  <c r="Q59" i="69"/>
  <c r="G59" i="69"/>
  <c r="A59" i="69"/>
  <c r="G58" i="69"/>
  <c r="Q57" i="69"/>
  <c r="G57" i="69"/>
  <c r="G56" i="69"/>
  <c r="G55" i="69"/>
  <c r="H54" i="69"/>
  <c r="A54" i="69"/>
  <c r="Q8" i="69"/>
  <c r="A8" i="69"/>
  <c r="Q6" i="69"/>
  <c r="Q8" i="70"/>
  <c r="A8" i="70"/>
  <c r="Q6" i="70"/>
  <c r="Q8" i="71"/>
  <c r="A8" i="71"/>
  <c r="Q6" i="71"/>
  <c r="Q8" i="72"/>
  <c r="A8" i="72"/>
  <c r="Q6" i="72"/>
  <c r="Q8" i="73"/>
  <c r="A8" i="73"/>
  <c r="Q6" i="73"/>
  <c r="Q8" i="74"/>
  <c r="A8" i="74"/>
  <c r="Q6" i="74"/>
  <c r="Q8" i="75"/>
  <c r="A8" i="75"/>
  <c r="Q6" i="75"/>
  <c r="Q8" i="76"/>
  <c r="A8" i="76"/>
  <c r="Q6" i="76"/>
  <c r="Q59" i="77"/>
  <c r="G59" i="77"/>
  <c r="A59" i="77"/>
  <c r="G58" i="77"/>
  <c r="Q57" i="77"/>
  <c r="G57" i="77"/>
  <c r="G56" i="77"/>
  <c r="G55" i="77"/>
  <c r="H54" i="77"/>
  <c r="A54" i="77"/>
  <c r="Q8" i="77"/>
  <c r="A8" i="77"/>
  <c r="Q6" i="77"/>
  <c r="Q8" i="78"/>
  <c r="A8" i="78"/>
  <c r="Q6" i="78"/>
  <c r="Q59" i="79"/>
  <c r="G59" i="79"/>
  <c r="A59" i="79"/>
  <c r="G58" i="79"/>
  <c r="Q57" i="79"/>
  <c r="G57" i="79"/>
  <c r="G56" i="79"/>
  <c r="G55" i="79"/>
  <c r="H54" i="79"/>
  <c r="A54" i="79"/>
  <c r="Q8" i="79"/>
  <c r="A8" i="79"/>
  <c r="Q6" i="79"/>
  <c r="Q59" i="55"/>
  <c r="G59" i="55"/>
  <c r="A59" i="55"/>
  <c r="G58" i="55"/>
  <c r="Q57" i="55"/>
  <c r="G57" i="55"/>
  <c r="G56" i="55"/>
  <c r="G55" i="55"/>
  <c r="H54" i="55"/>
  <c r="A54" i="55"/>
  <c r="Q8" i="55"/>
  <c r="A8" i="55"/>
  <c r="Q6" i="55"/>
  <c r="Q8" i="37"/>
  <c r="A8" i="37"/>
  <c r="Q6" i="37"/>
  <c r="Q59" i="41"/>
  <c r="G59" i="41"/>
  <c r="A59" i="41"/>
  <c r="P58" i="41"/>
  <c r="G58" i="41"/>
  <c r="Q57" i="41"/>
  <c r="P57" i="41"/>
  <c r="G57" i="41"/>
  <c r="P56" i="41"/>
  <c r="G56" i="41"/>
  <c r="G55" i="41"/>
  <c r="H54" i="41"/>
  <c r="A54" i="41"/>
  <c r="Q8" i="41"/>
  <c r="A8" i="41"/>
  <c r="Q6" i="41"/>
  <c r="Q8" i="42"/>
  <c r="A8" i="42"/>
  <c r="Q6" i="42"/>
  <c r="Q59" i="43"/>
  <c r="G59" i="43"/>
  <c r="A59" i="43"/>
  <c r="G58" i="43"/>
  <c r="Q57" i="43"/>
  <c r="G57" i="43"/>
  <c r="G56" i="43"/>
  <c r="G55" i="43"/>
  <c r="H54" i="43"/>
  <c r="A54" i="43"/>
  <c r="Q8" i="43"/>
  <c r="A8" i="43"/>
  <c r="Q6" i="43"/>
  <c r="Q59" i="44"/>
  <c r="G59" i="44"/>
  <c r="A59" i="44"/>
  <c r="G58" i="44"/>
  <c r="Q57" i="44"/>
  <c r="G57" i="44"/>
  <c r="G56" i="44"/>
  <c r="G55" i="44"/>
  <c r="H54" i="44"/>
  <c r="A54" i="44"/>
  <c r="Q8" i="44"/>
  <c r="A8" i="44"/>
  <c r="Q6" i="44"/>
  <c r="Q8" i="40"/>
  <c r="A8" i="40"/>
  <c r="Q6" i="40"/>
  <c r="Q8" i="39"/>
  <c r="A8" i="39"/>
  <c r="Q6" i="39"/>
  <c r="Q8" i="38"/>
  <c r="A8" i="38"/>
  <c r="Q6" i="38"/>
  <c r="Q8" i="45"/>
  <c r="A8" i="45"/>
  <c r="Q6" i="45"/>
  <c r="Q8" i="46"/>
  <c r="A8" i="46"/>
  <c r="Q6" i="46"/>
  <c r="Q59" i="47"/>
  <c r="G59" i="47"/>
  <c r="A59" i="47"/>
  <c r="P58" i="47"/>
  <c r="G58" i="47"/>
  <c r="Q57" i="47"/>
  <c r="P57" i="47"/>
  <c r="G57" i="47"/>
  <c r="P56" i="47"/>
  <c r="G56" i="47"/>
  <c r="G55" i="47"/>
  <c r="H54" i="47"/>
  <c r="A54" i="47"/>
  <c r="Q8" i="47"/>
  <c r="A8" i="47"/>
  <c r="Q6" i="47"/>
  <c r="Q8" i="48"/>
  <c r="A8" i="48"/>
  <c r="Q6" i="48"/>
  <c r="Q59" i="49"/>
  <c r="G59" i="49"/>
  <c r="A59" i="49"/>
  <c r="G58" i="49"/>
  <c r="Q57" i="49"/>
  <c r="G57" i="49"/>
  <c r="G56" i="49"/>
  <c r="G55" i="49"/>
  <c r="H54" i="49"/>
  <c r="A54" i="49"/>
  <c r="Q8" i="49"/>
  <c r="A8" i="49"/>
  <c r="Q6" i="49"/>
  <c r="Q6" i="50"/>
  <c r="A8" i="50"/>
  <c r="Q8" i="50"/>
  <c r="S3" i="56"/>
  <c r="S3" i="57"/>
  <c r="S3" i="58"/>
  <c r="S3" i="59"/>
  <c r="S3" i="60"/>
  <c r="S3" i="61"/>
  <c r="S3" i="62"/>
  <c r="S3" i="63"/>
  <c r="S3" i="64"/>
  <c r="S3" i="65"/>
  <c r="S3" i="66"/>
  <c r="S3" i="67"/>
  <c r="S3" i="68"/>
  <c r="S3" i="69"/>
  <c r="S3" i="70"/>
  <c r="S3" i="71"/>
  <c r="S3" i="72"/>
  <c r="S3" i="73"/>
  <c r="S3" i="74"/>
  <c r="S3" i="75"/>
  <c r="S3" i="76"/>
  <c r="S3" i="77"/>
  <c r="S3" i="78"/>
  <c r="S3" i="79"/>
  <c r="S3" i="55"/>
  <c r="S3" i="37"/>
  <c r="S3" i="41"/>
  <c r="S3" i="42"/>
  <c r="S3" i="43"/>
  <c r="S3" i="44"/>
  <c r="S3" i="40"/>
  <c r="S3" i="39"/>
  <c r="S3" i="38"/>
  <c r="S3" i="45"/>
  <c r="S3" i="46"/>
  <c r="S3" i="47"/>
  <c r="S3" i="48"/>
  <c r="S3" i="49"/>
  <c r="S3" i="50"/>
  <c r="S3" i="51"/>
  <c r="Q6" i="51"/>
  <c r="A8" i="51"/>
  <c r="Q8" i="51"/>
  <c r="A54" i="51"/>
  <c r="H54" i="51"/>
  <c r="G55" i="51"/>
  <c r="G56" i="51"/>
  <c r="G57" i="51"/>
  <c r="Q57" i="51"/>
  <c r="G58" i="51"/>
  <c r="A59" i="51"/>
  <c r="G59" i="51"/>
  <c r="Q59" i="51"/>
  <c r="S3" i="52"/>
  <c r="Q6" i="52"/>
  <c r="A8" i="52"/>
  <c r="Q8" i="52"/>
  <c r="A54" i="52"/>
  <c r="H54" i="52"/>
  <c r="G55" i="52"/>
  <c r="G56" i="52"/>
  <c r="P56" i="52"/>
  <c r="G57" i="52"/>
  <c r="P57" i="52"/>
  <c r="Q57" i="52"/>
  <c r="G58" i="52"/>
  <c r="P58" i="52"/>
  <c r="A59" i="52"/>
  <c r="G59" i="52"/>
  <c r="Q59" i="52"/>
  <c r="S3" i="53"/>
  <c r="Q6" i="53"/>
  <c r="A8" i="53"/>
  <c r="Q8" i="53"/>
  <c r="A54" i="53"/>
  <c r="H54" i="53"/>
  <c r="G55" i="53"/>
  <c r="G56" i="53"/>
  <c r="G57" i="53"/>
  <c r="Q57" i="53"/>
  <c r="G58" i="53"/>
  <c r="A59" i="53"/>
  <c r="G59" i="53"/>
  <c r="Q59" i="53"/>
  <c r="S3" i="54"/>
  <c r="Q6" i="54"/>
  <c r="A8" i="54"/>
  <c r="Q8" i="54"/>
  <c r="A54" i="54"/>
  <c r="H54" i="54"/>
  <c r="G55" i="54"/>
  <c r="G56" i="54"/>
  <c r="G57" i="54"/>
  <c r="Q57" i="54"/>
  <c r="G58" i="54"/>
  <c r="A59" i="54"/>
  <c r="G59" i="54"/>
  <c r="Q59" i="54"/>
  <c r="S3" i="29"/>
  <c r="Q6" i="29"/>
  <c r="A8" i="29"/>
  <c r="Q8" i="29"/>
  <c r="A53" i="29"/>
  <c r="H53" i="29"/>
  <c r="G54" i="29"/>
  <c r="G55" i="29"/>
  <c r="P55" i="29"/>
  <c r="G56" i="29"/>
  <c r="P56" i="29"/>
  <c r="Q56" i="29"/>
  <c r="G57" i="29"/>
  <c r="P57" i="29"/>
  <c r="A58" i="29"/>
  <c r="G58" i="29"/>
  <c r="Q58" i="29"/>
  <c r="S3" i="28"/>
  <c r="Q6" i="28"/>
  <c r="A8" i="28"/>
  <c r="Q8" i="28"/>
  <c r="A53" i="28"/>
  <c r="H53" i="28"/>
  <c r="G54" i="28"/>
  <c r="G55" i="28"/>
  <c r="P55" i="28"/>
  <c r="G56" i="28"/>
  <c r="P56" i="28"/>
  <c r="Q56" i="28"/>
  <c r="G57" i="28"/>
  <c r="P57" i="28"/>
  <c r="A58" i="28"/>
  <c r="G58" i="28"/>
  <c r="Q58" i="28"/>
  <c r="S3" i="27"/>
  <c r="Q6" i="27"/>
  <c r="A8" i="27"/>
  <c r="Q8" i="27"/>
  <c r="A53" i="27"/>
  <c r="H53" i="27"/>
  <c r="G54" i="27"/>
  <c r="G55" i="27"/>
  <c r="P55" i="27"/>
  <c r="G56" i="27"/>
  <c r="P56" i="27"/>
  <c r="Q56" i="27"/>
  <c r="G57" i="27"/>
  <c r="P57" i="27"/>
  <c r="A58" i="27"/>
  <c r="G58" i="27"/>
  <c r="Q58" i="27"/>
  <c r="S3" i="26"/>
  <c r="Q6" i="26"/>
  <c r="A8" i="26"/>
  <c r="Q8" i="26"/>
  <c r="A53" i="26"/>
  <c r="H53" i="26"/>
  <c r="G54" i="26"/>
  <c r="G55" i="26"/>
  <c r="P55" i="26"/>
  <c r="G56" i="26"/>
  <c r="P56" i="26"/>
  <c r="Q56" i="26"/>
  <c r="G57" i="26"/>
  <c r="P57" i="26"/>
  <c r="A58" i="26"/>
  <c r="G58" i="26"/>
  <c r="Q58" i="26"/>
  <c r="S3" i="25"/>
  <c r="Q6" i="25"/>
  <c r="A8" i="25"/>
  <c r="Q8" i="25"/>
  <c r="A53" i="25"/>
  <c r="H53" i="25"/>
  <c r="G54" i="25"/>
  <c r="G55" i="25"/>
  <c r="P55" i="25"/>
  <c r="G56" i="25"/>
  <c r="P56" i="25"/>
  <c r="Q56" i="25"/>
  <c r="G57" i="25"/>
  <c r="P57" i="25"/>
  <c r="A58" i="25"/>
  <c r="G58" i="25"/>
  <c r="Q58" i="25"/>
  <c r="S3" i="21"/>
  <c r="Q6" i="21"/>
  <c r="A8" i="21"/>
  <c r="Q8" i="21"/>
  <c r="A53" i="21"/>
  <c r="H53" i="21"/>
  <c r="G54" i="21"/>
  <c r="G55" i="21"/>
  <c r="P55" i="21"/>
  <c r="G56" i="21"/>
  <c r="P56" i="21"/>
  <c r="Q56" i="21"/>
  <c r="G57" i="21"/>
  <c r="P57" i="21"/>
  <c r="A58" i="21"/>
  <c r="G58" i="21"/>
  <c r="Q58" i="21"/>
  <c r="S3" i="24"/>
  <c r="Q5" i="24"/>
  <c r="Q6" i="24"/>
  <c r="A8" i="24"/>
  <c r="Q8" i="24"/>
  <c r="A53" i="24"/>
  <c r="H53" i="24"/>
  <c r="G54" i="24"/>
  <c r="G55" i="24"/>
  <c r="P55" i="24"/>
  <c r="G56" i="24"/>
  <c r="P56" i="24"/>
  <c r="Q56" i="24"/>
  <c r="G57" i="24"/>
  <c r="P57" i="24"/>
  <c r="A58" i="24"/>
  <c r="G58" i="24"/>
  <c r="Q58" i="24"/>
  <c r="S3" i="23"/>
  <c r="Q6" i="23"/>
  <c r="A8" i="23"/>
  <c r="Q8" i="23"/>
  <c r="A53" i="23"/>
  <c r="H53" i="23"/>
  <c r="G54" i="23"/>
  <c r="G55" i="23"/>
  <c r="P55" i="23"/>
  <c r="G56" i="23"/>
  <c r="P56" i="23"/>
  <c r="Q56" i="23"/>
  <c r="G57" i="23"/>
  <c r="P57" i="23"/>
  <c r="A58" i="23"/>
  <c r="G58" i="23"/>
  <c r="Q58" i="23"/>
  <c r="S3" i="22"/>
  <c r="Q6" i="22"/>
  <c r="A8" i="22"/>
  <c r="Q8" i="22"/>
  <c r="I10" i="22"/>
  <c r="K10" i="22"/>
  <c r="A53" i="22"/>
  <c r="H53" i="22"/>
  <c r="G54" i="22"/>
  <c r="G55" i="22"/>
  <c r="P55" i="22"/>
  <c r="Q55" i="22"/>
  <c r="G56" i="22"/>
  <c r="P56" i="22"/>
  <c r="Q56" i="22"/>
  <c r="G57" i="22"/>
  <c r="P57" i="22"/>
  <c r="A58" i="22"/>
  <c r="G58" i="22"/>
  <c r="Q58" i="22"/>
  <c r="I60" i="22"/>
  <c r="K60" i="22"/>
  <c r="S3" i="20"/>
  <c r="Q5" i="20"/>
  <c r="Q6" i="20"/>
  <c r="A8" i="20"/>
  <c r="Q8" i="20"/>
  <c r="S3" i="19"/>
  <c r="Q6" i="19"/>
  <c r="A8" i="19"/>
  <c r="Q8" i="19"/>
  <c r="A53" i="19"/>
  <c r="H53" i="19"/>
  <c r="G54" i="19"/>
  <c r="G55" i="19"/>
  <c r="P55" i="19"/>
  <c r="G56" i="19"/>
  <c r="P56" i="19"/>
  <c r="Q56" i="19"/>
  <c r="G57" i="19"/>
  <c r="P57" i="19"/>
  <c r="A58" i="19"/>
  <c r="G58" i="19"/>
  <c r="Q58" i="19"/>
  <c r="S3" i="18"/>
  <c r="Q6" i="18"/>
  <c r="A8" i="18"/>
  <c r="Q8" i="18"/>
  <c r="A53" i="18"/>
  <c r="H53" i="18"/>
  <c r="G54" i="18"/>
  <c r="G55" i="18"/>
  <c r="P55" i="18"/>
  <c r="Q55" i="18"/>
  <c r="G56" i="18"/>
  <c r="P56" i="18"/>
  <c r="Q56" i="18"/>
  <c r="G57" i="18"/>
  <c r="P57" i="18"/>
  <c r="A58" i="18"/>
  <c r="G58" i="18"/>
  <c r="Q58" i="18"/>
  <c r="S3" i="17"/>
  <c r="Q6" i="17"/>
  <c r="A8" i="17"/>
  <c r="Q8" i="17"/>
  <c r="A53" i="17"/>
  <c r="H53" i="17"/>
  <c r="G54" i="17"/>
  <c r="G55" i="17"/>
  <c r="P55" i="17"/>
  <c r="G56" i="17"/>
  <c r="P56" i="17"/>
  <c r="Q56" i="17"/>
  <c r="G57" i="17"/>
  <c r="P57" i="17"/>
  <c r="A58" i="17"/>
  <c r="G58" i="17"/>
  <c r="Q58" i="17"/>
  <c r="S3" i="16"/>
  <c r="Q6" i="16"/>
  <c r="A8" i="16"/>
  <c r="Q8" i="16"/>
  <c r="A53" i="16"/>
  <c r="H53" i="16"/>
  <c r="G54" i="16"/>
  <c r="G55" i="16"/>
  <c r="P55" i="16"/>
  <c r="G56" i="16"/>
  <c r="P56" i="16"/>
  <c r="Q56" i="16"/>
  <c r="G57" i="16"/>
  <c r="P57" i="16"/>
  <c r="A58" i="16"/>
  <c r="G58" i="16"/>
  <c r="Q58" i="16"/>
  <c r="S3" i="15"/>
  <c r="Q6" i="15"/>
  <c r="A8" i="15"/>
  <c r="Q8" i="15"/>
  <c r="F13" i="15"/>
  <c r="I13" i="15"/>
  <c r="K13" i="15"/>
  <c r="A53" i="15"/>
  <c r="H53" i="15"/>
  <c r="G54" i="15"/>
  <c r="G55" i="15"/>
  <c r="P55" i="15"/>
  <c r="G56" i="15"/>
  <c r="P56" i="15"/>
  <c r="Q56" i="15"/>
  <c r="G57" i="15"/>
  <c r="P57" i="15"/>
  <c r="A58" i="15"/>
  <c r="G58" i="15"/>
  <c r="Q58" i="15"/>
  <c r="F63" i="15"/>
  <c r="I63" i="15"/>
  <c r="K63" i="15"/>
  <c r="S3" i="14"/>
  <c r="Q6" i="14"/>
  <c r="A8" i="14"/>
  <c r="Q8" i="14"/>
  <c r="F12" i="14"/>
  <c r="F62" i="14"/>
  <c r="G12" i="14"/>
  <c r="G62" i="14"/>
  <c r="H12" i="14"/>
  <c r="H62" i="14"/>
  <c r="I12" i="14"/>
  <c r="I62" i="14"/>
  <c r="J12" i="14"/>
  <c r="J62" i="14"/>
  <c r="K12" i="14"/>
  <c r="K62" i="14"/>
  <c r="L12" i="14"/>
  <c r="M12" i="14"/>
  <c r="M62" i="14"/>
  <c r="N12" i="14"/>
  <c r="N62" i="14"/>
  <c r="O12" i="14"/>
  <c r="O62" i="14"/>
  <c r="P12" i="14"/>
  <c r="P62" i="14"/>
  <c r="Q12" i="14"/>
  <c r="Q62" i="14"/>
  <c r="R12" i="14"/>
  <c r="R62" i="14"/>
  <c r="A53" i="14"/>
  <c r="H53" i="14"/>
  <c r="G54" i="14"/>
  <c r="G55" i="14"/>
  <c r="P55" i="14"/>
  <c r="G56" i="14"/>
  <c r="P56" i="14"/>
  <c r="Q56" i="14"/>
  <c r="G57" i="14"/>
  <c r="P57" i="14"/>
  <c r="A58" i="14"/>
  <c r="G58" i="14"/>
  <c r="Q58" i="14"/>
  <c r="A59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R59" i="14"/>
  <c r="S59" i="14"/>
  <c r="A60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A61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A62" i="14"/>
  <c r="B62" i="14"/>
  <c r="C62" i="14"/>
  <c r="D62" i="14"/>
  <c r="E62" i="14"/>
  <c r="L62" i="14"/>
  <c r="S62" i="14"/>
  <c r="A63" i="14"/>
  <c r="B63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S3" i="13"/>
  <c r="Q6" i="13"/>
  <c r="A8" i="13"/>
  <c r="Q8" i="13"/>
  <c r="A53" i="13"/>
  <c r="H53" i="13"/>
  <c r="G54" i="13"/>
  <c r="G55" i="13"/>
  <c r="P55" i="13"/>
  <c r="G56" i="13"/>
  <c r="P56" i="13"/>
  <c r="Q56" i="13"/>
  <c r="G57" i="13"/>
  <c r="P57" i="13"/>
  <c r="A58" i="13"/>
  <c r="G58" i="13"/>
  <c r="Q58" i="13"/>
  <c r="S3" i="12"/>
  <c r="Q6" i="12"/>
  <c r="A8" i="12"/>
  <c r="Q8" i="12"/>
  <c r="F12" i="12"/>
  <c r="F63" i="12"/>
  <c r="G12" i="12"/>
  <c r="G63" i="12"/>
  <c r="H12" i="12"/>
  <c r="H63" i="12"/>
  <c r="I12" i="12"/>
  <c r="I63" i="12"/>
  <c r="J12" i="12"/>
  <c r="K12" i="12"/>
  <c r="K63" i="12"/>
  <c r="L12" i="12"/>
  <c r="M12" i="12"/>
  <c r="M63" i="12"/>
  <c r="N12" i="12"/>
  <c r="O12" i="12"/>
  <c r="O63" i="12"/>
  <c r="P12" i="12"/>
  <c r="P63" i="12"/>
  <c r="Q12" i="12"/>
  <c r="Q63" i="12"/>
  <c r="R12" i="12"/>
  <c r="R63" i="12"/>
  <c r="A54" i="12"/>
  <c r="H54" i="12"/>
  <c r="G55" i="12"/>
  <c r="G56" i="12"/>
  <c r="P56" i="12"/>
  <c r="G57" i="12"/>
  <c r="P57" i="12"/>
  <c r="Q57" i="12"/>
  <c r="G58" i="12"/>
  <c r="P58" i="12"/>
  <c r="A59" i="12"/>
  <c r="G59" i="12"/>
  <c r="Q59" i="12"/>
  <c r="A60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A61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A62" i="12"/>
  <c r="B62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A63" i="12"/>
  <c r="B63" i="12"/>
  <c r="C63" i="12"/>
  <c r="D63" i="12"/>
  <c r="E63" i="12"/>
  <c r="J63" i="12"/>
  <c r="L63" i="12"/>
  <c r="N63" i="12"/>
  <c r="S63" i="12"/>
  <c r="A64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S3" i="11"/>
  <c r="Q5" i="11"/>
  <c r="Q6" i="11"/>
  <c r="A8" i="11"/>
  <c r="Q8" i="11"/>
  <c r="A54" i="11"/>
  <c r="H54" i="11"/>
  <c r="G55" i="11"/>
  <c r="G56" i="11"/>
  <c r="P56" i="11"/>
  <c r="G57" i="11"/>
  <c r="P57" i="11"/>
  <c r="Q57" i="11"/>
  <c r="G58" i="11"/>
  <c r="P58" i="11"/>
  <c r="A59" i="11"/>
  <c r="G59" i="11"/>
  <c r="Q59" i="11"/>
  <c r="S3" i="10"/>
  <c r="Q6" i="10"/>
  <c r="A8" i="10"/>
  <c r="Q8" i="10"/>
  <c r="A54" i="10"/>
  <c r="H54" i="10"/>
  <c r="G55" i="10"/>
  <c r="G56" i="10"/>
  <c r="G57" i="10"/>
  <c r="Q57" i="10"/>
  <c r="G58" i="10"/>
  <c r="A59" i="10"/>
  <c r="G59" i="10"/>
  <c r="Q59" i="10"/>
  <c r="A105" i="10"/>
  <c r="H105" i="10"/>
  <c r="G106" i="10"/>
  <c r="G107" i="10"/>
  <c r="Q107" i="10"/>
  <c r="G108" i="10"/>
  <c r="Q108" i="10"/>
  <c r="G109" i="10"/>
  <c r="A110" i="10"/>
  <c r="G110" i="10"/>
  <c r="Q110" i="10"/>
  <c r="S3" i="9"/>
  <c r="Q5" i="9"/>
  <c r="Q6" i="9"/>
  <c r="A8" i="9"/>
  <c r="Q8" i="9"/>
  <c r="G13" i="9"/>
  <c r="I13" i="9"/>
  <c r="A54" i="9"/>
  <c r="H54" i="9"/>
  <c r="G55" i="9"/>
  <c r="G56" i="9"/>
  <c r="P56" i="9"/>
  <c r="G57" i="9"/>
  <c r="P57" i="9"/>
  <c r="Q57" i="9"/>
  <c r="G58" i="9"/>
  <c r="P58" i="9"/>
  <c r="A59" i="9"/>
  <c r="G59" i="9"/>
  <c r="Q59" i="9"/>
  <c r="S3" i="8"/>
  <c r="Q6" i="8"/>
  <c r="A8" i="8"/>
  <c r="Q8" i="8"/>
  <c r="A54" i="8"/>
  <c r="H54" i="8"/>
  <c r="G55" i="8"/>
  <c r="G56" i="8"/>
  <c r="P56" i="8"/>
  <c r="G57" i="8"/>
  <c r="P57" i="8"/>
  <c r="Q57" i="8"/>
  <c r="G58" i="8"/>
  <c r="P58" i="8"/>
  <c r="A59" i="8"/>
  <c r="G59" i="8"/>
  <c r="Q59" i="8"/>
  <c r="S3" i="6"/>
  <c r="Q5" i="6"/>
  <c r="Q6" i="6"/>
  <c r="A8" i="6"/>
  <c r="Q8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A54" i="6"/>
  <c r="H54" i="6"/>
  <c r="G55" i="6"/>
  <c r="G56" i="6"/>
  <c r="P56" i="6"/>
  <c r="G57" i="6"/>
  <c r="P57" i="6"/>
  <c r="Q57" i="6"/>
  <c r="G58" i="6"/>
  <c r="P58" i="6"/>
  <c r="A59" i="6"/>
  <c r="G59" i="6"/>
  <c r="Q59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A105" i="6"/>
  <c r="H105" i="6"/>
  <c r="G106" i="6"/>
  <c r="G107" i="6"/>
  <c r="P107" i="6"/>
  <c r="G108" i="6"/>
  <c r="P108" i="6"/>
  <c r="Q108" i="6"/>
  <c r="G109" i="6"/>
  <c r="P109" i="6"/>
  <c r="A110" i="6"/>
  <c r="G110" i="6"/>
  <c r="Q110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A156" i="6"/>
  <c r="H156" i="6"/>
  <c r="G157" i="6"/>
  <c r="G158" i="6"/>
  <c r="P158" i="6"/>
  <c r="Q158" i="6"/>
  <c r="G159" i="6"/>
  <c r="P159" i="6"/>
  <c r="Q159" i="6"/>
  <c r="G160" i="6"/>
  <c r="P160" i="6"/>
  <c r="A161" i="6"/>
  <c r="G161" i="6"/>
  <c r="Q161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A207" i="6"/>
  <c r="G208" i="6"/>
  <c r="G209" i="6"/>
  <c r="G210" i="6"/>
  <c r="Q210" i="6"/>
  <c r="G211" i="6"/>
  <c r="A212" i="6"/>
  <c r="G212" i="6"/>
  <c r="Q212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A258" i="6"/>
  <c r="H258" i="6"/>
  <c r="G259" i="6"/>
  <c r="G260" i="6"/>
  <c r="G261" i="6"/>
  <c r="P261" i="6"/>
  <c r="Q261" i="6"/>
  <c r="G262" i="6"/>
  <c r="P262" i="6"/>
  <c r="A263" i="6"/>
  <c r="G263" i="6"/>
  <c r="Q263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A309" i="6"/>
  <c r="H309" i="6"/>
  <c r="G310" i="6"/>
  <c r="G311" i="6"/>
  <c r="G312" i="6"/>
  <c r="Q312" i="6"/>
  <c r="G313" i="6"/>
  <c r="A314" i="6"/>
  <c r="G314" i="6"/>
  <c r="Q314" i="6"/>
  <c r="F317" i="6"/>
  <c r="G317" i="6"/>
  <c r="H317" i="6"/>
  <c r="I317" i="6"/>
  <c r="J317" i="6"/>
  <c r="K317" i="6"/>
  <c r="L317" i="6"/>
  <c r="M317" i="6"/>
  <c r="N317" i="6"/>
  <c r="O317" i="6"/>
  <c r="P317" i="6"/>
  <c r="Q317" i="6"/>
  <c r="R317" i="6"/>
  <c r="A360" i="6"/>
  <c r="H360" i="6"/>
  <c r="G361" i="6"/>
  <c r="G362" i="6"/>
  <c r="G363" i="6"/>
  <c r="Q363" i="6"/>
  <c r="G364" i="6"/>
  <c r="P364" i="6"/>
  <c r="A365" i="6"/>
  <c r="G365" i="6"/>
  <c r="Q365" i="6"/>
  <c r="F368" i="6"/>
  <c r="G368" i="6"/>
  <c r="H368" i="6"/>
  <c r="I368" i="6"/>
  <c r="J368" i="6"/>
  <c r="K368" i="6"/>
  <c r="L368" i="6"/>
  <c r="M368" i="6"/>
  <c r="N368" i="6"/>
  <c r="O368" i="6"/>
  <c r="P368" i="6"/>
  <c r="Q368" i="6"/>
  <c r="R368" i="6"/>
  <c r="A411" i="6"/>
  <c r="G412" i="6"/>
  <c r="G413" i="6"/>
  <c r="G414" i="6"/>
  <c r="Q414" i="6"/>
  <c r="G415" i="6"/>
  <c r="A416" i="6"/>
  <c r="G416" i="6"/>
  <c r="Q416" i="6"/>
  <c r="A462" i="6"/>
  <c r="H462" i="6"/>
  <c r="G463" i="6"/>
  <c r="G464" i="6"/>
  <c r="G465" i="6"/>
  <c r="Q465" i="6"/>
  <c r="G466" i="6"/>
  <c r="A467" i="6"/>
  <c r="G467" i="6"/>
  <c r="Q467" i="6"/>
  <c r="A513" i="6"/>
  <c r="H513" i="6"/>
  <c r="G514" i="6"/>
  <c r="G515" i="6"/>
  <c r="G516" i="6"/>
  <c r="Q516" i="6"/>
  <c r="G517" i="6"/>
  <c r="A518" i="6"/>
  <c r="G518" i="6"/>
  <c r="Q518" i="6"/>
  <c r="A564" i="6"/>
  <c r="H564" i="6"/>
  <c r="G565" i="6"/>
  <c r="G566" i="6"/>
  <c r="G567" i="6"/>
  <c r="P567" i="6"/>
  <c r="Q567" i="6"/>
  <c r="G568" i="6"/>
  <c r="A569" i="6"/>
  <c r="G569" i="6"/>
  <c r="Q569" i="6"/>
  <c r="S3" i="4"/>
  <c r="Q6" i="4"/>
  <c r="A8" i="4"/>
  <c r="Q8" i="4"/>
  <c r="A53" i="4"/>
  <c r="H53" i="4"/>
  <c r="G54" i="4"/>
  <c r="G55" i="4"/>
  <c r="P55" i="4"/>
  <c r="Q55" i="4"/>
  <c r="G56" i="4"/>
  <c r="Q56" i="4"/>
  <c r="G57" i="4"/>
  <c r="A58" i="4"/>
  <c r="G58" i="4"/>
  <c r="Q58" i="4"/>
  <c r="H103" i="4"/>
  <c r="G104" i="4"/>
  <c r="G154" i="4"/>
  <c r="G105" i="4"/>
  <c r="G106" i="4"/>
  <c r="Q106" i="4"/>
  <c r="G107" i="4"/>
  <c r="A108" i="4"/>
  <c r="G108" i="4"/>
  <c r="Q108" i="4"/>
  <c r="A153" i="4"/>
  <c r="H153" i="4"/>
  <c r="G155" i="4"/>
  <c r="G156" i="4"/>
  <c r="P156" i="4"/>
  <c r="Q156" i="4"/>
  <c r="A158" i="4"/>
  <c r="Q158" i="4"/>
  <c r="H203" i="4"/>
  <c r="Q206" i="4"/>
  <c r="A208" i="4"/>
  <c r="Q208" i="4"/>
  <c r="A253" i="4"/>
  <c r="G254" i="4"/>
  <c r="G255" i="4"/>
  <c r="G256" i="4"/>
  <c r="Q256" i="4"/>
  <c r="P257" i="4"/>
  <c r="A258" i="4"/>
  <c r="Q258" i="4"/>
  <c r="S3" i="3"/>
  <c r="Q5" i="3"/>
  <c r="Q6" i="3"/>
  <c r="A8" i="3"/>
  <c r="Q8" i="3"/>
  <c r="A54" i="3"/>
  <c r="H54" i="3"/>
  <c r="G55" i="3"/>
  <c r="G56" i="3"/>
  <c r="Q56" i="3"/>
  <c r="G57" i="3"/>
  <c r="Q57" i="3"/>
  <c r="G58" i="3"/>
  <c r="A59" i="3"/>
  <c r="G59" i="3"/>
  <c r="Q59" i="3"/>
  <c r="A105" i="3"/>
  <c r="H105" i="3"/>
  <c r="G106" i="3"/>
  <c r="G107" i="3"/>
  <c r="G108" i="3"/>
  <c r="Q108" i="3"/>
  <c r="G109" i="3"/>
  <c r="A110" i="3"/>
  <c r="G110" i="3"/>
  <c r="Q110" i="3"/>
  <c r="S3" i="36"/>
  <c r="Q6" i="36"/>
  <c r="A8" i="36"/>
  <c r="Q8" i="36"/>
  <c r="Q3" i="35"/>
  <c r="O6" i="35"/>
  <c r="A8" i="35"/>
  <c r="O8" i="35"/>
  <c r="S3" i="34"/>
  <c r="Q5" i="34"/>
  <c r="Q6" i="34"/>
  <c r="A8" i="34"/>
  <c r="Q8" i="34"/>
  <c r="A54" i="34"/>
  <c r="H54" i="34"/>
  <c r="G55" i="34"/>
  <c r="G56" i="34"/>
  <c r="P56" i="34"/>
  <c r="Q56" i="34"/>
  <c r="G57" i="34"/>
  <c r="P57" i="34"/>
  <c r="Q57" i="34"/>
  <c r="G58" i="34"/>
  <c r="P58" i="34"/>
  <c r="A59" i="34"/>
  <c r="G59" i="34"/>
  <c r="Q59" i="34"/>
  <c r="S3" i="33"/>
  <c r="Q6" i="33"/>
  <c r="A8" i="33"/>
  <c r="Q8" i="33"/>
  <c r="Q3" i="30"/>
  <c r="O5" i="30"/>
  <c r="O6" i="30"/>
  <c r="A8" i="30"/>
  <c r="O8" i="30"/>
  <c r="Q363" i="10"/>
  <c r="Q312" i="10"/>
  <c r="Q209" i="10"/>
  <c r="Q311" i="10"/>
  <c r="Q413" i="10"/>
  <c r="Q107" i="85"/>
  <c r="Q107" i="87"/>
  <c r="Q107" i="88"/>
  <c r="Q56" i="82"/>
  <c r="Q56" i="84"/>
  <c r="Q5" i="87"/>
  <c r="Q56" i="88"/>
  <c r="Q260" i="52"/>
  <c r="Q107" i="55"/>
  <c r="Q5" i="56"/>
  <c r="Q5" i="57"/>
  <c r="Q5" i="60"/>
  <c r="Q56" i="77"/>
  <c r="Q5" i="77"/>
  <c r="Q5" i="78"/>
  <c r="Q5" i="41"/>
  <c r="Q5" i="42"/>
  <c r="Q5" i="47"/>
  <c r="Q5" i="48"/>
  <c r="Q5" i="50"/>
  <c r="Q5" i="51"/>
  <c r="Q56" i="51"/>
  <c r="Q5" i="52"/>
  <c r="Q55" i="29"/>
  <c r="Q5" i="26"/>
  <c r="Q55" i="25"/>
  <c r="Q5" i="23"/>
  <c r="Q55" i="19"/>
  <c r="Q5" i="16"/>
  <c r="Q5" i="14"/>
  <c r="Q55" i="13"/>
  <c r="Q56" i="12"/>
  <c r="Q5" i="10"/>
  <c r="Q56" i="10"/>
  <c r="Q5" i="8"/>
  <c r="Q311" i="6"/>
  <c r="Q362" i="6"/>
  <c r="Q413" i="6"/>
  <c r="Q464" i="6"/>
  <c r="Q515" i="6"/>
  <c r="Q566" i="6"/>
  <c r="Q155" i="4"/>
  <c r="Q107" i="3"/>
  <c r="Q5" i="36"/>
  <c r="Q158" i="10"/>
  <c r="Q107" i="91"/>
  <c r="Q5" i="84"/>
  <c r="Q56" i="86"/>
  <c r="Q5" i="88"/>
  <c r="Q5" i="89"/>
  <c r="Q5" i="90"/>
  <c r="Q56" i="91"/>
  <c r="Q260" i="77"/>
  <c r="Q209" i="77"/>
  <c r="Q158" i="77"/>
  <c r="Q107" i="77"/>
  <c r="Q107" i="52"/>
  <c r="Q56" i="58"/>
  <c r="Q56" i="61"/>
  <c r="Q56" i="69"/>
  <c r="Q5" i="69"/>
  <c r="Q5" i="70"/>
  <c r="Q5" i="71"/>
  <c r="Q5" i="72"/>
  <c r="Q5" i="73"/>
  <c r="Q5" i="74"/>
  <c r="Q5" i="75"/>
  <c r="Q5" i="76"/>
  <c r="Q56" i="85"/>
  <c r="Q5" i="86"/>
  <c r="Q56" i="87"/>
  <c r="Q56" i="90"/>
  <c r="Q107" i="79"/>
  <c r="Q56" i="79"/>
  <c r="Q5" i="79"/>
  <c r="Q56" i="41"/>
  <c r="Q56" i="49"/>
  <c r="Q5" i="49"/>
  <c r="Q5" i="53"/>
  <c r="Q56" i="53"/>
  <c r="Q5" i="54"/>
  <c r="Q56" i="54"/>
  <c r="Q5" i="29"/>
  <c r="Q55" i="26"/>
  <c r="Q5" i="21"/>
  <c r="Q55" i="24"/>
  <c r="Q5" i="22"/>
  <c r="Q5" i="19"/>
  <c r="Q55" i="16"/>
  <c r="Q55" i="14"/>
  <c r="Q5" i="12"/>
  <c r="Q56" i="11"/>
  <c r="Q107" i="6"/>
  <c r="Q209" i="6"/>
  <c r="Q260" i="6"/>
  <c r="Q105" i="4"/>
  <c r="Q255" i="4"/>
  <c r="Q260" i="10"/>
  <c r="Q158" i="52"/>
  <c r="Q56" i="60"/>
  <c r="Q56" i="43"/>
  <c r="Q56" i="52"/>
  <c r="Q5" i="28"/>
  <c r="Q55" i="27"/>
  <c r="Q5" i="18"/>
  <c r="Q55" i="17"/>
  <c r="Q5" i="15"/>
  <c r="Q55" i="15"/>
  <c r="Q5" i="13"/>
  <c r="Q56" i="9"/>
  <c r="Q5" i="85"/>
  <c r="Q56" i="89"/>
  <c r="Q5" i="91"/>
  <c r="Q107" i="53"/>
  <c r="Q107" i="54"/>
  <c r="Q5" i="58"/>
  <c r="Q5" i="59"/>
  <c r="Q56" i="44"/>
  <c r="Q5" i="44"/>
  <c r="Q5" i="40"/>
  <c r="Q5" i="39"/>
  <c r="Q5" i="38"/>
  <c r="Q5" i="45"/>
  <c r="Q5" i="46"/>
  <c r="Q5" i="27"/>
  <c r="Q55" i="21"/>
  <c r="Q5" i="17"/>
  <c r="Q56" i="8"/>
  <c r="Q56" i="6"/>
  <c r="Q5" i="4"/>
  <c r="Q205" i="4"/>
  <c r="O5" i="35"/>
  <c r="Q5" i="33"/>
  <c r="Q362" i="10"/>
  <c r="Q107" i="84"/>
  <c r="Q5" i="82"/>
  <c r="Q5" i="43"/>
  <c r="Q56" i="47"/>
  <c r="Q5" i="25"/>
  <c r="Q55" i="23"/>
  <c r="Q55" i="28"/>
  <c r="Q5" i="37"/>
  <c r="Q5" i="55"/>
  <c r="Q56" i="55"/>
  <c r="Q5" i="81"/>
  <c r="Q5" i="83"/>
  <c r="Q107" i="51"/>
  <c r="Q261" i="10"/>
  <c r="Q414" i="10"/>
  <c r="N13" i="65"/>
  <c r="P13" i="83"/>
  <c r="J41" i="71"/>
  <c r="O419" i="6"/>
  <c r="D119" i="84"/>
  <c r="R572" i="6"/>
  <c r="D118" i="84"/>
  <c r="L12" i="8"/>
  <c r="J12" i="8"/>
  <c r="D117" i="84"/>
  <c r="D120" i="84"/>
  <c r="H419" i="6"/>
  <c r="I13" i="90"/>
  <c r="K13" i="39"/>
  <c r="I521" i="6"/>
  <c r="G419" i="6"/>
  <c r="Q470" i="6"/>
  <c r="J572" i="6"/>
  <c r="M419" i="6"/>
  <c r="D128" i="84"/>
  <c r="M521" i="6"/>
  <c r="N13" i="78"/>
  <c r="L11" i="89"/>
  <c r="I419" i="6"/>
  <c r="J13" i="65"/>
  <c r="N13" i="83"/>
  <c r="O521" i="6"/>
  <c r="R419" i="6"/>
  <c r="D123" i="84"/>
  <c r="P13" i="65"/>
  <c r="D124" i="84"/>
  <c r="D126" i="84"/>
  <c r="F11" i="89"/>
  <c r="P419" i="6"/>
  <c r="H572" i="6"/>
  <c r="O572" i="6"/>
  <c r="D125" i="84"/>
  <c r="H470" i="6"/>
  <c r="K470" i="6"/>
  <c r="M470" i="6"/>
  <c r="R41" i="71"/>
  <c r="P470" i="6"/>
  <c r="H13" i="65"/>
  <c r="I470" i="6"/>
  <c r="P64" i="41"/>
  <c r="P13" i="41"/>
  <c r="N521" i="6"/>
  <c r="Q419" i="6"/>
  <c r="R470" i="6"/>
  <c r="J13" i="76"/>
  <c r="G521" i="6"/>
  <c r="L419" i="6"/>
  <c r="F470" i="6"/>
  <c r="H13" i="83"/>
  <c r="H521" i="6"/>
  <c r="H41" i="71"/>
  <c r="L62" i="89"/>
  <c r="E34" i="71"/>
  <c r="E23" i="71"/>
  <c r="N470" i="6"/>
  <c r="L521" i="6"/>
  <c r="F419" i="6"/>
  <c r="P521" i="6"/>
  <c r="K521" i="6"/>
  <c r="R521" i="6"/>
  <c r="M572" i="6"/>
  <c r="F521" i="6"/>
  <c r="B10" i="5"/>
  <c r="J13" i="83"/>
  <c r="K572" i="6"/>
  <c r="N419" i="6"/>
  <c r="P41" i="71"/>
  <c r="G572" i="6"/>
  <c r="R12" i="42"/>
  <c r="D122" i="84"/>
  <c r="L572" i="6"/>
  <c r="I62" i="89"/>
  <c r="G13" i="78"/>
  <c r="D34" i="71"/>
  <c r="F572" i="6"/>
  <c r="G470" i="6"/>
  <c r="I11" i="89"/>
  <c r="J521" i="6"/>
  <c r="L13" i="83"/>
  <c r="D129" i="84"/>
  <c r="Q572" i="6"/>
  <c r="N572" i="6"/>
  <c r="N41" i="71"/>
  <c r="D127" i="84"/>
  <c r="D121" i="84"/>
  <c r="L470" i="6"/>
  <c r="J470" i="6"/>
  <c r="D23" i="71"/>
  <c r="L13" i="81"/>
  <c r="P572" i="6"/>
  <c r="L41" i="71"/>
  <c r="O470" i="6"/>
  <c r="I572" i="6"/>
  <c r="K419" i="6"/>
  <c r="F62" i="89"/>
  <c r="L13" i="65"/>
  <c r="J419" i="6"/>
  <c r="F34" i="71"/>
  <c r="Q521" i="6"/>
  <c r="F23" i="71"/>
  <c r="H26" i="92"/>
  <c r="H28" i="92"/>
  <c r="D69" i="84"/>
  <c r="D77" i="84"/>
  <c r="H61" i="19"/>
  <c r="H32" i="92"/>
  <c r="H34" i="92"/>
  <c r="H36" i="92"/>
  <c r="Q313" i="10"/>
  <c r="Q7" i="21"/>
  <c r="Q7" i="41"/>
  <c r="Q7" i="29"/>
  <c r="Q58" i="41"/>
  <c r="Q7" i="55"/>
  <c r="Q7" i="57"/>
  <c r="Q7" i="65"/>
  <c r="Q262" i="6"/>
  <c r="Q7" i="25"/>
  <c r="Q415" i="10"/>
  <c r="Q109" i="54"/>
  <c r="Q57" i="18"/>
  <c r="Q57" i="16"/>
  <c r="Q7" i="22"/>
  <c r="Q58" i="49"/>
  <c r="Q58" i="91"/>
  <c r="Q7" i="88"/>
  <c r="Q7" i="73"/>
  <c r="Q57" i="4"/>
  <c r="Q109" i="88"/>
  <c r="Q7" i="78"/>
  <c r="Q58" i="34"/>
  <c r="Q7" i="16"/>
  <c r="Q58" i="85"/>
  <c r="Q160" i="10"/>
  <c r="Q109" i="55"/>
  <c r="Q57" i="19"/>
  <c r="Q58" i="77"/>
  <c r="Q7" i="85"/>
  <c r="Q7" i="60"/>
  <c r="Q7" i="58"/>
  <c r="Q7" i="24"/>
  <c r="Q7" i="77"/>
  <c r="Q7" i="82"/>
  <c r="Q58" i="61"/>
  <c r="Q7" i="40"/>
  <c r="Q7" i="74"/>
  <c r="Q57" i="22"/>
  <c r="Q58" i="43"/>
  <c r="Q58" i="55"/>
  <c r="Q58" i="54"/>
  <c r="Q58" i="8"/>
  <c r="Q7" i="28"/>
  <c r="Q7" i="90"/>
  <c r="Q7" i="36"/>
  <c r="Q7" i="38"/>
  <c r="Q7" i="14"/>
  <c r="Q7" i="45"/>
  <c r="Q7" i="39"/>
  <c r="Q58" i="60"/>
  <c r="Q7" i="54"/>
  <c r="Q7" i="89"/>
  <c r="Q7" i="11"/>
  <c r="Q58" i="88"/>
  <c r="Q211" i="77"/>
  <c r="Q157" i="4"/>
  <c r="Q57" i="14"/>
  <c r="Q58" i="3"/>
  <c r="Q7" i="91"/>
  <c r="Q160" i="6"/>
  <c r="Q58" i="44"/>
  <c r="Q262" i="52"/>
  <c r="Q7" i="62"/>
  <c r="Q109" i="79"/>
  <c r="Q7" i="68"/>
  <c r="Q7" i="48"/>
  <c r="Q57" i="27"/>
  <c r="Q7" i="76"/>
  <c r="Q211" i="6"/>
  <c r="Q109" i="77"/>
  <c r="Q7" i="42"/>
  <c r="Q160" i="52"/>
  <c r="Q7" i="12"/>
  <c r="Q7" i="43"/>
  <c r="Q7" i="56"/>
  <c r="Q57" i="15"/>
  <c r="Q109" i="84"/>
  <c r="Q58" i="12"/>
  <c r="Q58" i="79"/>
  <c r="Q57" i="29"/>
  <c r="Q7" i="34"/>
  <c r="Q109" i="85"/>
  <c r="Q109" i="6"/>
  <c r="Q57" i="23"/>
  <c r="Q7" i="18"/>
  <c r="O7" i="35"/>
  <c r="Q109" i="52"/>
  <c r="Q7" i="8"/>
  <c r="Q58" i="11"/>
  <c r="Q57" i="26"/>
  <c r="Q7" i="10"/>
  <c r="Q257" i="4"/>
  <c r="Q57" i="21"/>
  <c r="Q58" i="58"/>
  <c r="Q211" i="10"/>
  <c r="Q7" i="20"/>
  <c r="Q7" i="69"/>
  <c r="Q7" i="67"/>
  <c r="Q109" i="51"/>
  <c r="Q109" i="10"/>
  <c r="Q7" i="86"/>
  <c r="Q58" i="6"/>
  <c r="Q7" i="71"/>
  <c r="Q466" i="6"/>
  <c r="Q7" i="27"/>
  <c r="Q7" i="81"/>
  <c r="Q7" i="83"/>
  <c r="Q58" i="82"/>
  <c r="Q58" i="10"/>
  <c r="Q109" i="91"/>
  <c r="Q7" i="87"/>
  <c r="Q109" i="87"/>
  <c r="Q7" i="26"/>
  <c r="Q7" i="13"/>
  <c r="Q58" i="47"/>
  <c r="Q57" i="13"/>
  <c r="Q364" i="6"/>
  <c r="Q7" i="17"/>
  <c r="Q7" i="4"/>
  <c r="Q7" i="64"/>
  <c r="Q7" i="3"/>
  <c r="Q7" i="33"/>
  <c r="Q7" i="59"/>
  <c r="Q58" i="90"/>
  <c r="Q7" i="53"/>
  <c r="Q7" i="61"/>
  <c r="Q107" i="4"/>
  <c r="Q7" i="9"/>
  <c r="Q7" i="23"/>
  <c r="Q7" i="44"/>
  <c r="Q58" i="89"/>
  <c r="Q7" i="47"/>
  <c r="Q57" i="17"/>
  <c r="Q58" i="53"/>
  <c r="Q109" i="53"/>
  <c r="Q7" i="66"/>
  <c r="Q57" i="28"/>
  <c r="Q7" i="72"/>
  <c r="Q7" i="63"/>
  <c r="Q262" i="10"/>
  <c r="Q7" i="15"/>
  <c r="Q109" i="3"/>
  <c r="Q364" i="10"/>
  <c r="Q262" i="77"/>
  <c r="Q7" i="46"/>
  <c r="Q7" i="79"/>
  <c r="Q7" i="84"/>
  <c r="Q7" i="50"/>
  <c r="Q207" i="4"/>
  <c r="O7" i="30"/>
  <c r="Q57" i="25"/>
  <c r="Q211" i="52"/>
  <c r="Q58" i="86"/>
  <c r="Q7" i="19"/>
  <c r="Q7" i="51"/>
  <c r="Q58" i="84"/>
  <c r="Q58" i="52"/>
  <c r="Q58" i="69"/>
  <c r="Q58" i="51"/>
  <c r="Q313" i="6"/>
  <c r="Q7" i="75"/>
  <c r="Q58" i="9"/>
  <c r="Q58" i="87"/>
  <c r="Q7" i="6"/>
  <c r="Q7" i="37"/>
  <c r="Q7" i="70"/>
  <c r="Q7" i="49"/>
  <c r="Q415" i="6"/>
  <c r="Q7" i="52"/>
  <c r="Q57" i="24"/>
  <c r="Q160" i="77"/>
  <c r="Q568" i="6"/>
  <c r="Q517" i="6"/>
</calcChain>
</file>

<file path=xl/sharedStrings.xml><?xml version="1.0" encoding="utf-8"?>
<sst xmlns="http://schemas.openxmlformats.org/spreadsheetml/2006/main" count="6612" uniqueCount="1432">
  <si>
    <t xml:space="preserve">Provide  a calculation of the Gross Receipt Tax and Regulatory Assessment Fee for the historical base year, </t>
  </si>
  <si>
    <t>GROSS RECEIPTS TAX</t>
  </si>
  <si>
    <t>REGULATORY ASSESSMENT FEE</t>
  </si>
  <si>
    <t xml:space="preserve">HISTORICAL </t>
  </si>
  <si>
    <t>TEST</t>
  </si>
  <si>
    <t>BASE YEAR</t>
  </si>
  <si>
    <t>BASE YEAR + 1</t>
  </si>
  <si>
    <t>YEAR</t>
  </si>
  <si>
    <t>TOTAL OPERATING REVENUES</t>
  </si>
  <si>
    <t>ADJUSTMENTS:</t>
  </si>
  <si>
    <t>TOTAL ADJUSTMENTS</t>
  </si>
  <si>
    <t>ADJUSTED OPERATING REVENUES</t>
  </si>
  <si>
    <t>TAX RATE</t>
  </si>
  <si>
    <t>TAX AMOUNT</t>
  </si>
  <si>
    <t>STATE AND FEDERAL INCOME TAX CALCULATION</t>
  </si>
  <si>
    <t xml:space="preserve">Provide the calculation of stae and federal incom taxes for the historical base year and the </t>
  </si>
  <si>
    <t>projected test year.</t>
  </si>
  <si>
    <t>CURRENT TAX</t>
  </si>
  <si>
    <t>DEFERRED TAX</t>
  </si>
  <si>
    <t>DESCRIPTION</t>
  </si>
  <si>
    <t>STATE</t>
  </si>
  <si>
    <t>FEDERAL</t>
  </si>
  <si>
    <t>INTEREST IN TAX EXPENSE CALCULATION</t>
  </si>
  <si>
    <t>Provide the amount of interest expense used to calculate net operating income taxes on Schedule C-22</t>
  </si>
  <si>
    <t xml:space="preserve">If the basis for allocating interest used in the tax calculation differs from the basis used in allocating current </t>
  </si>
  <si>
    <t>income tax expense,  the differing bases should be clearly identified.</t>
  </si>
  <si>
    <t>Historical Base Year</t>
  </si>
  <si>
    <t xml:space="preserve">       Description</t>
  </si>
  <si>
    <t>Interest on Long Term Debt</t>
  </si>
  <si>
    <t>Amortization of Debt Discount, Premium, Issuing</t>
  </si>
  <si>
    <t xml:space="preserve">   Expense &amp; Loss on Reacquired Debt</t>
  </si>
  <si>
    <t>Interest on Short Term Debt</t>
  </si>
  <si>
    <t>Interest on Customer Deposits</t>
  </si>
  <si>
    <t>Other Interest Expense</t>
  </si>
  <si>
    <t>Less Allowance for Funds Used During Construction</t>
  </si>
  <si>
    <t>Total Interest Expense</t>
  </si>
  <si>
    <t>PARENT(S) DEBT INFORMATION</t>
  </si>
  <si>
    <t>Provide information required in order to adjust income tax expenses by reason of interest expense of parent(s)</t>
  </si>
  <si>
    <t>a projected and historical basis.</t>
  </si>
  <si>
    <t>that may be invested in the equity of the utility in question.  If a projected test period is used, provide on both</t>
  </si>
  <si>
    <t>Percent of Capital</t>
  </si>
  <si>
    <t>Cost Rate</t>
  </si>
  <si>
    <t>Weighted Cost</t>
  </si>
  <si>
    <t>Long Term Debt</t>
  </si>
  <si>
    <t>Short Term Debt</t>
  </si>
  <si>
    <t>Preferred Stock</t>
  </si>
  <si>
    <t>Common Equity</t>
  </si>
  <si>
    <t>Deferred Income Tax</t>
  </si>
  <si>
    <t>Investment Tax Credits</t>
  </si>
  <si>
    <t>Weighted cost of parent debt x 38.575% (or applicable consolidated tax rate) x equity of subsidiary</t>
  </si>
  <si>
    <t>DEFERRED TAX ADJUSTMENT</t>
  </si>
  <si>
    <t>To provide information required to present the excess/deficient deferred  tax balances due to protected and</t>
  </si>
  <si>
    <t>unprotected timing differences at statutory tax rates different from the current tax rate.  The protected</t>
  </si>
  <si>
    <t>deferred tax balances represent timing differences due to Life and Method effect on depreciation rates.</t>
  </si>
  <si>
    <t>Protected</t>
  </si>
  <si>
    <t>Unprotected</t>
  </si>
  <si>
    <t>(Excess/Deficient)</t>
  </si>
  <si>
    <t>INCOME TAX RETURNS</t>
  </si>
  <si>
    <t>MISCELLANEOUS TAX INFORMATION</t>
  </si>
  <si>
    <t>Provide the requested miscellaneous tax information.</t>
  </si>
  <si>
    <t>What tax years are open with the IRS?</t>
  </si>
  <si>
    <t>How were the amounts in (3) treated?</t>
  </si>
  <si>
    <t>For each of the last three years, what was the dollar amount of</t>
  </si>
  <si>
    <t>interest deducted on the parent ONLY tax return?</t>
  </si>
  <si>
    <t>Complete the following chart for the last three years:</t>
  </si>
  <si>
    <t>Income (loss)</t>
  </si>
  <si>
    <t>Book Basis</t>
  </si>
  <si>
    <t>Tax Basis</t>
  </si>
  <si>
    <t>Parent Only</t>
  </si>
  <si>
    <t>Applicant Only</t>
  </si>
  <si>
    <t>Total Group</t>
  </si>
  <si>
    <t>Total Group Excluding</t>
  </si>
  <si>
    <t>Parent &amp; Applicant</t>
  </si>
  <si>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</si>
  <si>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</si>
  <si>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</si>
  <si>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</si>
  <si>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</si>
  <si>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</si>
  <si>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>For profit and loss purposes, which IRC section 1552 method is used for tax allocation?</t>
  </si>
  <si>
    <t>A:</t>
  </si>
  <si>
    <t>For the last three tax years, what dollars were paid to or  received from the parent for federal income taxes?</t>
  </si>
  <si>
    <t>GAINS AND LOSSES ON DISPOSITION OF PLANT OR PROPERTY</t>
  </si>
  <si>
    <t>Provide a schedule of gains and losses on deposition of plant and property previously used in providing electric</t>
  </si>
  <si>
    <t>service for the test year and the four prior years.  List each item with a gain or loss of $1 million or more, or</t>
  </si>
  <si>
    <t>more than .1% of total plant.  List amounts allowed in 'prior cases, and the test year of such prior cases.</t>
  </si>
  <si>
    <t>Net Book</t>
  </si>
  <si>
    <t>Amounts</t>
  </si>
  <si>
    <t>Prior Cases</t>
  </si>
  <si>
    <t>Value on</t>
  </si>
  <si>
    <t>Allowed</t>
  </si>
  <si>
    <t>Classification</t>
  </si>
  <si>
    <t>Reclassification</t>
  </si>
  <si>
    <t>Additions or</t>
  </si>
  <si>
    <t>and</t>
  </si>
  <si>
    <t>Disposal</t>
  </si>
  <si>
    <t>Gain or</t>
  </si>
  <si>
    <t>Prior</t>
  </si>
  <si>
    <t>of Property</t>
  </si>
  <si>
    <t>Acquired</t>
  </si>
  <si>
    <t>Disposed</t>
  </si>
  <si>
    <t>Date(s)</t>
  </si>
  <si>
    <t>Recorded</t>
  </si>
  <si>
    <t>(Loss)</t>
  </si>
  <si>
    <t>Cases</t>
  </si>
  <si>
    <t>- Summnary</t>
  </si>
  <si>
    <t>NOI</t>
  </si>
  <si>
    <t>Name of Organization</t>
  </si>
  <si>
    <t>Nature of Organization</t>
  </si>
  <si>
    <t>ADD INCOME TAX ACCOUNTS</t>
  </si>
  <si>
    <t>LESS INTEREST CHARGES (FROM C-44)</t>
  </si>
  <si>
    <t>TAXABLE INCOME PER BOOKS</t>
  </si>
  <si>
    <t>TEMPORARY ADJUSTMENTS TO TAXABLE INCOME (LIST)</t>
  </si>
  <si>
    <t xml:space="preserve">     ADD:  BOOK DEPRECIATION</t>
  </si>
  <si>
    <t xml:space="preserve">     LESS:  TAX DEPRECIATION</t>
  </si>
  <si>
    <t>TOTAL TEMPORARY DIFFERENCES</t>
  </si>
  <si>
    <t>PERMANENT ADJUSTMENTS TO TAXABLE INCOME (LIST)</t>
  </si>
  <si>
    <t>TOTAL PERMANENT ADJUSTMENTS</t>
  </si>
  <si>
    <t>STATE TAXABLE INCOME (L5+L28+L34)</t>
  </si>
  <si>
    <t>ADJUSTMENTS TO STATE INCOME TAX (LIST)</t>
  </si>
  <si>
    <t>TOTAL ADJUSTMENTS TO STATE INCOME TAX</t>
  </si>
  <si>
    <t>STATE INCOME TAX</t>
  </si>
  <si>
    <t>FEDERAL INCOME TAX (35% OR APPLICABLE RATE)</t>
  </si>
  <si>
    <t>ADJUSTMENTS TO FEDERAL INCOME TAX</t>
  </si>
  <si>
    <t>ORIGINATING ITC</t>
  </si>
  <si>
    <t>WRITE OFF OF EXCESS DEFERRED TAXES</t>
  </si>
  <si>
    <t>OTHER ADJUSTMENTS (LIST)</t>
  </si>
  <si>
    <t xml:space="preserve">TOTAL ADJUSTMENTS TO FEDERAL INCOME TAX </t>
  </si>
  <si>
    <t xml:space="preserve">FEDERAL INCOME TAX </t>
  </si>
  <si>
    <t>ITC AMORTIZATION</t>
  </si>
  <si>
    <t>SUMMARY OF INCOME TAX EXPENSE:</t>
  </si>
  <si>
    <t>CURRENT TAX EXPENSE</t>
  </si>
  <si>
    <t>DEFERRED INCOME TAXES</t>
  </si>
  <si>
    <t>INVESTMENT TAX CREDITS, NET</t>
  </si>
  <si>
    <t>TOTAL INCOME TAX PROVISION</t>
  </si>
  <si>
    <t>STATE INCOME TAX (5.5% OR APPLICABLE RATE OF L??)</t>
  </si>
  <si>
    <t>FEDERAL TAXABLE INCOME (L?+L??+L??-L37state)</t>
  </si>
  <si>
    <t>Balance at Beginning of the Historical Year</t>
  </si>
  <si>
    <t>Historical Year Amortization</t>
  </si>
  <si>
    <t>Balance at Beginning of Historical Year + 1</t>
  </si>
  <si>
    <t>Historical Year + 1 Amortization</t>
  </si>
  <si>
    <t>Balance at Beginning of Projected Test Year</t>
  </si>
  <si>
    <t>Projected Test Year Amortization</t>
  </si>
  <si>
    <t>Balance at End of Projected Test Year</t>
  </si>
  <si>
    <t>CONSOLIDATED TAX INFORMATION</t>
  </si>
  <si>
    <t xml:space="preserve">    Fuel </t>
  </si>
  <si>
    <t>SCHEDULE D-1a</t>
  </si>
  <si>
    <t>SCHEDULE D-1b</t>
  </si>
  <si>
    <t>SCHEDULE D-2</t>
  </si>
  <si>
    <t>SCHEDULE D-3</t>
  </si>
  <si>
    <t>SCHEDULE D-4a</t>
  </si>
  <si>
    <t>SCHEDULE D-4b</t>
  </si>
  <si>
    <t>SCHEDULE D-5</t>
  </si>
  <si>
    <t>SCHEDULE D-6</t>
  </si>
  <si>
    <t>SCHEDULE D-7</t>
  </si>
  <si>
    <t>SCHEDULE D-8</t>
  </si>
  <si>
    <t>SCHEDULE D-9</t>
  </si>
  <si>
    <t>COST OF CAPITAL - 13-MONTH AVERAGE</t>
  </si>
  <si>
    <t>Provide the company's 13-month average cost of capital for the test year, the prior year, and historical base year.</t>
  </si>
  <si>
    <t>Specific</t>
  </si>
  <si>
    <t>Pro Rata</t>
  </si>
  <si>
    <t>Ratio</t>
  </si>
  <si>
    <t>Weighted</t>
  </si>
  <si>
    <t>Class of Capital</t>
  </si>
  <si>
    <t>Structure</t>
  </si>
  <si>
    <t>COST OF CAPITAL - ADJUSTMENTS</t>
  </si>
  <si>
    <t>1.)  List and describe the basis for the specific adjustments appearing on Schedule D-1a.</t>
  </si>
  <si>
    <t>2.)  List and describe the basis for the pro-rata adjustments appearing on Schedule D-1a.</t>
  </si>
  <si>
    <t>Historic</t>
  </si>
  <si>
    <t>Test</t>
  </si>
  <si>
    <t>Specific Adjustments</t>
  </si>
  <si>
    <t>Pro Rata Adjustments</t>
  </si>
  <si>
    <t>COST OF CAPITAL - 5 YEAR HISTORY</t>
  </si>
  <si>
    <t>For the subject Florida utility, all other regulated utility operations combined, all non-regulated operations combined,</t>
  </si>
  <si>
    <t>the parent company, and on a consolidated basis, provide the year-end capital structure for investor capital</t>
  </si>
  <si>
    <t>(i.e. common equity, preferred stock, long-term debt, and short-term debt) for the five years through the end of the</t>
  </si>
  <si>
    <t xml:space="preserve">projected test year.  </t>
  </si>
  <si>
    <t xml:space="preserve">Percent of </t>
  </si>
  <si>
    <t>SHORT-TERM DEBT</t>
  </si>
  <si>
    <t>1.)  Provide the specified data on short-term debt issues on a 13-month average basis for the test year, prior year,</t>
  </si>
  <si>
    <t xml:space="preserve">      and historical base year</t>
  </si>
  <si>
    <t xml:space="preserve">2.)  Provide a narrative description of the Company's policies regarding short-term financing.  The following topics should be </t>
  </si>
  <si>
    <t xml:space="preserve">      covered:  ratio of short-term debt to total capital, plant expansion, working capital, timing of long-term financing, method</t>
  </si>
  <si>
    <t xml:space="preserve">     of short-term financing (bank loans, commercial paper, etc.),  and other uses of short-term financing.</t>
  </si>
  <si>
    <t>13-month Average Amount</t>
  </si>
  <si>
    <t>Outstanding</t>
  </si>
  <si>
    <t>Weighted Average</t>
  </si>
  <si>
    <t>Maturity</t>
  </si>
  <si>
    <t>Interest</t>
  </si>
  <si>
    <t>During the Year</t>
  </si>
  <si>
    <t>Short-term Debt</t>
  </si>
  <si>
    <t>LONG-TERM DEBT OUTSTANDING</t>
  </si>
  <si>
    <t>prior year, and historical base year.</t>
  </si>
  <si>
    <t>Provide the specified data on long-term debt issues on a 13-month average basis for the test year,</t>
  </si>
  <si>
    <t>prior year, and historical base year.  Arrange by type of issue (i.e., first mortgage bonds)</t>
  </si>
  <si>
    <t>Discount</t>
  </si>
  <si>
    <t>Issuing</t>
  </si>
  <si>
    <t>Unamort. Issuing</t>
  </si>
  <si>
    <t>Principal</t>
  </si>
  <si>
    <t>(Premium) on</t>
  </si>
  <si>
    <t>Expense On</t>
  </si>
  <si>
    <t>Expense &amp; Loss on</t>
  </si>
  <si>
    <t>Description,</t>
  </si>
  <si>
    <t>Issue</t>
  </si>
  <si>
    <t>Amount Sold</t>
  </si>
  <si>
    <t>Principal Amt.</t>
  </si>
  <si>
    <t>Life</t>
  </si>
  <si>
    <t>(Coupon Rate)</t>
  </si>
  <si>
    <t>(Premium)</t>
  </si>
  <si>
    <t>Reacquired Debt</t>
  </si>
  <si>
    <t>Coupon Rate</t>
  </si>
  <si>
    <t>(Face Value)</t>
  </si>
  <si>
    <t>(Years)</t>
  </si>
  <si>
    <t>(7+8)/(9)</t>
  </si>
  <si>
    <t>(2) x (6)</t>
  </si>
  <si>
    <t>(10)+(11)</t>
  </si>
  <si>
    <t>Associated With (6)</t>
  </si>
  <si>
    <t>REACQUIRED BONDS</t>
  </si>
  <si>
    <t>Supply a statement of the company's policy on treatment of profit or loss from reacquired bonds.  Detail any profit</t>
  </si>
  <si>
    <t>or loss on recquired bonds for the test year and prior year.</t>
  </si>
  <si>
    <t>PREFERRED STOCK OUTSTANDING</t>
  </si>
  <si>
    <t>Provide the data as specified for preferred stock on a 13-month average basis for the test year,</t>
  </si>
  <si>
    <t>Call</t>
  </si>
  <si>
    <t>(Discount)</t>
  </si>
  <si>
    <t>Dollar</t>
  </si>
  <si>
    <t>Provisions</t>
  </si>
  <si>
    <t xml:space="preserve">Premium </t>
  </si>
  <si>
    <t>Expense on</t>
  </si>
  <si>
    <t>Dividend</t>
  </si>
  <si>
    <t>or Special</t>
  </si>
  <si>
    <t>Associated</t>
  </si>
  <si>
    <t>Proceeds</t>
  </si>
  <si>
    <t>on Face Value</t>
  </si>
  <si>
    <t>Restrictions</t>
  </si>
  <si>
    <t>Sold</t>
  </si>
  <si>
    <t>with (6)</t>
  </si>
  <si>
    <t>(6)+(8)-(10)</t>
  </si>
  <si>
    <t>(2) X (6)</t>
  </si>
  <si>
    <t>(12)/(11)</t>
  </si>
  <si>
    <t>CUSTOMER DEPOSITS</t>
  </si>
  <si>
    <t>Provide monthly balances, interest rates, and interest payments on customer deposits for the test year, the prior year,</t>
  </si>
  <si>
    <t>and historical base year.</t>
  </si>
  <si>
    <t>Active</t>
  </si>
  <si>
    <t>Customer</t>
  </si>
  <si>
    <t>Inactive</t>
  </si>
  <si>
    <t>Payments and</t>
  </si>
  <si>
    <t xml:space="preserve">Deposits </t>
  </si>
  <si>
    <t>Deposits</t>
  </si>
  <si>
    <t>Credits on</t>
  </si>
  <si>
    <t>at 6.00%</t>
  </si>
  <si>
    <t>at 7.00%</t>
  </si>
  <si>
    <t>(3)+(4)+(5)</t>
  </si>
  <si>
    <t>(3) / 6%/12</t>
  </si>
  <si>
    <t>(3) / 7%/12</t>
  </si>
  <si>
    <t>(7) + (8)</t>
  </si>
  <si>
    <t>Bills</t>
  </si>
  <si>
    <t xml:space="preserve">and 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</si>
  <si>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</si>
  <si>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</si>
  <si>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</si>
  <si>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</si>
  <si>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</si>
  <si>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</si>
  <si>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</si>
  <si>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</si>
  <si>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</si>
  <si>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</si>
  <si>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</si>
  <si>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</si>
  <si>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Effective Interest Rate</t>
  </si>
  <si>
    <t xml:space="preserve">  12 Month Interest </t>
  </si>
  <si>
    <t xml:space="preserve">  Expense (9) divided </t>
  </si>
  <si>
    <t xml:space="preserve">  by Total Deposits (6)</t>
  </si>
  <si>
    <t>12 Month Total</t>
  </si>
  <si>
    <t>COMMON STOCK DATA</t>
  </si>
  <si>
    <t>Provide the most recent five year data for the company, or consolidated parent if the company is not publicly traded</t>
  </si>
  <si>
    <t>as indicated.  To the extent the requested data is available from other sources, the Company can reference and</t>
  </si>
  <si>
    <t>attach the information to comply with the requirements of this MFR.</t>
  </si>
  <si>
    <t>Pre-tax Interest Coverage Ratio (x)</t>
  </si>
  <si>
    <t>Earned Returns on Average Book Equity (%)</t>
  </si>
  <si>
    <t>Book Value/Share ($)</t>
  </si>
  <si>
    <t>Dividends/Share ($)</t>
  </si>
  <si>
    <t>Earnings/Share ($)</t>
  </si>
  <si>
    <t>Market Value/Share ($)</t>
  </si>
  <si>
    <t>Market/Book Ratio (%)</t>
  </si>
  <si>
    <t>Price/Earning Ratio (6) / (5)</t>
  </si>
  <si>
    <t>FINANCIAL PLANS - STOCKS AND BOND ISSUES</t>
  </si>
  <si>
    <t>1.)  If the test year is projected, provide a summary of financing plans and assumptions.</t>
  </si>
  <si>
    <t>2.)  Provide the company's capital structure objectives, the basis for assumptions (such as those for issue cost</t>
  </si>
  <si>
    <t xml:space="preserve">      the timing of the  entrance into capital markets. </t>
  </si>
  <si>
    <t>For Bonds</t>
  </si>
  <si>
    <t>For Stock</t>
  </si>
  <si>
    <t>Date of</t>
  </si>
  <si>
    <t>Issue/</t>
  </si>
  <si>
    <t>Capitalization</t>
  </si>
  <si>
    <t xml:space="preserve">Interest </t>
  </si>
  <si>
    <t>Life in</t>
  </si>
  <si>
    <t>No. of</t>
  </si>
  <si>
    <t>Market</t>
  </si>
  <si>
    <t>Issue Costs</t>
  </si>
  <si>
    <t>Type of Issue</t>
  </si>
  <si>
    <t>Retirement</t>
  </si>
  <si>
    <t>(Thousands)</t>
  </si>
  <si>
    <t>Years</t>
  </si>
  <si>
    <t>Shares</t>
  </si>
  <si>
    <t>Price</t>
  </si>
  <si>
    <t xml:space="preserve">     and interest rates), and any other significant assumptions.  Provide a statement of the Company's policy on</t>
  </si>
  <si>
    <t>Capital Structure Objectives:</t>
  </si>
  <si>
    <t>Percent of Total</t>
  </si>
  <si>
    <t>Long-term Debt</t>
  </si>
  <si>
    <t>Interest Rate Assumptions:</t>
  </si>
  <si>
    <t>Company's Policy on the Timing of Entrance into Capital Markets:</t>
  </si>
  <si>
    <t>FINANCIAL INDICATORS - SUMMARY</t>
  </si>
  <si>
    <t>Provide financial indicators for the test year under current and proposed rates, the prior year, and historical base year.</t>
  </si>
  <si>
    <t>Indicator</t>
  </si>
  <si>
    <t>Current Rates</t>
  </si>
  <si>
    <t>Interest Coverage Ratios:</t>
  </si>
  <si>
    <t>Including AFUDC in Income Before Interest Charges</t>
  </si>
  <si>
    <t>Excluding AFUDC in Income Before Interest Charges</t>
  </si>
  <si>
    <t>AFUDC as a percent of Income Available for Common</t>
  </si>
  <si>
    <t>Percent of Construction Funds Generated Internally</t>
  </si>
  <si>
    <t>Fixed Charges:</t>
  </si>
  <si>
    <t>Lease Payments</t>
  </si>
  <si>
    <t>Sinking Funds Payments</t>
  </si>
  <si>
    <t>Tax on Sinking Fund Payments</t>
  </si>
  <si>
    <t>Ratio of Earnings to Fixed Charges</t>
  </si>
  <si>
    <t>Including AFUDC</t>
  </si>
  <si>
    <t>Excluding AFUDC</t>
  </si>
  <si>
    <t>Historical</t>
  </si>
  <si>
    <t>12/31/93</t>
  </si>
  <si>
    <t>TRANSACTIONS WITH AFFILIATED COMPANIES</t>
  </si>
  <si>
    <t>intercompany charges, licenses, contracts and fees.</t>
  </si>
  <si>
    <t>Provide a schedule detailing transactions with affiliated companies and related parties for the test year including</t>
  </si>
  <si>
    <t>Name of</t>
  </si>
  <si>
    <t>Charge or Credit</t>
  </si>
  <si>
    <t>During Year</t>
  </si>
  <si>
    <t>Allocation Method</t>
  </si>
  <si>
    <t>Relation</t>
  </si>
  <si>
    <t>Provided</t>
  </si>
  <si>
    <t>Included</t>
  </si>
  <si>
    <t>Used to Allocate</t>
  </si>
  <si>
    <t>Related</t>
  </si>
  <si>
    <t>to</t>
  </si>
  <si>
    <t>Acct. No.</t>
  </si>
  <si>
    <t>in</t>
  </si>
  <si>
    <t>Charges Between</t>
  </si>
  <si>
    <t>Party</t>
  </si>
  <si>
    <t>Received</t>
  </si>
  <si>
    <t>Companies</t>
  </si>
  <si>
    <t>AFFILIATED COMPANY RELATIONSHIPS</t>
  </si>
  <si>
    <t>Provide a copy of the Diversification Report included in the company's most recently filed Annual Report as</t>
  </si>
  <si>
    <t>required by  Rule 25-6.135, Florida Administrative Code.  Provide any subsequent changes affecting the test year.</t>
  </si>
  <si>
    <t>NON-UTILITY OPERATIONS UTILIZING UTILITY ASSETS</t>
  </si>
  <si>
    <t>of any utility plant that are not included in Schedule C-31.</t>
  </si>
  <si>
    <t>Provide an analysis of all non-utility operations such as orange groves, parking lots, etc. that utilized all or part</t>
  </si>
  <si>
    <t>PERFORMANCE INDICES</t>
  </si>
  <si>
    <t>customers.</t>
  </si>
  <si>
    <t>Provide a schedule for the last four prior years and the test year of other operation and maintenance expense</t>
  </si>
  <si>
    <t>SUMMARY OF OTHER O&amp;M EXPENSES (DOLLARS PER CUSTOMER)</t>
  </si>
  <si>
    <t xml:space="preserve"> Power Production Expense</t>
  </si>
  <si>
    <t xml:space="preserve"> Transmission Expenses</t>
  </si>
  <si>
    <t xml:space="preserve"> Distribution Expenses</t>
  </si>
  <si>
    <t xml:space="preserve"> Customer Account Expenses</t>
  </si>
  <si>
    <t xml:space="preserve"> Customer Service Expenses</t>
  </si>
  <si>
    <t xml:space="preserve"> Sales Expenses</t>
  </si>
  <si>
    <t xml:space="preserve"> Administration &amp; General Expenses</t>
  </si>
  <si>
    <t xml:space="preserve">    Total Other O &amp; M  Expenses</t>
  </si>
  <si>
    <t>GROWTH INDICES</t>
  </si>
  <si>
    <t xml:space="preserve"> Consumer Price Index</t>
  </si>
  <si>
    <t xml:space="preserve"> Average Customer</t>
  </si>
  <si>
    <t xml:space="preserve"> CPI Percent Increase</t>
  </si>
  <si>
    <t xml:space="preserve"> Average Customer Percent Increase</t>
  </si>
  <si>
    <t xml:space="preserve"> Index Percent CPI x Customer Growth</t>
  </si>
  <si>
    <t xml:space="preserve"> Average Customer Increase</t>
  </si>
  <si>
    <t>DOLLAR AMOUNTS, IN CURRENT DOLLARS AND ANNUAL GROWTH RATES FOR:</t>
  </si>
  <si>
    <t xml:space="preserve"> O &amp; M Expense Less Fuel per KWH Sold</t>
  </si>
  <si>
    <t xml:space="preserve"> Capital Cost per Installed Kilowatt of Capacity</t>
  </si>
  <si>
    <t xml:space="preserve"> Revenue per KWH Sold</t>
  </si>
  <si>
    <t>AVERAGE NUMBER OF CUSTOMERS</t>
  </si>
  <si>
    <t xml:space="preserve"> Residential</t>
  </si>
  <si>
    <t xml:space="preserve"> Commercial</t>
  </si>
  <si>
    <t xml:space="preserve"> Industrial</t>
  </si>
  <si>
    <t xml:space="preserve"> Street Lighting</t>
  </si>
  <si>
    <t xml:space="preserve">  Total</t>
  </si>
  <si>
    <t>STATISTICAL INFORMATION</t>
  </si>
  <si>
    <t>Provide the following statistical data for the company, by calendar year for the most recent 5 historical years.</t>
  </si>
  <si>
    <t>THE LEVEL AND ANNUAL GROWTH RATES FOR:</t>
  </si>
  <si>
    <t>Peak Load MW</t>
  </si>
  <si>
    <t>Peak Load Per Customer (KW)</t>
  </si>
  <si>
    <t>Energy Sales (MWH)</t>
  </si>
  <si>
    <t>Energy Sales Per Customer</t>
  </si>
  <si>
    <t>Number of Customers (Average)</t>
  </si>
  <si>
    <t>Installed Generating Capacity (MW)</t>
  </si>
  <si>
    <t>Population of Service Area</t>
  </si>
  <si>
    <t>End of Year Miles of Distribution Lines</t>
  </si>
  <si>
    <t>End of Year Miles of Jurisdictional Transmission Lines</t>
  </si>
  <si>
    <t>Average Annual</t>
  </si>
  <si>
    <t>Growth Rate</t>
  </si>
  <si>
    <t>PAYROLL AND FRINGE BENEFIT INCREASES COMPARED TO CPI</t>
  </si>
  <si>
    <t>Provide the following Payroll and Fringe Benefits data for the historical test year and two prior years. If a projected test</t>
  </si>
  <si>
    <t>year is used, provide the same data for the projected test year and for prior years to include two historical years.</t>
  </si>
  <si>
    <t>Total Company Basis</t>
  </si>
  <si>
    <t>Gross Payroll</t>
  </si>
  <si>
    <t>Gross Average Salary</t>
  </si>
  <si>
    <t>Fringe Benefits</t>
  </si>
  <si>
    <t>Life Insurance</t>
  </si>
  <si>
    <t>Medical Insurance</t>
  </si>
  <si>
    <t>Retirement Plan</t>
  </si>
  <si>
    <t>Employee Savings Plan</t>
  </si>
  <si>
    <t>Federal Insurance Contributions Act</t>
  </si>
  <si>
    <t>Federal &amp; State Unemployment Taxes</t>
  </si>
  <si>
    <t>Worker's Compensation</t>
  </si>
  <si>
    <t>Other (Education, Service Awards,</t>
  </si>
  <si>
    <t xml:space="preserve">  Physicals, etc.) -SPECIFY</t>
  </si>
  <si>
    <t xml:space="preserve">     Sub Total-Fringes</t>
  </si>
  <si>
    <t>Total Payroll and Fringes</t>
  </si>
  <si>
    <t>Average Employees</t>
  </si>
  <si>
    <t>Payroll and Fringes Per Employee</t>
  </si>
  <si>
    <t>%Increase</t>
  </si>
  <si>
    <t>CPI</t>
  </si>
  <si>
    <t>NON-FUEL OPERATION AND MAINTENANCE EXPENSE COMPARED TO CPI</t>
  </si>
  <si>
    <t>Provide a comparison of the change in operation and maintenance expenses (excluding fuel) for the last three</t>
  </si>
  <si>
    <t>years and the test year to the CPI.</t>
  </si>
  <si>
    <t>Non-Fuel Operations &amp; Maintenance</t>
  </si>
  <si>
    <t xml:space="preserve">  Expenses (Excluding Conservation, </t>
  </si>
  <si>
    <t xml:space="preserve">  Adjusted for Regulatory Adjustments).</t>
  </si>
  <si>
    <t xml:space="preserve">Percent Change in Non-Fuel </t>
  </si>
  <si>
    <t xml:space="preserve">  Operations &amp; Maintenance Expense</t>
  </si>
  <si>
    <t xml:space="preserve">  Over Previous Year.</t>
  </si>
  <si>
    <t>Percent Change in CPI Over</t>
  </si>
  <si>
    <t xml:space="preserve">  Previous Year.</t>
  </si>
  <si>
    <t>Difference Between Change in</t>
  </si>
  <si>
    <t xml:space="preserve">  CPI and Non-Fuel Operations </t>
  </si>
  <si>
    <t xml:space="preserve">  &amp; Maintenance Expense.</t>
  </si>
  <si>
    <t>O &amp; M BENCHMARK COMPARISON BY FUNCTION</t>
  </si>
  <si>
    <t>Unadjusted</t>
  </si>
  <si>
    <t>Base Year</t>
  </si>
  <si>
    <t>Benchmark</t>
  </si>
  <si>
    <t>O &amp; M</t>
  </si>
  <si>
    <t>Adjusted Test</t>
  </si>
  <si>
    <t>Compound</t>
  </si>
  <si>
    <t>Variance</t>
  </si>
  <si>
    <t xml:space="preserve">Year O &amp; M </t>
  </si>
  <si>
    <t xml:space="preserve">O &amp; M </t>
  </si>
  <si>
    <t>Multiplier</t>
  </si>
  <si>
    <t>Excluding:</t>
  </si>
  <si>
    <t>Function</t>
  </si>
  <si>
    <t>Production - Steam</t>
  </si>
  <si>
    <t>Production - Nuclear</t>
  </si>
  <si>
    <t>Production - Other</t>
  </si>
  <si>
    <t>Customer Accounts</t>
  </si>
  <si>
    <t>Customer Service and</t>
  </si>
  <si>
    <t xml:space="preserve">     Information</t>
  </si>
  <si>
    <t>Sales Expenses</t>
  </si>
  <si>
    <t>O &amp; M ADJUSTMENTS BY FUNCTION</t>
  </si>
  <si>
    <t>Explanation</t>
  </si>
  <si>
    <t>Other Power Supply</t>
  </si>
  <si>
    <t xml:space="preserve">  Information</t>
  </si>
  <si>
    <t>Administrative &amp; General</t>
  </si>
  <si>
    <t>Total Administrative &amp; General</t>
  </si>
  <si>
    <t>BENCHMARK YEAR RECOVERABLE O &amp; M EXPENSES BY FUNCTION</t>
  </si>
  <si>
    <t>other than base rates.  Explain any adjustments.</t>
  </si>
  <si>
    <t>Provide adjustments to benchmark year O &amp; M expenses related to expenses recoverable through mechanisms</t>
  </si>
  <si>
    <t>Benchmark Year</t>
  </si>
  <si>
    <t>Adjustments for Non-Base</t>
  </si>
  <si>
    <t xml:space="preserve">Actual O &amp; M </t>
  </si>
  <si>
    <t>Rate Expense Recoveries</t>
  </si>
  <si>
    <t xml:space="preserve"> Adjusted O &amp; M </t>
  </si>
  <si>
    <t>O &amp; M COMPOUND MULTIPLIER CALCULATION</t>
  </si>
  <si>
    <t>For each year since the benchmark year, provide the amounts and percent increases associated with customers</t>
  </si>
  <si>
    <t>and average CPI. Show the calculation for each compound multiplier.</t>
  </si>
  <si>
    <t>Total Customers</t>
  </si>
  <si>
    <t>Average CPI-U  (1967 = 100)</t>
  </si>
  <si>
    <t>Inflation and Growth</t>
  </si>
  <si>
    <t>% Increase</t>
  </si>
  <si>
    <t>Compound Multiplier</t>
  </si>
  <si>
    <t>O &amp; M BENCHMARK VARIANCE BY FUNCTION</t>
  </si>
  <si>
    <t>Provide a schedule of operation and maintenance expense by function for the test year, the benchmark year</t>
  </si>
  <si>
    <t>and the variance.  For each functional benchmark variance, provide the reason(s) for the difference.</t>
  </si>
  <si>
    <t>HEDGING COSTS</t>
  </si>
  <si>
    <t>base rates separate from hedging expenses and plant recovered through the fuel clause.</t>
  </si>
  <si>
    <t>Provide hedging expenses and plant balances by primary account for the test  year and the preceding three years.</t>
  </si>
  <si>
    <t>Hedging refers to initiating and/or maintaining a  non-speculative financial and/or physical hedging program designed</t>
  </si>
  <si>
    <t>to mitigate fuel and purchased power price volatility for the utility's retail ratepayers, exclusive of the costs referenced</t>
  </si>
  <si>
    <t>in Paragraph 3 , Page 5  of Order No. PSC-02-1484-FOF-EI.  Show hedging expenses and plant recovered through</t>
  </si>
  <si>
    <t>Base Rates</t>
  </si>
  <si>
    <t>Clause</t>
  </si>
  <si>
    <t>EXPENSES</t>
  </si>
  <si>
    <t>Hedging Expense</t>
  </si>
  <si>
    <t>Total Hedging Expense</t>
  </si>
  <si>
    <t>ANNUAL PLANT IN SERVICE</t>
  </si>
  <si>
    <t xml:space="preserve"> Hedging related capital investment</t>
  </si>
  <si>
    <t>Total Hedging investment</t>
  </si>
  <si>
    <t>SECURITY COSTS</t>
  </si>
  <si>
    <t>Provide a schedule of security expenses and security plant balance by primary account and totals for the test</t>
  </si>
  <si>
    <t>year and the preceding three  years.  Show the security expenses recovered through base rates separate from</t>
  </si>
  <si>
    <t>security expenses recovered through the fuel/capacity clauses.  Show the plant balances supporting base rates</t>
  </si>
  <si>
    <t>separate from the plant balances supporting  the fuel/capacity clauses.  Provide only those security costs incurred</t>
  </si>
  <si>
    <t>2005</t>
  </si>
  <si>
    <t>2006</t>
  </si>
  <si>
    <t>2007</t>
  </si>
  <si>
    <t>2008</t>
  </si>
  <si>
    <t>Security Expense</t>
  </si>
  <si>
    <t>Total Security Expense</t>
  </si>
  <si>
    <t>Security capital investment</t>
  </si>
  <si>
    <t>Total Security investment</t>
  </si>
  <si>
    <t>REVENUE EXPANSION FACTOR</t>
  </si>
  <si>
    <t>Provide the calculation of the revenue expansion factor for the test year.</t>
  </si>
  <si>
    <t>Revenue Requirement</t>
  </si>
  <si>
    <t>Gross Receipts Tax Rate</t>
  </si>
  <si>
    <t>Regulatory Assessment Rate</t>
  </si>
  <si>
    <t>Bad Debt Rate</t>
  </si>
  <si>
    <t>Net Before Income Taxes</t>
  </si>
  <si>
    <t>(1) - (2) - (3) - (4)</t>
  </si>
  <si>
    <t>State Income Tax Rate</t>
  </si>
  <si>
    <t>State Income Tax (5) x (6)</t>
  </si>
  <si>
    <t>Net Before Federal Income Tax (5) - (7)</t>
  </si>
  <si>
    <t>Federal Income Tax Rate</t>
  </si>
  <si>
    <t>Federal Income Tax (8) x (9)</t>
  </si>
  <si>
    <t>Revenue Expansion Factor (8) - (10)</t>
  </si>
  <si>
    <t xml:space="preserve">  7.</t>
  </si>
  <si>
    <t xml:space="preserve">  8.</t>
  </si>
  <si>
    <t xml:space="preserve">  9.</t>
  </si>
  <si>
    <t xml:space="preserve"> 10.</t>
  </si>
  <si>
    <t xml:space="preserve"> 11.</t>
  </si>
  <si>
    <t xml:space="preserve"> 12.</t>
  </si>
  <si>
    <t>Net Operating Income Multiplier (100% / Line 11)</t>
  </si>
  <si>
    <t>SCHEDULE C-44</t>
  </si>
  <si>
    <t>most recent final IRS revenue agent's report.</t>
  </si>
  <si>
    <t>Provide a copy of the company's most recent consolidated Federal Income Tax Return, State Income Tax Return and</t>
  </si>
  <si>
    <t>Provide a summary of the specific tax effects (in dollars) of filing a consolidated return for the test year.  Identify</t>
  </si>
  <si>
    <t xml:space="preserve">the nature and amount of benefits to the company and to the ratepayers.  </t>
  </si>
  <si>
    <t xml:space="preserve">Net </t>
  </si>
  <si>
    <t>Accrued</t>
  </si>
  <si>
    <t>Retirements</t>
  </si>
  <si>
    <t>Salvage</t>
  </si>
  <si>
    <t>Sub-</t>
  </si>
  <si>
    <t>TOTAL DEPRECIABLE RESERVE BALANCE</t>
  </si>
  <si>
    <t>NUCLEAR DECOMMISSIONING</t>
  </si>
  <si>
    <t>FOSSIL DISMANTLEMENT</t>
  </si>
  <si>
    <t>MISCELLANEOUS INTANGIBLES</t>
  </si>
  <si>
    <t>TOTAL RESERVE BALANCE</t>
  </si>
  <si>
    <t>Note:</t>
  </si>
  <si>
    <t>* If data shown represents a historical calendar year, the related annual status report may be substituted for this schedule.</t>
  </si>
  <si>
    <t>Most Recent</t>
  </si>
  <si>
    <t>Description of</t>
  </si>
  <si>
    <t xml:space="preserve">Test Year </t>
  </si>
  <si>
    <t>Calendar year</t>
  </si>
  <si>
    <t xml:space="preserve">Additions or </t>
  </si>
  <si>
    <t>Minus One Year</t>
  </si>
  <si>
    <t>Plus One Year</t>
  </si>
  <si>
    <t>(if test year is projected</t>
  </si>
  <si>
    <t>(Retirements)</t>
  </si>
  <si>
    <t>Or non-calendar year)</t>
  </si>
  <si>
    <t>rate is applied</t>
  </si>
  <si>
    <t>Provide the monthly reserve balances for each account or sub-account to which an individual depreciation</t>
  </si>
  <si>
    <t>Itemize major capital additions to and retirements from electric plant in service in excess of 0.5% of the sum of</t>
  </si>
  <si>
    <t>the total balance of Account 101-Electric Plant in Service, and Account 106,  Completed construction not Classified</t>
  </si>
  <si>
    <t>for the most recent calendar year, the test year minus one, the test year, and the test year plus one.*</t>
  </si>
  <si>
    <t>ADDITIONS</t>
  </si>
  <si>
    <t>TOTAL ADDITIONS</t>
  </si>
  <si>
    <t>RETIREMENTS</t>
  </si>
  <si>
    <t>TOTAL RETIREMENTS</t>
  </si>
  <si>
    <t>TOTAL NET ADDITIONS</t>
  </si>
  <si>
    <t>13 MONTH AVERAGE BALANCE SHEET - SYSTEM BASIS</t>
  </si>
  <si>
    <t>List and explain all proposed adjustments to the 13-month average rate base for the test year,</t>
  </si>
  <si>
    <t>the prior year and the most recent historical year.  List the adjustments included in the last case</t>
  </si>
  <si>
    <t>that are not proposed in the current case and the reasons for excluding them.</t>
  </si>
  <si>
    <t>Adjutment Title</t>
  </si>
  <si>
    <t>Reason for Adjustment or Omission</t>
  </si>
  <si>
    <t>(1) x (2)</t>
  </si>
  <si>
    <t xml:space="preserve">        Adjustments to System Per Books </t>
  </si>
  <si>
    <t>PLine1</t>
  </si>
  <si>
    <t>PLine2</t>
  </si>
  <si>
    <t>PLine3</t>
  </si>
  <si>
    <t>PLine4</t>
  </si>
  <si>
    <t>SCHEDULE B-8</t>
  </si>
  <si>
    <t>SCHEDULE B-7</t>
  </si>
  <si>
    <t>SCHEDULE B-6</t>
  </si>
  <si>
    <t>any amortization/recovery schedules.</t>
  </si>
  <si>
    <t>Provide the monthly plant balances for each account or sub-account to which an individual depreciation rate is</t>
  </si>
  <si>
    <t>applied.  These balances should be the ones used to compute the monthly depreciation expenses excluding</t>
  </si>
  <si>
    <t>(000)s</t>
  </si>
  <si>
    <t>FULL REVENUE REQUIREMENTS BILL COMPARISON - TYPICAL MONTHLY BILLS</t>
  </si>
  <si>
    <t>For each rate, calculate typical monthly bills for present rates and proposed rates.</t>
  </si>
  <si>
    <t>BILL UNDER PROPOSED RATES</t>
  </si>
  <si>
    <t>COSTS IN CENTS/KWH</t>
  </si>
  <si>
    <t>(15)</t>
  </si>
  <si>
    <t>(16)</t>
  </si>
  <si>
    <t>(17)</t>
  </si>
  <si>
    <t>(18)</t>
  </si>
  <si>
    <t>BASE</t>
  </si>
  <si>
    <t>FUEL</t>
  </si>
  <si>
    <t>ECCR</t>
  </si>
  <si>
    <t>CAPACITY</t>
  </si>
  <si>
    <t>ENVIRONMENTAL</t>
  </si>
  <si>
    <t>TOTAL</t>
  </si>
  <si>
    <t>DOLLARS</t>
  </si>
  <si>
    <t>PERCENT</t>
  </si>
  <si>
    <t>PRESENT</t>
  </si>
  <si>
    <t>PROPOSED</t>
  </si>
  <si>
    <t>KW</t>
  </si>
  <si>
    <t>KWH</t>
  </si>
  <si>
    <t>RATE</t>
  </si>
  <si>
    <t>CHARGE</t>
  </si>
  <si>
    <t>(14)-(8)</t>
  </si>
  <si>
    <t>(15)/(8)</t>
  </si>
  <si>
    <t>(8)/(2)</t>
  </si>
  <si>
    <t>(14)/(2)</t>
  </si>
  <si>
    <t xml:space="preserve">            EXPLANATION:</t>
  </si>
  <si>
    <t>CUSTOMER CHARGE</t>
  </si>
  <si>
    <t>DEMAND CHARGE</t>
  </si>
  <si>
    <t>$/KW</t>
  </si>
  <si>
    <t>ENERGY CHARGE</t>
  </si>
  <si>
    <t>CENTS/KWH</t>
  </si>
  <si>
    <t>FUEL CHARGE</t>
  </si>
  <si>
    <t>CONSERVATION CHARGE</t>
  </si>
  <si>
    <t>CAPACITY CHARGE</t>
  </si>
  <si>
    <t>CENTS/KWH or $/KW</t>
  </si>
  <si>
    <t>ENVIRONMENTAL CHARGE</t>
  </si>
  <si>
    <t>SCHEDULE A-2</t>
  </si>
  <si>
    <t>SCHEDULE A-3</t>
  </si>
  <si>
    <t>SUMMARY OF TARIFFS</t>
  </si>
  <si>
    <t>service, demand, energy, and other service charges.</t>
  </si>
  <si>
    <t xml:space="preserve">Current </t>
  </si>
  <si>
    <t>Proposed</t>
  </si>
  <si>
    <t>Rate</t>
  </si>
  <si>
    <t>Type of</t>
  </si>
  <si>
    <t>Schedule</t>
  </si>
  <si>
    <t>Charge</t>
  </si>
  <si>
    <t>Increase</t>
  </si>
  <si>
    <t>Provide a summary of all proposed changes in rates and rate classes, detailing current and proposed classes of</t>
  </si>
  <si>
    <t>INTERIM REVENUE REQUIREMENTS INCREASE REQUESTED</t>
  </si>
  <si>
    <t>Provide the calculation of the requested interim revenue requirements increase.</t>
  </si>
  <si>
    <t>Schedule G-2</t>
  </si>
  <si>
    <t>Schedule G-19a</t>
  </si>
  <si>
    <t>Jurisdictional Income Requested</t>
  </si>
  <si>
    <t>Schedule G-7</t>
  </si>
  <si>
    <t>-</t>
  </si>
  <si>
    <t>Income Deficiency (Excess)</t>
  </si>
  <si>
    <t>Schedule G-18</t>
  </si>
  <si>
    <t>Line 3 x Line 5</t>
  </si>
  <si>
    <t>Line 7 - Line 9</t>
  </si>
  <si>
    <t>Line 9/Line 3</t>
  </si>
  <si>
    <t>Line 11 x Line 15</t>
  </si>
  <si>
    <t>Source</t>
  </si>
  <si>
    <t xml:space="preserve">   Amount (000)</t>
  </si>
  <si>
    <t>INTERIM REVENUE REQUIREMENTS BILL COMPARISON - TYPICAL MONTHLY BILLS</t>
  </si>
  <si>
    <t>For each rate, calculate typical monthly bills for present rates and proposed interim rates.</t>
  </si>
  <si>
    <t>SCHEDULE A-5</t>
  </si>
  <si>
    <t>SCHEDULE A-4</t>
  </si>
  <si>
    <t>Provide a schedule of the 13-month average adjusted rate base for the test year, the prior year and the most recent historical</t>
  </si>
  <si>
    <t>TestYear</t>
  </si>
  <si>
    <t>PriorYear</t>
  </si>
  <si>
    <t>HistYear</t>
  </si>
  <si>
    <t>BegMonth</t>
  </si>
  <si>
    <t>PMonth</t>
  </si>
  <si>
    <t>SCHEDULE B-9</t>
  </si>
  <si>
    <t>SCHEDULE B-10</t>
  </si>
  <si>
    <t>SCHEDULE B-11</t>
  </si>
  <si>
    <t>SCHEDULE B-12</t>
  </si>
  <si>
    <t>SCHEDULE B-13</t>
  </si>
  <si>
    <t>SCHEDULE B-15</t>
  </si>
  <si>
    <t>SCHEDULE B-14</t>
  </si>
  <si>
    <t>SCHEDULE B-16</t>
  </si>
  <si>
    <t>SCHEDULE B-17</t>
  </si>
  <si>
    <t>SCHEDULE B-18</t>
  </si>
  <si>
    <t>SCHEDULE B-19</t>
  </si>
  <si>
    <t>SCHEDULE B-20</t>
  </si>
  <si>
    <t>SCHEDULE B-21</t>
  </si>
  <si>
    <t>SCHEDULE B-22</t>
  </si>
  <si>
    <t>SCHEDULE B-23</t>
  </si>
  <si>
    <t>SCHEDULE B-24</t>
  </si>
  <si>
    <t>SCHEDULE B-25</t>
  </si>
  <si>
    <t>Account/</t>
  </si>
  <si>
    <t>Sub-account</t>
  </si>
  <si>
    <t>Title</t>
  </si>
  <si>
    <t>Rate*</t>
  </si>
  <si>
    <t>Balance</t>
  </si>
  <si>
    <t>Beg. of Year</t>
  </si>
  <si>
    <t>Added</t>
  </si>
  <si>
    <t>Retired</t>
  </si>
  <si>
    <t>Adjustments</t>
  </si>
  <si>
    <t>or Transfers</t>
  </si>
  <si>
    <t>End of Year</t>
  </si>
  <si>
    <t>13 Month</t>
  </si>
  <si>
    <t>Ending</t>
  </si>
  <si>
    <t>SCHEDULE B-4</t>
  </si>
  <si>
    <t>Provide 13-month average system balance sheets by primary account for the most recent two historical</t>
  </si>
  <si>
    <t>calendar years not including the historical test year if provide elsewhere</t>
  </si>
  <si>
    <t>Electric Plant in Service:</t>
  </si>
  <si>
    <t>Production:</t>
  </si>
  <si>
    <t xml:space="preserve">    Steam</t>
  </si>
  <si>
    <t xml:space="preserve">    Other</t>
  </si>
  <si>
    <t>Total Production</t>
  </si>
  <si>
    <t>Transmission:</t>
  </si>
  <si>
    <t xml:space="preserve">    Land and Land Rights</t>
  </si>
  <si>
    <t xml:space="preserve">    Structure and Improvements</t>
  </si>
  <si>
    <t xml:space="preserve">    Station Equipment</t>
  </si>
  <si>
    <t xml:space="preserve">    Towers &amp; Fixtures</t>
  </si>
  <si>
    <t xml:space="preserve">    Poles &amp; Fixtures</t>
  </si>
  <si>
    <t xml:space="preserve">    Roads and Trails</t>
  </si>
  <si>
    <t>Total Transmission</t>
  </si>
  <si>
    <t>Distribution:</t>
  </si>
  <si>
    <t xml:space="preserve">    Poles and Fixtures</t>
  </si>
  <si>
    <t xml:space="preserve">    Line Transformers</t>
  </si>
  <si>
    <t xml:space="preserve">    Services</t>
  </si>
  <si>
    <t xml:space="preserve">    Meters</t>
  </si>
  <si>
    <t xml:space="preserve">    Street Lighting</t>
  </si>
  <si>
    <t>Total Distribution</t>
  </si>
  <si>
    <t>Total Electric Gross Plant</t>
  </si>
  <si>
    <t>Description</t>
  </si>
  <si>
    <t>Accumulated Depreciation:</t>
  </si>
  <si>
    <t>NET PLANT IN SERVICE</t>
  </si>
  <si>
    <t>CWIP</t>
  </si>
  <si>
    <t>PLANT HELD FOR FUTURE USE</t>
  </si>
  <si>
    <t>WORKING CAPITAL</t>
  </si>
  <si>
    <t>Total Working Capital</t>
  </si>
  <si>
    <t>Provide the depreciation rate and plant balances for each account  or sub-account to which a separate depreciation</t>
  </si>
  <si>
    <t>rate is prescribed. (Include Amortization/Recovery schedule amounts) *</t>
  </si>
  <si>
    <t>MONTHLY PLANT BALANCES TEST YEAR - 13 MONTHS</t>
  </si>
  <si>
    <t>($000)</t>
  </si>
  <si>
    <t>DEPRECIATION RESERVE BALANCES BY ACCOUNT AND SUB-ACCOUNT</t>
  </si>
  <si>
    <t>Provide the depreciation reserve balances for each account or sub-account to which an individual depreciation rate</t>
  </si>
  <si>
    <t>is applied.  (Include Amortization/Recovery schedule amounts)</t>
  </si>
  <si>
    <t>MONTHLY RESERVE BALANCES TEST YEAR - 13 MONTHS</t>
  </si>
  <si>
    <t>CAPITAL ADDITIONS AND RETIREMENTS</t>
  </si>
  <si>
    <t xml:space="preserve"> PRODUCTION PLANT ADDITIONS</t>
  </si>
  <si>
    <t>CONSTRUCTION WORK IN PROGRESS</t>
  </si>
  <si>
    <t>EARNINGS TEST</t>
  </si>
  <si>
    <t>PROPERTY HELD FOR FUTURE USE - 13 MONTH AVERAGE</t>
  </si>
  <si>
    <t xml:space="preserve">NUCLEAR FUEL BALANCES </t>
  </si>
  <si>
    <t>WORKING CAPITAL - 13 MONTH AVERAGE</t>
  </si>
  <si>
    <t>FUEL INVENTORY BY PLANT</t>
  </si>
  <si>
    <t>MISCELLANEOUS DEFERRED DEBITS</t>
  </si>
  <si>
    <t>OTHER DEFERRED CREDITS</t>
  </si>
  <si>
    <t>ACCUMULATED PROVISION ACCOUNTS - 228.1, 228.2, and 228.4</t>
  </si>
  <si>
    <t>TOTAL ACCUMULATED DEFERRED INCOME TAXES</t>
  </si>
  <si>
    <t xml:space="preserve">INVESTMENT TAX CREDITS - ANNUAL ANALYSIS </t>
  </si>
  <si>
    <t>LEASING ARRANGEMENTS</t>
  </si>
  <si>
    <t>ACCOUNTING POLICY CHANGES AFFECTING RATE BASE</t>
  </si>
  <si>
    <t>FLORIDA PUBLIC SERVICE COMMISSION</t>
  </si>
  <si>
    <t>Witness: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</si>
  <si>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</si>
  <si>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</si>
  <si>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</si>
  <si>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</si>
  <si>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</si>
  <si>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</si>
  <si>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</si>
  <si>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</si>
  <si>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</si>
  <si>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</si>
  <si>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Accumulated</t>
  </si>
  <si>
    <t>Provision for</t>
  </si>
  <si>
    <t>Net Plant</t>
  </si>
  <si>
    <t>Plant</t>
  </si>
  <si>
    <t>Nuclear Fuel -</t>
  </si>
  <si>
    <t>Net</t>
  </si>
  <si>
    <t>Working</t>
  </si>
  <si>
    <t>Other</t>
  </si>
  <si>
    <t>Line</t>
  </si>
  <si>
    <t xml:space="preserve">Plant in </t>
  </si>
  <si>
    <t>Depreciation</t>
  </si>
  <si>
    <t>in Service</t>
  </si>
  <si>
    <t>CWIP -</t>
  </si>
  <si>
    <t>Held For</t>
  </si>
  <si>
    <t>No AFUDC</t>
  </si>
  <si>
    <t>Utility</t>
  </si>
  <si>
    <t>Capital</t>
  </si>
  <si>
    <t>Rate Base</t>
  </si>
  <si>
    <t>Total</t>
  </si>
  <si>
    <t>No.</t>
  </si>
  <si>
    <t>Service</t>
  </si>
  <si>
    <t>and Amortization</t>
  </si>
  <si>
    <t>(1 - 2)</t>
  </si>
  <si>
    <t>Future Use</t>
  </si>
  <si>
    <t>(Net)</t>
  </si>
  <si>
    <t>Allowance</t>
  </si>
  <si>
    <t>Items</t>
  </si>
  <si>
    <t>COMPANY: TAMPA ELECTRIC COMPANY</t>
  </si>
  <si>
    <t>Supporting Schedules:</t>
  </si>
  <si>
    <t>Recap Schedules:</t>
  </si>
  <si>
    <t xml:space="preserve">       Type of data shown:</t>
  </si>
  <si>
    <t>XX</t>
  </si>
  <si>
    <t>SCHEDULE B-2</t>
  </si>
  <si>
    <t>DocketNum</t>
  </si>
  <si>
    <t>(provide supporting schedule)</t>
  </si>
  <si>
    <t>(000)</t>
  </si>
  <si>
    <t>Adjustment</t>
  </si>
  <si>
    <t>Amount</t>
  </si>
  <si>
    <t>Jurisdictional</t>
  </si>
  <si>
    <t>Factor</t>
  </si>
  <si>
    <t xml:space="preserve">Amount of </t>
  </si>
  <si>
    <t>ADJUSTED RATE BASE</t>
  </si>
  <si>
    <t>RATE BASE ADJUSTMENTS</t>
  </si>
  <si>
    <t>Account</t>
  </si>
  <si>
    <t>Number</t>
  </si>
  <si>
    <t>Acount</t>
  </si>
  <si>
    <t>Name</t>
  </si>
  <si>
    <t>(11)</t>
  </si>
  <si>
    <t>(12)</t>
  </si>
  <si>
    <t>(13)</t>
  </si>
  <si>
    <t>(14)</t>
  </si>
  <si>
    <t>13-Month</t>
  </si>
  <si>
    <t>Average</t>
  </si>
  <si>
    <t xml:space="preserve">                  EXPLANATION:</t>
  </si>
  <si>
    <t>13 Month Average</t>
  </si>
  <si>
    <t>SCHEDULE B-5</t>
  </si>
  <si>
    <t>TWO YEAR HISTORICAL BALANCE SHEET</t>
  </si>
  <si>
    <t>DETAIL OF CHANGES IN RATE BASE</t>
  </si>
  <si>
    <t>for the change.</t>
  </si>
  <si>
    <t>Provide the data listed below regarding all changes in rate base primary accounts that excedd 1/20th of one</t>
  </si>
  <si>
    <t xml:space="preserve">percent (.0005) of total rate base and ten percent from the prior year to the test year.  Quantify each reason </t>
  </si>
  <si>
    <t>Test Year</t>
  </si>
  <si>
    <t>Ended</t>
  </si>
  <si>
    <t>Prior Year</t>
  </si>
  <si>
    <t>Increase/Decrease</t>
  </si>
  <si>
    <t>Percent</t>
  </si>
  <si>
    <t>(1)-(2)</t>
  </si>
  <si>
    <t>(1)/(2)</t>
  </si>
  <si>
    <t>%</t>
  </si>
  <si>
    <t>Reason(s) for Change</t>
  </si>
  <si>
    <t>JURISDICTIONAL SEPARATION FACTORS - RATE BASE</t>
  </si>
  <si>
    <t>most recent historical year.</t>
  </si>
  <si>
    <t>Provide a development of jurisdictional separation factors for rate base for the test year and the</t>
  </si>
  <si>
    <t>Company</t>
  </si>
  <si>
    <t>PLANT BALANCES BY ACCOUNT AND SUB-ACCOUNT</t>
  </si>
  <si>
    <t>Provide a statement of changes in accounting policy for the test year and the prior year.  If appropriate, explain any changes</t>
  </si>
  <si>
    <t>in accounting procedures for the projected test year and the effect, if any, of the use of a non-calendar test year.</t>
  </si>
  <si>
    <t>Provide the data specified for leasing arrangements in effect during the test year and prior year.</t>
  </si>
  <si>
    <t>SCHEDULE A-1</t>
  </si>
  <si>
    <t>FULL REVENUE REQUIREMENTS INCREASE REQUESTED</t>
  </si>
  <si>
    <t>Provide the calculation of the requested full revenue requirements increase.</t>
  </si>
  <si>
    <t>Jurisdictional Adjusted Rate Base</t>
  </si>
  <si>
    <t>Rate of Return on Rate Base Requested</t>
  </si>
  <si>
    <t>Jurisdictional Net Operating Income Requested</t>
  </si>
  <si>
    <t>Jurisdictional Adjusted Net Operating Income</t>
  </si>
  <si>
    <t>Net Operating Income Deficiency (Excess)</t>
  </si>
  <si>
    <t>Earned Rate of Return</t>
  </si>
  <si>
    <t>Net Operating Income Multiplier</t>
  </si>
  <si>
    <t>Revenue Increase (Decrease) Requested</t>
  </si>
  <si>
    <t>Schedule B-1</t>
  </si>
  <si>
    <t>Schedule D-1</t>
  </si>
  <si>
    <t>Schedule C-1</t>
  </si>
  <si>
    <t>Schedule C-44</t>
  </si>
  <si>
    <t>$</t>
  </si>
  <si>
    <t>x</t>
  </si>
  <si>
    <t>Provide production plant additions for the test year and the prior year that exceed 0.5% of Gross Plant.  Presenting</t>
  </si>
  <si>
    <t>In-Service Additions classified as Environmental, Availability/Reliability, Heat Rate, Replace Existing Plant, Safety,</t>
  </si>
  <si>
    <t>Energy Conservation, Capacity, Aid to Construction, and Maintenance and Regulatory.</t>
  </si>
  <si>
    <t>Preliminary Engineering</t>
  </si>
  <si>
    <t>Growth Classification</t>
  </si>
  <si>
    <t>Environmental</t>
  </si>
  <si>
    <t>Availability/Reliability</t>
  </si>
  <si>
    <t>Heat Rate</t>
  </si>
  <si>
    <t>Replace Existing Plant</t>
  </si>
  <si>
    <t>Safety</t>
  </si>
  <si>
    <t>(3)/(2)</t>
  </si>
  <si>
    <t xml:space="preserve"> less than 5 percent of the account total may be aggregated.</t>
  </si>
  <si>
    <t>amounts for the test year.  Provide the prior year if the test year is projected.  Individual properties that are</t>
  </si>
  <si>
    <t>(1)+(2)+(3)+(4)-(5)+(6)</t>
  </si>
  <si>
    <t>test year.  Minor items less than 5% of the account total, or amounts less than $10,000,</t>
  </si>
  <si>
    <t>List and explain all proposed adjustments to net operating income for the test year, the prior year and the most recent</t>
  </si>
  <si>
    <t>Franchise</t>
  </si>
  <si>
    <t>Fees</t>
  </si>
  <si>
    <t>Provide a schedule showing the change in cost,  by functional group, for the last five years.</t>
  </si>
  <si>
    <t>DETAIL OF RATE CASE EXPENSES FOR OUTSIDE CONSULTANTS</t>
  </si>
  <si>
    <t>expenses by category and on a per customer basis for the test year and the most recent historical year.</t>
  </si>
  <si>
    <t>NET UTILITY OPERATING INCOME</t>
  </si>
  <si>
    <t>Purchase</t>
  </si>
  <si>
    <t>(All Accts. 454)</t>
  </si>
  <si>
    <t>summary by average customer,  selected growth indices, selected growth rates and average number of</t>
  </si>
  <si>
    <t>(5) x (6)</t>
  </si>
  <si>
    <t>For test year functionalized O &amp; M expenses,  provide the benchmark variances.</t>
  </si>
  <si>
    <t>Provide the detail of adjustments made to test year per books O &amp; M  expenses by function.</t>
  </si>
  <si>
    <t>after, and as a result of, the terrorist events of September 11, 2001.</t>
  </si>
  <si>
    <t>Energy Conservation</t>
  </si>
  <si>
    <t>Capacity</t>
  </si>
  <si>
    <t>Aid to Construction and Maintenance</t>
  </si>
  <si>
    <t>Regulatory</t>
  </si>
  <si>
    <t xml:space="preserve">     Total In-Service Additions</t>
  </si>
  <si>
    <t>projects for the test year.</t>
  </si>
  <si>
    <t>For each major construction project whose cost of completion exceeds 0.2 percent (.002) of gross plant,</t>
  </si>
  <si>
    <t>and for smaller projects within each category shown taken as a group, provide the requested data concerning</t>
  </si>
  <si>
    <t>Project</t>
  </si>
  <si>
    <t>Project Description</t>
  </si>
  <si>
    <t>Year End</t>
  </si>
  <si>
    <t>Estimated</t>
  </si>
  <si>
    <t>Additional</t>
  </si>
  <si>
    <t>Project Costs</t>
  </si>
  <si>
    <t>Cost of</t>
  </si>
  <si>
    <t>Completion</t>
  </si>
  <si>
    <t>Initial Project</t>
  </si>
  <si>
    <t>Budget Per</t>
  </si>
  <si>
    <t>Construction</t>
  </si>
  <si>
    <t>Bid</t>
  </si>
  <si>
    <t>Date</t>
  </si>
  <si>
    <t>Started</t>
  </si>
  <si>
    <t>Expected</t>
  </si>
  <si>
    <t>Amount of</t>
  </si>
  <si>
    <t>Complete</t>
  </si>
  <si>
    <t>AFUDC</t>
  </si>
  <si>
    <t>(1) / (3)</t>
  </si>
  <si>
    <t>Charged</t>
  </si>
  <si>
    <t>STEAM PRODUCTION</t>
  </si>
  <si>
    <t xml:space="preserve">   Subtotal</t>
  </si>
  <si>
    <t>NUCLEAR PRODUCTION</t>
  </si>
  <si>
    <t>HYDRAULIC PRODUCTION</t>
  </si>
  <si>
    <t xml:space="preserve">    Subtotal</t>
  </si>
  <si>
    <t>OTHER PRODUCTION</t>
  </si>
  <si>
    <t>TRANSMISSION PLANT</t>
  </si>
  <si>
    <t>DISTRIBUTION PLANT</t>
  </si>
  <si>
    <t>GENERAL PLANT</t>
  </si>
  <si>
    <t>TOTAL AFUDC TREATMENT</t>
  </si>
  <si>
    <t>TOTAL RATE BASE TREATMENT</t>
  </si>
  <si>
    <t>TOTAL CWIP</t>
  </si>
  <si>
    <t>If the company proposes to include any AFUDC-eligible CWIP in rate base, provide a summary of the earnings test</t>
  </si>
  <si>
    <t>to determine to what extent CWIP should be included in the rate base along with a detail of assumptions.</t>
  </si>
  <si>
    <t>As a minimum, the data provided should show the impact on the utility's financial integrity indicators with and without</t>
  </si>
  <si>
    <t>level of CWIP requested.</t>
  </si>
  <si>
    <t>Provide the 13 month average balance for each item of property held for future use and calculate the jurisdictional</t>
  </si>
  <si>
    <t>Item</t>
  </si>
  <si>
    <t>Description of Item</t>
  </si>
  <si>
    <t>(2) x (3)</t>
  </si>
  <si>
    <t>Provide thirteen monthly balances of nuclear fuel accounts 120.1, 120.2, 120.3, 120.4, 120.5, and 120.6 for</t>
  </si>
  <si>
    <t>Nuclear Fuel</t>
  </si>
  <si>
    <t>Accumulated Provision</t>
  </si>
  <si>
    <t>Nuclear Fuel Under</t>
  </si>
  <si>
    <t>Net Nuclear</t>
  </si>
  <si>
    <t>In Process</t>
  </si>
  <si>
    <t>Stock Account</t>
  </si>
  <si>
    <t>Assemblies</t>
  </si>
  <si>
    <t>Spent Fuel</t>
  </si>
  <si>
    <t>for Amortization</t>
  </si>
  <si>
    <t>Capital Leases</t>
  </si>
  <si>
    <t>Fuel</t>
  </si>
  <si>
    <t>Period</t>
  </si>
  <si>
    <t>120.1</t>
  </si>
  <si>
    <t>120.2</t>
  </si>
  <si>
    <t>in Reactor</t>
  </si>
  <si>
    <t>120.4</t>
  </si>
  <si>
    <t>120.5</t>
  </si>
  <si>
    <t>120.6</t>
  </si>
  <si>
    <t>120.3</t>
  </si>
  <si>
    <t>the test year, and the prior year if the test year is projected.</t>
  </si>
  <si>
    <t>Provide a schedule showing the adjusted 13 month average working capital allowance for the test year and the</t>
  </si>
  <si>
    <t>prior year if the test year is projected.  All adjustments are to be provided by account number.  Use a balance</t>
  </si>
  <si>
    <t>sheet method and any other methodology the company proposes to use.</t>
  </si>
  <si>
    <t>Component</t>
  </si>
  <si>
    <t>(Schedule B-3)</t>
  </si>
  <si>
    <t>Adjustments to Current and</t>
  </si>
  <si>
    <t xml:space="preserve">   Accrued Assets (Specify)</t>
  </si>
  <si>
    <t>Adjusted Current and</t>
  </si>
  <si>
    <t xml:space="preserve">   Accrued Assets</t>
  </si>
  <si>
    <t>Current and Accrued</t>
  </si>
  <si>
    <t xml:space="preserve">   Liabilities</t>
  </si>
  <si>
    <t xml:space="preserve">   Accrued Liabilities</t>
  </si>
  <si>
    <t xml:space="preserve">   (Specify)</t>
  </si>
  <si>
    <t>Working Capital Allowance</t>
  </si>
  <si>
    <t xml:space="preserve">Unbilled Revenue </t>
  </si>
  <si>
    <t xml:space="preserve">   Adjustments (Specify)</t>
  </si>
  <si>
    <t>Adjusted Working Capital</t>
  </si>
  <si>
    <t xml:space="preserve">   Allowance</t>
  </si>
  <si>
    <t>is carried.  (Give Units in Barrels, Tons, or MCF)</t>
  </si>
  <si>
    <t xml:space="preserve">Provide conventional fuel account balances in dollars and quantities for each fuel type </t>
  </si>
  <si>
    <t>for the test year, and the two preceding years Include Natural Gas even though no inventory</t>
  </si>
  <si>
    <t>Beginning Balance</t>
  </si>
  <si>
    <t>Receipts</t>
  </si>
  <si>
    <t>Fuel Issued to Generation</t>
  </si>
  <si>
    <t>Fuel Issued (Other)</t>
  </si>
  <si>
    <t>Inventory Adjustments</t>
  </si>
  <si>
    <t>Ending Balance</t>
  </si>
  <si>
    <t>Fuel Type</t>
  </si>
  <si>
    <t>-----------------------</t>
  </si>
  <si>
    <t xml:space="preserve">      ---------------------------</t>
  </si>
  <si>
    <t xml:space="preserve"> </t>
  </si>
  <si>
    <t>Units / ($000) / $ / Unit</t>
  </si>
  <si>
    <t>(See Note 1)</t>
  </si>
  <si>
    <t>System</t>
  </si>
  <si>
    <t>Coal</t>
  </si>
  <si>
    <t>Inventory</t>
  </si>
  <si>
    <t>Petcoke</t>
  </si>
  <si>
    <t>Residual Oil</t>
  </si>
  <si>
    <t>Distllate Oil</t>
  </si>
  <si>
    <t>Natural Gas</t>
  </si>
  <si>
    <t>Biomass</t>
  </si>
  <si>
    <t>Other ________</t>
  </si>
  <si>
    <t>Note 1 - Applicable only to system fuel inventory balances.</t>
  </si>
  <si>
    <t>may be grouped by classes.</t>
  </si>
  <si>
    <t>Provide a schedule showing the following information for miscellaneous deferred debits for the test year.</t>
  </si>
  <si>
    <t>Balance at</t>
  </si>
  <si>
    <t>Beginning</t>
  </si>
  <si>
    <t>Credits</t>
  </si>
  <si>
    <t>at End</t>
  </si>
  <si>
    <t>of Year</t>
  </si>
  <si>
    <t>Debits</t>
  </si>
  <si>
    <t>Provide a Schedule showing the following information for other deferred credits for the</t>
  </si>
  <si>
    <t>whichever is greater, may be grouped by classes.</t>
  </si>
  <si>
    <t>Contra Accounts</t>
  </si>
  <si>
    <t>Provide a schedule of the amounts charged to operating expenses, and the amounts accrued and charged to the</t>
  </si>
  <si>
    <t>basis for determining the desired balances.</t>
  </si>
  <si>
    <t>Current</t>
  </si>
  <si>
    <t>Net Fund</t>
  </si>
  <si>
    <t>Reserve</t>
  </si>
  <si>
    <t>Charged to</t>
  </si>
  <si>
    <t>Annual</t>
  </si>
  <si>
    <t>Income</t>
  </si>
  <si>
    <t>Operating</t>
  </si>
  <si>
    <t>Year</t>
  </si>
  <si>
    <t>of Period</t>
  </si>
  <si>
    <t>Accrual</t>
  </si>
  <si>
    <t>to Reserve</t>
  </si>
  <si>
    <t>After Taxes</t>
  </si>
  <si>
    <t>End of Period</t>
  </si>
  <si>
    <t>Of Charge</t>
  </si>
  <si>
    <t>Expenses</t>
  </si>
  <si>
    <t>Account 228.1</t>
  </si>
  <si>
    <t>Account 228.2</t>
  </si>
  <si>
    <t>Account 228.4</t>
  </si>
  <si>
    <t>For each of the accumulated deferred income tax accounts (Nos. 190, 281, 282, 283), provide annual balances</t>
  </si>
  <si>
    <t>beginning with the historical base year in the last rate case and ending with the end of the test year.</t>
  </si>
  <si>
    <t>Account 190</t>
  </si>
  <si>
    <t>Account 281</t>
  </si>
  <si>
    <t>Account 282</t>
  </si>
  <si>
    <t>Account 283</t>
  </si>
  <si>
    <t>Deferred</t>
  </si>
  <si>
    <t>Taxes</t>
  </si>
  <si>
    <t>Dr(Cr)</t>
  </si>
  <si>
    <t>Cr(Dr)</t>
  </si>
  <si>
    <t>Provide an analysis of accumulated investment tax credits generated and amortization of investment tax credits</t>
  </si>
  <si>
    <t>on an annual basis beginning with the historical base year in the last rate case and ending with the end of the</t>
  </si>
  <si>
    <t>test year.</t>
  </si>
  <si>
    <t>Amortization</t>
  </si>
  <si>
    <t>Leasing Payments for prior year:</t>
  </si>
  <si>
    <t>Leasing Payments for test year:</t>
  </si>
  <si>
    <t>Leasing Payments, Remaining Life Contracts</t>
  </si>
  <si>
    <t>Describe Leasing Agreements Whose Lifetime Costs Exceed $10 Million</t>
  </si>
  <si>
    <t>Original</t>
  </si>
  <si>
    <t>Life of</t>
  </si>
  <si>
    <t>Disposition of Asset,</t>
  </si>
  <si>
    <t>Asset</t>
  </si>
  <si>
    <t>Cost</t>
  </si>
  <si>
    <t>Payment</t>
  </si>
  <si>
    <t>Contract</t>
  </si>
  <si>
    <t>Provision for Purchase</t>
  </si>
  <si>
    <t>Current and Accrued Assets</t>
  </si>
  <si>
    <t>SCHEDULE B-3</t>
  </si>
  <si>
    <t xml:space="preserve">                            INCREASE </t>
  </si>
  <si>
    <t xml:space="preserve">                 BILL UNDER PRESENT RATES</t>
  </si>
  <si>
    <t xml:space="preserve">                    TYPICAL</t>
  </si>
  <si>
    <t>SCHEDULE B-1</t>
  </si>
  <si>
    <t>System Per Books (B-3)</t>
  </si>
  <si>
    <t>Jurisdictional Factors</t>
  </si>
  <si>
    <t>Jurisdictional Per Books</t>
  </si>
  <si>
    <t>Adjustments:</t>
  </si>
  <si>
    <t>year.  Provide the details of all adjustments on Schedule B-2.</t>
  </si>
  <si>
    <t>Derive the 13-month average system balance sheet by primary account by month for the test year, the prior year</t>
  </si>
  <si>
    <t>and the most recent historical year.  For accounts including non-electric utility amounts, show these</t>
  </si>
  <si>
    <t>Minor items less than 5% of the account total, or amounts less than $10,000, whichever is greater,</t>
  </si>
  <si>
    <t>provision account balances, for the last calendar year and test year.  Indicate desired reserve balances and the</t>
  </si>
  <si>
    <t>SCHEDULE C-1</t>
  </si>
  <si>
    <t xml:space="preserve">ADJUSTED JURISDICTIONAL NET OPERATING INCOME </t>
  </si>
  <si>
    <t>recent historical year.</t>
  </si>
  <si>
    <t>Provide the calculation of jurisdictional net operating income for the test year, the prior year and the most</t>
  </si>
  <si>
    <t>Adjusted</t>
  </si>
  <si>
    <t>Non-</t>
  </si>
  <si>
    <t>Total Company</t>
  </si>
  <si>
    <t>Electric</t>
  </si>
  <si>
    <t>Per Books</t>
  </si>
  <si>
    <t>(3)x(4)</t>
  </si>
  <si>
    <t>(Schedule C-2)</t>
  </si>
  <si>
    <t>(5)+(6)</t>
  </si>
  <si>
    <t>SCHEDULE C-2</t>
  </si>
  <si>
    <t>SCHEDULE C-3</t>
  </si>
  <si>
    <t>SCHEDULE C-4</t>
  </si>
  <si>
    <t>SCHEDULE C-5</t>
  </si>
  <si>
    <t>SCHEDULE C-6</t>
  </si>
  <si>
    <t>SCHEDULE C-7</t>
  </si>
  <si>
    <t>SCHEDULE C-8</t>
  </si>
  <si>
    <t>SCHEDULE C-9</t>
  </si>
  <si>
    <t>SCHEDULE C-10</t>
  </si>
  <si>
    <t>SCHEDULE C-11</t>
  </si>
  <si>
    <t>SCHEDULE C-12</t>
  </si>
  <si>
    <t>SCHEDULE C-13</t>
  </si>
  <si>
    <t>SCHEDULE C-14</t>
  </si>
  <si>
    <t>SCHEDULE C-15</t>
  </si>
  <si>
    <t>SCHEDULE C-16</t>
  </si>
  <si>
    <t>SCHEDULE C-17</t>
  </si>
  <si>
    <t>SCHEDULE C-18</t>
  </si>
  <si>
    <t>SCHEDULE C-19</t>
  </si>
  <si>
    <t>SCHEDULE C-20</t>
  </si>
  <si>
    <t>SCHEDULE C-21</t>
  </si>
  <si>
    <t>SCHEDULE C-22</t>
  </si>
  <si>
    <t>SCHEDULE C-23</t>
  </si>
  <si>
    <t>SCHEDULE C-24</t>
  </si>
  <si>
    <t>SCHEDULE C-25</t>
  </si>
  <si>
    <t>SCHEDULE C-26</t>
  </si>
  <si>
    <t>SCHEDULE C-27</t>
  </si>
  <si>
    <t>SCHEDULE C-28</t>
  </si>
  <si>
    <t>SCHEDULE C-29</t>
  </si>
  <si>
    <t>SCHEDULE C-30</t>
  </si>
  <si>
    <t>SCHEDULE C-31</t>
  </si>
  <si>
    <t>SCHEDULE C-32</t>
  </si>
  <si>
    <t>SCHEDULE C-33</t>
  </si>
  <si>
    <t>SCHEDULE C-34</t>
  </si>
  <si>
    <t>SCHEDULE C-35</t>
  </si>
  <si>
    <t>SCHEDULE C-36</t>
  </si>
  <si>
    <t>SCHEDULE C-37</t>
  </si>
  <si>
    <t>SCHEDULE C-38</t>
  </si>
  <si>
    <t>SCHEDULE C-39</t>
  </si>
  <si>
    <t>SCHEDULE C-40</t>
  </si>
  <si>
    <t>SCHEDULE C-41</t>
  </si>
  <si>
    <t>SCHEDULE C-42</t>
  </si>
  <si>
    <t>SCHEDULE C-43</t>
  </si>
  <si>
    <t>NET OPERATING INCOME ADJUSTMENTS</t>
  </si>
  <si>
    <t>Provide a schedule of net operating income adjustments for the test year, the prior year and the most recent</t>
  </si>
  <si>
    <t>historical year.  Provide the details of all adjustments on Schedule C-3.</t>
  </si>
  <si>
    <t>Operating Revenues:</t>
  </si>
  <si>
    <t xml:space="preserve">  Sales of Electricity</t>
  </si>
  <si>
    <t xml:space="preserve">  Other Operating Revenues</t>
  </si>
  <si>
    <t>Total Operating Revenues</t>
  </si>
  <si>
    <t>Operating Expenses:</t>
  </si>
  <si>
    <t xml:space="preserve">  Operation &amp; Maintenance:</t>
  </si>
  <si>
    <t xml:space="preserve">    Fuel (nonrecoverable)</t>
  </si>
  <si>
    <t xml:space="preserve">    Purchased Power</t>
  </si>
  <si>
    <t xml:space="preserve">  Depreciation &amp; Amortization</t>
  </si>
  <si>
    <t xml:space="preserve">  Decommissioning Expense</t>
  </si>
  <si>
    <t xml:space="preserve">  Taxes Other Than Income Taxes</t>
  </si>
  <si>
    <t xml:space="preserve">  Income Taxes</t>
  </si>
  <si>
    <t xml:space="preserve">  Deferred Income Taxes-Net</t>
  </si>
  <si>
    <t xml:space="preserve">  Investment Tax Credit-Net</t>
  </si>
  <si>
    <t xml:space="preserve">  (Gain)/Loss on Disposal of Plant</t>
  </si>
  <si>
    <t>Total Operating Expenses</t>
  </si>
  <si>
    <t>Net Operating Income</t>
  </si>
  <si>
    <t>Col. 5</t>
  </si>
  <si>
    <t xml:space="preserve">        JURISDICTIONAL NET OPERATING INCOME ADJUSTMENTS</t>
  </si>
  <si>
    <t>Reason for Adjustment</t>
  </si>
  <si>
    <t>or Omission  (Provide</t>
  </si>
  <si>
    <t>Supporting Schedules)</t>
  </si>
  <si>
    <t>JURISDICTIONAL SEPARATION FACTORS - NET OPERATING INCOME</t>
  </si>
  <si>
    <t>Provide jurisdictional factors for net operating income for the test year, and the most recent historical year</t>
  </si>
  <si>
    <t>if the test year is projected.</t>
  </si>
  <si>
    <t>FPSC</t>
  </si>
  <si>
    <t>Separation</t>
  </si>
  <si>
    <t>OPERATING REVENUES DETAIL</t>
  </si>
  <si>
    <t>Provide a schedule of operating revenue by primary account for the test year.  Provide the per books amounts</t>
  </si>
  <si>
    <t>and the adjustments required to adjust the per books amounts to reflect the requested test year operating revenues.</t>
  </si>
  <si>
    <t>Per</t>
  </si>
  <si>
    <t>Account Title</t>
  </si>
  <si>
    <t>Books</t>
  </si>
  <si>
    <t>Conservation</t>
  </si>
  <si>
    <t>(Specify)</t>
  </si>
  <si>
    <t>(4) thru (8)</t>
  </si>
  <si>
    <t>(3)+(9)</t>
  </si>
  <si>
    <t xml:space="preserve">SALES OF ELECTRICITY </t>
  </si>
  <si>
    <t>440</t>
  </si>
  <si>
    <t xml:space="preserve"> Residential Sales</t>
  </si>
  <si>
    <t>442</t>
  </si>
  <si>
    <t xml:space="preserve"> Commercial Sales</t>
  </si>
  <si>
    <t xml:space="preserve"> Industrial Sales</t>
  </si>
  <si>
    <t>444</t>
  </si>
  <si>
    <t xml:space="preserve"> Public Street &amp; Highway Lighting</t>
  </si>
  <si>
    <t>445</t>
  </si>
  <si>
    <t xml:space="preserve"> Other Sales to Public Authorities</t>
  </si>
  <si>
    <t>446</t>
  </si>
  <si>
    <t xml:space="preserve"> Sales to Railroads &amp; Railways</t>
  </si>
  <si>
    <t>448</t>
  </si>
  <si>
    <t xml:space="preserve"> Interdepartmental Sales</t>
  </si>
  <si>
    <t xml:space="preserve">   Total Sales to Ultimate Consumers</t>
  </si>
  <si>
    <t>447</t>
  </si>
  <si>
    <t xml:space="preserve"> Sales for Resale</t>
  </si>
  <si>
    <t>TOTAL SALES OF ELECTRICITY</t>
  </si>
  <si>
    <t>449.1</t>
  </si>
  <si>
    <t xml:space="preserve"> (Less) Provision for Rate Refunds</t>
  </si>
  <si>
    <t>TOTAL REVENUE NET OF REFUND PROVISION</t>
  </si>
  <si>
    <t>OTHER OPERATING REVENUES</t>
  </si>
  <si>
    <t>450</t>
  </si>
  <si>
    <t xml:space="preserve"> Forfeited Discounts</t>
  </si>
  <si>
    <t>451</t>
  </si>
  <si>
    <t xml:space="preserve"> Miscellaneous Service Revenues</t>
  </si>
  <si>
    <t>453</t>
  </si>
  <si>
    <t xml:space="preserve"> Sales of Water and Water Power</t>
  </si>
  <si>
    <t>454</t>
  </si>
  <si>
    <t xml:space="preserve"> Rent from Electric Property</t>
  </si>
  <si>
    <t>455</t>
  </si>
  <si>
    <t xml:space="preserve"> Interdepartmental Rents</t>
  </si>
  <si>
    <t>456</t>
  </si>
  <si>
    <t xml:space="preserve"> Deferred Fuel Revenue</t>
  </si>
  <si>
    <t xml:space="preserve"> Unbilled Revenue</t>
  </si>
  <si>
    <t xml:space="preserve"> Other Electric Revenues (In Detail)</t>
  </si>
  <si>
    <t>TOTAL OTHER OPERATING REVENUES</t>
  </si>
  <si>
    <t>TOTAL ELECTRIC OPERATING REVENUES</t>
  </si>
  <si>
    <t>Adjustment Title</t>
  </si>
  <si>
    <t>amounts as a separate sub-account.</t>
  </si>
  <si>
    <t>BUDGETED VERSUS ACTUAL OPERATING REVENUES AND EXPENSES</t>
  </si>
  <si>
    <t>If the test year is PROJECTED, provide the budgeted versus actual operating revenues and expenses by primary</t>
  </si>
  <si>
    <t>account for a historical five year period and the forecasted data for the test year and the prior year.</t>
  </si>
  <si>
    <t>Budget</t>
  </si>
  <si>
    <t>Actual</t>
  </si>
  <si>
    <t>OPERATION AND MAINTENANCE EXPENSES -- TEST YEAR</t>
  </si>
  <si>
    <t>maintenance expense by primary account for the test year.</t>
  </si>
  <si>
    <t>If the requested revenue requirements are based on a historical test year, provide actual monthly operation and</t>
  </si>
  <si>
    <t>_____</t>
  </si>
  <si>
    <t>Month</t>
  </si>
  <si>
    <t>DETAIL OF CHANGES IN EXPENSES</t>
  </si>
  <si>
    <t>Provide the changes in primary accounts that exceed 1/20th of one percent (.0005) of total operating expenses</t>
  </si>
  <si>
    <t>and ten percent from the prior year to the test year.  Quantify each  reason for the change.</t>
  </si>
  <si>
    <t>Increase / (Decrease)</t>
  </si>
  <si>
    <t>Dollars</t>
  </si>
  <si>
    <t>(3)-(4)</t>
  </si>
  <si>
    <t>(5)/(4)</t>
  </si>
  <si>
    <t>(%)</t>
  </si>
  <si>
    <t>FIVE YEAR ANALYSIS - CHANGE IN COST</t>
  </si>
  <si>
    <t xml:space="preserve"> (000)</t>
  </si>
  <si>
    <t>Change</t>
  </si>
  <si>
    <t>Description of Functional Group</t>
  </si>
  <si>
    <t>Variable</t>
  </si>
  <si>
    <t>Interchange</t>
  </si>
  <si>
    <t>Semi-Variable</t>
  </si>
  <si>
    <t>Production</t>
  </si>
  <si>
    <t>Transmission</t>
  </si>
  <si>
    <t>Distribution</t>
  </si>
  <si>
    <t>Customer Account</t>
  </si>
  <si>
    <t>Fixed</t>
  </si>
  <si>
    <t>Customer Service &amp; Information &amp; Sales</t>
  </si>
  <si>
    <t>Administrative and General</t>
  </si>
  <si>
    <t>Interest (without AFUDC)</t>
  </si>
  <si>
    <t>Provide a detailed breakdown of rate case expenses by service provided for each outside consultant, attorney,</t>
  </si>
  <si>
    <t>engineer or other consultant providing professional services for the case.</t>
  </si>
  <si>
    <t>Counsel,</t>
  </si>
  <si>
    <t>Travel</t>
  </si>
  <si>
    <t xml:space="preserve">  </t>
  </si>
  <si>
    <t/>
  </si>
  <si>
    <t>Consultant,</t>
  </si>
  <si>
    <t xml:space="preserve">Specific </t>
  </si>
  <si>
    <t>Fee</t>
  </si>
  <si>
    <t>Basis</t>
  </si>
  <si>
    <t>(4+6+7)</t>
  </si>
  <si>
    <t>Services</t>
  </si>
  <si>
    <t>Vendor Name</t>
  </si>
  <si>
    <t>Or Witness</t>
  </si>
  <si>
    <t>Services Rendered</t>
  </si>
  <si>
    <t>($)</t>
  </si>
  <si>
    <t>(a)</t>
  </si>
  <si>
    <t>TOTAL OUTSIDE CONSULTANTS</t>
  </si>
  <si>
    <t>TOTAL OUTSIDE LEGAL SERVICES</t>
  </si>
  <si>
    <t>(a) PLACE THE APPROPRIATE LETTER(S) IN COLUMN (9)</t>
  </si>
  <si>
    <t xml:space="preserve">   A = ACCOUNTING</t>
  </si>
  <si>
    <t xml:space="preserve">   B = COST OF CAPITAL</t>
  </si>
  <si>
    <t xml:space="preserve">   C = ENGINEERING</t>
  </si>
  <si>
    <t xml:space="preserve">   L = LEGAL</t>
  </si>
  <si>
    <t xml:space="preserve">   O = OTHER</t>
  </si>
  <si>
    <t xml:space="preserve">   R = RATE DESIGN</t>
  </si>
  <si>
    <t xml:space="preserve">   S = COST OF SERVICE</t>
  </si>
  <si>
    <t>SCHEDULE OF RATE CASE EXPENSE AMORTIZATION IN TEST YEAR</t>
  </si>
  <si>
    <t>Order</t>
  </si>
  <si>
    <t>Unamortized</t>
  </si>
  <si>
    <t>Rate Case</t>
  </si>
  <si>
    <t xml:space="preserve"> Amount</t>
  </si>
  <si>
    <t>UNCOLLECTIBLE ACCOUNTS</t>
  </si>
  <si>
    <t>Provide the following information concerning bad debts for  the four most recent historical years and the test year.</t>
  </si>
  <si>
    <t>In addition, provide a calculation of the bad debt component of the Revenue Expansion Factor.</t>
  </si>
  <si>
    <t>Gross Revenues</t>
  </si>
  <si>
    <t>Write-Offs</t>
  </si>
  <si>
    <t>From Sales Of</t>
  </si>
  <si>
    <t>to Gross</t>
  </si>
  <si>
    <t>Gross</t>
  </si>
  <si>
    <t>Bad Debt</t>
  </si>
  <si>
    <t>(Retail)</t>
  </si>
  <si>
    <t>Electricity</t>
  </si>
  <si>
    <t>Revenues</t>
  </si>
  <si>
    <t>(2)/(5)</t>
  </si>
  <si>
    <t>ADMINISTRATIVE EXPENSES</t>
  </si>
  <si>
    <t>Provide a schedule of jurisdictional administrative, general, customer service, R &amp; D, and other miscellaneous</t>
  </si>
  <si>
    <t>Jurisdictional Administrative</t>
  </si>
  <si>
    <t>Expenses Excluding</t>
  </si>
  <si>
    <t>Historical Year</t>
  </si>
  <si>
    <t>Difference</t>
  </si>
  <si>
    <t>Increase/(Decrease)</t>
  </si>
  <si>
    <t>Recoverable Conservation</t>
  </si>
  <si>
    <t>(2)-(3)</t>
  </si>
  <si>
    <t>(4)/(3)</t>
  </si>
  <si>
    <t>Total Administrative Expense (Acts 901-932)</t>
  </si>
  <si>
    <t>Average Number of Customers</t>
  </si>
  <si>
    <t>Administrative Expense Per Customer</t>
  </si>
  <si>
    <t>MISCELLANEOUS GENERAL EXPENSES</t>
  </si>
  <si>
    <t>charges that exceed $100,000.</t>
  </si>
  <si>
    <t>Provide a schedule of charges to Account 930.2 (Miscellaneous General Expenses) by type of charge</t>
  </si>
  <si>
    <t>for the most recent historical year.  Aggregate all charges that do not exceed $100,000 and all similar</t>
  </si>
  <si>
    <t>Total Miscellaneous General</t>
  </si>
  <si>
    <t xml:space="preserve">   Expenses of $100,000 or Less</t>
  </si>
  <si>
    <t>Miscellaneous General Expenses</t>
  </si>
  <si>
    <t xml:space="preserve">   Exceeding $100,000 (Specify)</t>
  </si>
  <si>
    <t>Total Miscellaneous General Expenses</t>
  </si>
  <si>
    <t>Miscellaneous General Expenses Per Customer</t>
  </si>
  <si>
    <t xml:space="preserve">          ADVERTISING EXPENSES</t>
  </si>
  <si>
    <t>Provide a schedule of advertising expenses by subaccounts for the test year and the most recent</t>
  </si>
  <si>
    <t>historical year for each type of advertising that is included in base rate cost of service.</t>
  </si>
  <si>
    <t>ACCOUNT 909</t>
  </si>
  <si>
    <t>Total Account 909</t>
  </si>
  <si>
    <t>ACCOUNT 913</t>
  </si>
  <si>
    <t>Total Account 913</t>
  </si>
  <si>
    <t>ACCOUNT 930.1</t>
  </si>
  <si>
    <t>Total Account 930.1</t>
  </si>
  <si>
    <t>Total Advertising Expenses</t>
  </si>
  <si>
    <t xml:space="preserve">Average Number of Customers </t>
  </si>
  <si>
    <t>Advertising Expenses per Customer</t>
  </si>
  <si>
    <t xml:space="preserve">  Jurisdictional</t>
  </si>
  <si>
    <t>Sub-Account</t>
  </si>
  <si>
    <t>INDUSTRY ASSOCIATION DUES</t>
  </si>
  <si>
    <t>aggregated.</t>
  </si>
  <si>
    <t>Provide a schedule of industry association dues included in cost of service by organization for the test year and the</t>
  </si>
  <si>
    <t xml:space="preserve">    OH Conductor and Devices</t>
  </si>
  <si>
    <t xml:space="preserve">    UG Conduit</t>
  </si>
  <si>
    <t xml:space="preserve">    UG Conductor and Devices</t>
  </si>
  <si>
    <t xml:space="preserve">    OH Conductor</t>
  </si>
  <si>
    <t xml:space="preserve">    UG Conductor</t>
  </si>
  <si>
    <t>General &amp; Intangible Plant</t>
  </si>
  <si>
    <t>Total Accum Resv for Depreciation</t>
  </si>
  <si>
    <t xml:space="preserve">    Production Plant</t>
  </si>
  <si>
    <t xml:space="preserve">    Transmission Plant</t>
  </si>
  <si>
    <t xml:space="preserve">    Distribution Plant</t>
  </si>
  <si>
    <t xml:space="preserve">    General Plant</t>
  </si>
  <si>
    <t>Total Construction Work in Progress</t>
  </si>
  <si>
    <t>Total Plant Held for Future Use</t>
  </si>
  <si>
    <t xml:space="preserve">    Materials &amp; Supplies</t>
  </si>
  <si>
    <t xml:space="preserve">    Fuel Inventory</t>
  </si>
  <si>
    <t xml:space="preserve">    Cash</t>
  </si>
  <si>
    <t xml:space="preserve">    Other Current Assets &amp; Deferred Debits</t>
  </si>
  <si>
    <t xml:space="preserve">    Other Current Liabilities &amp; Deferred Credits</t>
  </si>
  <si>
    <t>TOTAL RATE BASE</t>
  </si>
  <si>
    <t>most recent historical year.  Indicate the nature of each  organization.  Individual dues less than $10,000 may be</t>
  </si>
  <si>
    <t>Electric Utility</t>
  </si>
  <si>
    <t>(000's)</t>
  </si>
  <si>
    <t>Amount (000's)</t>
  </si>
  <si>
    <t>Total Industry Association Dues</t>
  </si>
  <si>
    <t>Dues Per Customer</t>
  </si>
  <si>
    <t>Lobby Expenses Included in Industry Association Dues</t>
  </si>
  <si>
    <t>OUTSIDE PROFESSIONAL SERVICES</t>
  </si>
  <si>
    <t>Provide the following information regarding the use of outside professional services during the test year. Segregate the</t>
  </si>
  <si>
    <t>services by types such as accounting, financial, engineering, legal or other.  If a projected test period is used, provide</t>
  </si>
  <si>
    <t>on both a projected and a historical basis for services exceeding the greater of $1,000,000 or .5% (.005) of operation</t>
  </si>
  <si>
    <t>and maintenance expenses.</t>
  </si>
  <si>
    <t>Type of Service</t>
  </si>
  <si>
    <t>or</t>
  </si>
  <si>
    <t>Description of Service(s)</t>
  </si>
  <si>
    <t>Account(s)</t>
  </si>
  <si>
    <t>Vendor</t>
  </si>
  <si>
    <t>Costs</t>
  </si>
  <si>
    <t>Accounting</t>
  </si>
  <si>
    <t>Financial</t>
  </si>
  <si>
    <t>Engineering</t>
  </si>
  <si>
    <t>Legal</t>
  </si>
  <si>
    <t>Other (specify)</t>
  </si>
  <si>
    <t>Total Outside Professional Services</t>
  </si>
  <si>
    <t>PENSION COST</t>
  </si>
  <si>
    <t>Provide the following information concerning pension cost for the test year, and the most recent historical year</t>
  </si>
  <si>
    <t>Service Cost</t>
  </si>
  <si>
    <t>Interest Cost</t>
  </si>
  <si>
    <t>Actual Return on Assets</t>
  </si>
  <si>
    <t>Net Amortization and Deferral</t>
  </si>
  <si>
    <t>Amortization of Prior Service Cost</t>
  </si>
  <si>
    <t>Total Net Periodic Pension Cost</t>
  </si>
  <si>
    <t>For the Year:</t>
  </si>
  <si>
    <t>Expected Return on Assets</t>
  </si>
  <si>
    <t>Assumed Rate of Return on Plan Assets</t>
  </si>
  <si>
    <t>Amortization of Transition Asset or Obligation</t>
  </si>
  <si>
    <t>Percent of Pension Cost Capitalized</t>
  </si>
  <si>
    <t>Pension Cost Recorded in Account 926</t>
  </si>
  <si>
    <t>Minimum Required Contribution Per IRS</t>
  </si>
  <si>
    <t>Maximum Allowable Contribution Per IRS</t>
  </si>
  <si>
    <t>Actual Contribution Made to the Trust Fund</t>
  </si>
  <si>
    <t xml:space="preserve">Actuarial Attribution Approach Used for Funding </t>
  </si>
  <si>
    <t>Assumed Discount Rate for Computing Funding</t>
  </si>
  <si>
    <t>Allocation Method Used to Assign Costs if the Utility Is Not the</t>
  </si>
  <si>
    <t xml:space="preserve">   Sole Participant in the Plan. Attach the Relevant Procedures.</t>
  </si>
  <si>
    <t>At Year End:</t>
  </si>
  <si>
    <t>Accumulated Benefit Obligation</t>
  </si>
  <si>
    <t>Projected Benefit Obligation</t>
  </si>
  <si>
    <t>Vested Benefit Obligation</t>
  </si>
  <si>
    <t>Assumed Discount Rate (Settlement Rate)</t>
  </si>
  <si>
    <t>Assumed Rate for Salary Increases</t>
  </si>
  <si>
    <t>Fair Value of Plan Assets</t>
  </si>
  <si>
    <t>Market Related Value of Assets</t>
  </si>
  <si>
    <t>Balance in Working Capital (Specify Account No.)</t>
  </si>
  <si>
    <t>LOBBYING EXPENSES, OTHER POLITICAL EXPENSES AND CIVIC/CHARITABLE CONTRIBUTIONS</t>
  </si>
  <si>
    <t>historical year.</t>
  </si>
  <si>
    <t>Provide a schedule, by organization, of any expenses for lobbying, civic, political and related activities or for</t>
  </si>
  <si>
    <t>civic/charitable contributions included for recovery in cost of service for the test year and the most recent</t>
  </si>
  <si>
    <t>Provide a schedule for each Amortization/Recovery amount by account or sub-account currently in effect or</t>
  </si>
  <si>
    <t>proposed and not shown on Schedule B-9.</t>
  </si>
  <si>
    <t>Amort/Recovery</t>
  </si>
  <si>
    <t>Expense</t>
  </si>
  <si>
    <t>Effective</t>
  </si>
  <si>
    <t>Amortization/</t>
  </si>
  <si>
    <t>Revcovery Period:</t>
  </si>
  <si>
    <t>Reason</t>
  </si>
  <si>
    <t>AMORTIZATION/RECOVERY SCHEDULE -- 12-MONTHS</t>
  </si>
  <si>
    <t>TAXES OTHER THAN INCOME TAXES</t>
  </si>
  <si>
    <t>Provide a schedule of taxes other than income taxes for the historical base year, historical base year + 1,</t>
  </si>
  <si>
    <t>and the test year.  For each tax, indicate the amount charged to  operating expenses. Complete columns</t>
  </si>
  <si>
    <t>5, 6 and 7 for the historical base year and test year only.</t>
  </si>
  <si>
    <t>Tax</t>
  </si>
  <si>
    <t>Amount Charged to</t>
  </si>
  <si>
    <t xml:space="preserve">      Type of Tax</t>
  </si>
  <si>
    <t>Operating Expenses</t>
  </si>
  <si>
    <t>Federal Unemployment</t>
  </si>
  <si>
    <t>State Unemployment</t>
  </si>
  <si>
    <t>FICA</t>
  </si>
  <si>
    <t>Federal Vehicle</t>
  </si>
  <si>
    <t>State Intangible</t>
  </si>
  <si>
    <t>Utility Assessment Fee</t>
  </si>
  <si>
    <t>Property</t>
  </si>
  <si>
    <t>Gross Receipts</t>
  </si>
  <si>
    <t>Franchise Fee</t>
  </si>
  <si>
    <t>Occupational License</t>
  </si>
  <si>
    <t>Other (Specify)</t>
  </si>
  <si>
    <t>REVENUE TAXES</t>
  </si>
  <si>
    <t>historical base year + 1, and the test year.</t>
  </si>
  <si>
    <t>Factor With Gross</t>
  </si>
  <si>
    <t>Receipts Breakout on</t>
  </si>
  <si>
    <t>Customer Bill</t>
  </si>
  <si>
    <r>
      <t>21</t>
    </r>
    <r>
      <rPr>
        <sz val="10"/>
        <color indexed="10"/>
        <rFont val="Arial"/>
        <family val="2"/>
      </rPr>
      <t>XXXX</t>
    </r>
    <r>
      <rPr>
        <sz val="10"/>
        <rFont val="Arial"/>
        <family val="2"/>
      </rPr>
      <t>-EI</t>
    </r>
  </si>
  <si>
    <t>Recap Schedules: A-1</t>
  </si>
  <si>
    <t>Supporting Schedules: C-11</t>
  </si>
  <si>
    <t>Page 1 of 1</t>
  </si>
  <si>
    <t>Historical Prior Year Ended 12/31/2023</t>
  </si>
  <si>
    <t>Projected Prior Year Ended 12/31/2024</t>
  </si>
  <si>
    <t>Projected Test Year Ended 12/31/2025</t>
  </si>
  <si>
    <t>DOCKET No.  20240026-EI</t>
  </si>
  <si>
    <t>Witness: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</si>
</sst>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  <numFmt numFmtId="173" formatCode="0.0000"/>
    <numFmt numFmtId="177" formatCode="_(* #,##0.00000_);_(* \(#,##0.00000\);_(* &quot;-&quot;??_);_(@_)"/>
    <numFmt numFmtId="179" formatCode="#,##0.00000_);\(#,##0.00000\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Continuous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2" fillId="0" borderId="0" xfId="2" applyNumberFormat="1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5" fontId="2" fillId="0" borderId="0" xfId="1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5" fontId="2" fillId="0" borderId="3" xfId="1" applyNumberFormat="1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0" fontId="4" fillId="0" borderId="0" xfId="3" applyFont="1" applyFill="1" applyBorder="1" applyAlignment="1">
      <alignment wrapText="1"/>
    </xf>
    <xf numFmtId="0" fontId="4" fillId="0" borderId="0" xfId="3" quotePrefix="1" applyFont="1" applyFill="1" applyBorder="1" applyAlignment="1">
      <alignment wrapText="1"/>
    </xf>
    <xf numFmtId="167" fontId="2" fillId="0" borderId="0" xfId="2" applyNumberFormat="1" applyFont="1" applyBorder="1"/>
    <xf numFmtId="0" fontId="4" fillId="0" borderId="0" xfId="3" applyFont="1" applyFill="1" applyBorder="1" applyAlignment="1">
      <alignment horizontal="right" wrapText="1"/>
    </xf>
    <xf numFmtId="0" fontId="4" fillId="0" borderId="0" xfId="3" quotePrefix="1" applyFont="1" applyFill="1" applyBorder="1" applyAlignment="1">
      <alignment horizontal="right" wrapText="1"/>
    </xf>
    <xf numFmtId="0" fontId="2" fillId="0" borderId="0" xfId="2" applyNumberFormat="1" applyFont="1"/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167" fontId="2" fillId="0" borderId="0" xfId="2" applyNumberFormat="1" applyFont="1" applyBorder="1" applyAlignment="1">
      <alignment horizontal="center"/>
    </xf>
    <xf numFmtId="0" fontId="4" fillId="0" borderId="1" xfId="3" applyFont="1" applyFill="1" applyBorder="1" applyAlignment="1">
      <alignment horizontal="right" wrapText="1"/>
    </xf>
    <xf numFmtId="167" fontId="2" fillId="0" borderId="1" xfId="2" applyNumberFormat="1" applyFont="1" applyBorder="1"/>
    <xf numFmtId="167" fontId="2" fillId="0" borderId="1" xfId="2" applyNumberFormat="1" applyFont="1" applyBorder="1" applyAlignment="1">
      <alignment horizontal="center"/>
    </xf>
    <xf numFmtId="0" fontId="4" fillId="0" borderId="0" xfId="3" quotePrefix="1" applyFont="1" applyFill="1" applyBorder="1" applyAlignment="1">
      <alignment horizontal="center" wrapText="1"/>
    </xf>
    <xf numFmtId="165" fontId="2" fillId="0" borderId="0" xfId="1" quotePrefix="1" applyNumberFormat="1" applyFont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1" xfId="3" quotePrefix="1" applyFont="1" applyFill="1" applyBorder="1" applyAlignment="1">
      <alignment wrapText="1"/>
    </xf>
    <xf numFmtId="0" fontId="2" fillId="0" borderId="3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0" xfId="0" applyNumberFormat="1" applyFont="1" applyAlignment="1">
      <alignment horizontal="left"/>
    </xf>
    <xf numFmtId="165" fontId="2" fillId="0" borderId="4" xfId="1" applyNumberFormat="1" applyFont="1" applyBorder="1"/>
    <xf numFmtId="0" fontId="2" fillId="0" borderId="3" xfId="0" quotePrefix="1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4" fillId="0" borderId="3" xfId="3" applyFont="1" applyFill="1" applyBorder="1" applyAlignment="1">
      <alignment wrapText="1"/>
    </xf>
    <xf numFmtId="167" fontId="2" fillId="0" borderId="3" xfId="2" applyNumberFormat="1" applyFont="1" applyBorder="1"/>
    <xf numFmtId="167" fontId="2" fillId="0" borderId="0" xfId="2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0" fontId="4" fillId="0" borderId="1" xfId="3" quotePrefix="1" applyFont="1" applyFill="1" applyBorder="1" applyAlignment="1">
      <alignment horizontal="center" wrapText="1"/>
    </xf>
    <xf numFmtId="0" fontId="5" fillId="0" borderId="0" xfId="0" quotePrefix="1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167" fontId="2" fillId="0" borderId="7" xfId="2" applyNumberFormat="1" applyFont="1" applyBorder="1" applyAlignment="1">
      <alignment horizontal="center"/>
    </xf>
    <xf numFmtId="0" fontId="2" fillId="0" borderId="8" xfId="0" quotePrefix="1" applyNumberFormat="1" applyFont="1" applyBorder="1" applyAlignment="1">
      <alignment horizontal="center"/>
    </xf>
    <xf numFmtId="0" fontId="2" fillId="0" borderId="9" xfId="0" quotePrefix="1" applyNumberFormat="1" applyFont="1" applyBorder="1" applyAlignment="1">
      <alignment horizontal="center"/>
    </xf>
    <xf numFmtId="167" fontId="2" fillId="0" borderId="10" xfId="2" applyNumberFormat="1" applyFont="1" applyBorder="1" applyAlignment="1">
      <alignment horizontal="center"/>
    </xf>
    <xf numFmtId="0" fontId="4" fillId="0" borderId="1" xfId="3" applyFont="1" applyFill="1" applyBorder="1" applyAlignment="1">
      <alignment wrapText="1"/>
    </xf>
    <xf numFmtId="0" fontId="2" fillId="0" borderId="11" xfId="0" quotePrefix="1" applyNumberFormat="1" applyFont="1" applyBorder="1" applyAlignment="1">
      <alignment horizontal="center"/>
    </xf>
    <xf numFmtId="0" fontId="2" fillId="0" borderId="11" xfId="0" applyNumberFormat="1" applyFont="1" applyBorder="1" applyAlignment="1"/>
    <xf numFmtId="165" fontId="2" fillId="0" borderId="12" xfId="1" applyNumberFormat="1" applyFont="1" applyBorder="1"/>
    <xf numFmtId="0" fontId="4" fillId="0" borderId="0" xfId="3" applyFont="1" applyFill="1" applyBorder="1" applyAlignment="1">
      <alignment horizontal="center" wrapText="1"/>
    </xf>
    <xf numFmtId="0" fontId="4" fillId="0" borderId="1" xfId="3" quotePrefix="1" applyFont="1" applyFill="1" applyBorder="1" applyAlignment="1">
      <alignment horizontal="right" wrapText="1"/>
    </xf>
    <xf numFmtId="165" fontId="2" fillId="0" borderId="1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67" fontId="2" fillId="0" borderId="0" xfId="2" quotePrefix="1" applyNumberFormat="1" applyFont="1"/>
    <xf numFmtId="167" fontId="2" fillId="0" borderId="0" xfId="2" applyNumberFormat="1" applyFont="1" applyAlignment="1">
      <alignment horizontal="right"/>
    </xf>
    <xf numFmtId="0" fontId="2" fillId="0" borderId="0" xfId="0" quotePrefix="1" applyFont="1" applyBorder="1" applyAlignment="1">
      <alignment horizontal="center"/>
    </xf>
    <xf numFmtId="0" fontId="2" fillId="0" borderId="0" xfId="0" quotePrefix="1" applyNumberFormat="1" applyFont="1" applyBorder="1" applyAlignment="1"/>
    <xf numFmtId="165" fontId="2" fillId="0" borderId="14" xfId="1" applyNumberFormat="1" applyFont="1" applyBorder="1"/>
    <xf numFmtId="0" fontId="2" fillId="0" borderId="15" xfId="0" quotePrefix="1" applyNumberFormat="1" applyFont="1" applyBorder="1" applyAlignment="1">
      <alignment horizontal="center"/>
    </xf>
    <xf numFmtId="0" fontId="2" fillId="0" borderId="14" xfId="0" quotePrefix="1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16" xfId="0" quotePrefix="1" applyNumberFormat="1" applyFont="1" applyBorder="1" applyAlignment="1">
      <alignment horizontal="center"/>
    </xf>
    <xf numFmtId="0" fontId="2" fillId="0" borderId="17" xfId="0" quotePrefix="1" applyNumberFormat="1" applyFont="1" applyBorder="1" applyAlignment="1">
      <alignment horizontal="center"/>
    </xf>
    <xf numFmtId="14" fontId="2" fillId="0" borderId="18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8" xfId="0" quotePrefix="1" applyNumberFormat="1" applyFont="1" applyBorder="1" applyAlignment="1">
      <alignment horizontal="center"/>
    </xf>
    <xf numFmtId="14" fontId="2" fillId="0" borderId="13" xfId="0" quotePrefix="1" applyNumberFormat="1" applyFont="1" applyBorder="1" applyAlignment="1">
      <alignment horizontal="center"/>
    </xf>
    <xf numFmtId="0" fontId="2" fillId="0" borderId="19" xfId="0" quotePrefix="1" applyNumberFormat="1" applyFont="1" applyBorder="1" applyAlignment="1">
      <alignment horizontal="center"/>
    </xf>
    <xf numFmtId="0" fontId="2" fillId="0" borderId="13" xfId="0" quotePrefix="1" applyNumberFormat="1" applyFont="1" applyBorder="1" applyAlignment="1">
      <alignment horizontal="center"/>
    </xf>
    <xf numFmtId="0" fontId="2" fillId="0" borderId="18" xfId="0" quotePrefix="1" applyNumberFormat="1" applyFont="1" applyBorder="1" applyAlignment="1">
      <alignment horizontal="center"/>
    </xf>
    <xf numFmtId="0" fontId="2" fillId="0" borderId="20" xfId="0" quotePrefix="1" applyNumberFormat="1" applyFont="1" applyBorder="1" applyAlignment="1">
      <alignment horizontal="center"/>
    </xf>
    <xf numFmtId="167" fontId="2" fillId="0" borderId="11" xfId="2" quotePrefix="1" applyNumberFormat="1" applyFont="1" applyBorder="1"/>
    <xf numFmtId="167" fontId="2" fillId="0" borderId="3" xfId="2" quotePrefix="1" applyNumberFormat="1" applyFont="1" applyBorder="1"/>
    <xf numFmtId="0" fontId="6" fillId="0" borderId="0" xfId="0" applyNumberFormat="1" applyFont="1" applyBorder="1" applyAlignment="1">
      <alignment horizontal="center"/>
    </xf>
    <xf numFmtId="167" fontId="2" fillId="0" borderId="4" xfId="2" applyNumberFormat="1" applyFont="1" applyBorder="1"/>
    <xf numFmtId="167" fontId="2" fillId="0" borderId="0" xfId="2" applyNumberFormat="1" applyFont="1" applyBorder="1" applyAlignment="1">
      <alignment horizontal="left"/>
    </xf>
    <xf numFmtId="0" fontId="6" fillId="0" borderId="0" xfId="0" quotePrefix="1" applyNumberFormat="1" applyFont="1" applyBorder="1" applyAlignment="1">
      <alignment horizontal="center"/>
    </xf>
    <xf numFmtId="14" fontId="2" fillId="0" borderId="0" xfId="0" quotePrefix="1" applyNumberFormat="1" applyFont="1" applyBorder="1" applyAlignment="1">
      <alignment horizontal="center"/>
    </xf>
    <xf numFmtId="0" fontId="2" fillId="0" borderId="0" xfId="0" quotePrefix="1" applyFont="1"/>
    <xf numFmtId="167" fontId="2" fillId="0" borderId="3" xfId="2" applyNumberFormat="1" applyFont="1" applyBorder="1" applyAlignment="1">
      <alignment horizontal="left"/>
    </xf>
    <xf numFmtId="173" fontId="2" fillId="0" borderId="0" xfId="2" applyNumberFormat="1" applyFont="1"/>
    <xf numFmtId="0" fontId="7" fillId="0" borderId="0" xfId="0" quotePrefix="1" applyFont="1"/>
    <xf numFmtId="167" fontId="2" fillId="0" borderId="0" xfId="2" applyNumberFormat="1" applyFont="1" applyFill="1" applyBorder="1"/>
    <xf numFmtId="177" fontId="2" fillId="0" borderId="0" xfId="1" applyNumberFormat="1" applyFont="1" applyFill="1" applyBorder="1"/>
    <xf numFmtId="165" fontId="2" fillId="0" borderId="0" xfId="1" applyNumberFormat="1" applyFont="1" applyFill="1" applyBorder="1"/>
    <xf numFmtId="179" fontId="2" fillId="0" borderId="0" xfId="1" applyNumberFormat="1" applyFont="1" applyFill="1" applyBorder="1"/>
    <xf numFmtId="177" fontId="2" fillId="0" borderId="21" xfId="1" applyNumberFormat="1" applyFont="1" applyFill="1" applyBorder="1"/>
    <xf numFmtId="177" fontId="2" fillId="0" borderId="12" xfId="1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quotePrefix="1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/>
    <xf numFmtId="0" fontId="2" fillId="0" borderId="0" xfId="0" quotePrefix="1" applyNumberFormat="1" applyFont="1" applyFill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1" xfId="0" quotePrefix="1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167" fontId="2" fillId="0" borderId="0" xfId="2" applyNumberFormat="1" applyFont="1" applyFill="1"/>
    <xf numFmtId="165" fontId="2" fillId="0" borderId="0" xfId="1" applyNumberFormat="1" applyFont="1" applyFill="1"/>
    <xf numFmtId="0" fontId="2" fillId="0" borderId="0" xfId="3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0" fontId="2" fillId="0" borderId="0" xfId="3" quotePrefix="1" applyFont="1" applyFill="1" applyBorder="1" applyAlignment="1">
      <alignment horizontal="right" wrapText="1"/>
    </xf>
    <xf numFmtId="0" fontId="2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quotePrefix="1" applyNumberFormat="1" applyFont="1" applyBorder="1" applyAlignment="1">
      <alignment horizontal="center"/>
    </xf>
    <xf numFmtId="0" fontId="2" fillId="0" borderId="0" xfId="0" quotePrefix="1" applyNumberFormat="1" applyFont="1" applyAlignment="1">
      <alignment horizontal="center"/>
    </xf>
    <xf numFmtId="0" fontId="6" fillId="0" borderId="0" xfId="0" quotePrefix="1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</xdr:row>
          <xdr:rowOff>68580</xdr:rowOff>
        </xdr:from>
        <xdr:to>
          <xdr:col>6</xdr:col>
          <xdr:colOff>457200</xdr:colOff>
          <xdr:row>6</xdr:row>
          <xdr:rowOff>22860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0.bin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1.bin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2.bin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3.bin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4.bin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5.bin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6.bin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7.bin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8.bin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9.bin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0.bin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1.bin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2.bin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3.bin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4.bin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5.bin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6.bin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7.bin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8.bin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9.bin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0.bin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1.bin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2.bin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3.bin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4.bin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5.bin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6.bin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E19"/>
  <sheetViews>
    <sheetView topLeftCell="A3" workbookViewId="0">
      <selection sqref="A1:IV2"/>
    </sheetView>
  </sheetViews>
  <sheetFormatPr defaultRowHeight="14.1" customHeight="1" x14ac:dyDescent="0.25"/>
  <cols>
    <col min="1" max="1" width="10.6640625" bestFit="1" customWidth="1"/>
  </cols>
  <sheetData>
    <row r="1" spans="1:5" ht="14.1" hidden="1" customHeight="1" x14ac:dyDescent="0.25"/>
    <row r="2" spans="1:5" ht="14.1" hidden="1" customHeight="1" x14ac:dyDescent="0.25"/>
    <row r="5" spans="1:5" ht="14.1" customHeight="1" x14ac:dyDescent="0.25">
      <c r="A5" t="s">
        <v>786</v>
      </c>
      <c r="B5" s="104" t="s">
        <v>1423</v>
      </c>
      <c r="E5" s="13"/>
    </row>
    <row r="6" spans="1:5" ht="14.1" customHeight="1" x14ac:dyDescent="0.25">
      <c r="E6" s="13"/>
    </row>
    <row r="7" spans="1:5" ht="14.1" customHeight="1" x14ac:dyDescent="0.25">
      <c r="E7" s="13"/>
    </row>
    <row r="8" spans="1:5" ht="14.1" customHeight="1" x14ac:dyDescent="0.25">
      <c r="A8" t="s">
        <v>572</v>
      </c>
      <c r="B8" s="13" t="str">
        <f>"Projected Test Year Ended 12/31/" &amp; TestYear</f>
        <v>Projected Test Year Ended 12/31/2022</v>
      </c>
      <c r="E8" s="10"/>
    </row>
    <row r="9" spans="1:5" ht="14.1" customHeight="1" x14ac:dyDescent="0.25">
      <c r="A9" t="s">
        <v>573</v>
      </c>
      <c r="B9" s="13" t="str">
        <f>"Projected Prior Year Ended 12/31/" &amp; PriorYear</f>
        <v>Projected Prior Year Ended 12/31/2021</v>
      </c>
    </row>
    <row r="10" spans="1:5" ht="14.1" customHeight="1" x14ac:dyDescent="0.25">
      <c r="A10" t="s">
        <v>574</v>
      </c>
      <c r="B10" s="13" t="str">
        <f xml:space="preserve"> "Historical Prior Year Ended 12/31/" &amp;  HistYear</f>
        <v>Historical Prior Year Ended 12/31/2020</v>
      </c>
    </row>
    <row r="11" spans="1:5" ht="14.1" customHeight="1" x14ac:dyDescent="0.25">
      <c r="A11" t="s">
        <v>575</v>
      </c>
      <c r="B11" s="10" t="s">
        <v>742</v>
      </c>
    </row>
    <row r="15" spans="1:5" ht="14.1" customHeight="1" x14ac:dyDescent="0.25">
      <c r="A15" t="s">
        <v>652</v>
      </c>
      <c r="B15">
        <v>2022</v>
      </c>
    </row>
    <row r="16" spans="1:5" ht="14.1" customHeight="1" x14ac:dyDescent="0.25">
      <c r="A16" t="s">
        <v>653</v>
      </c>
      <c r="B16">
        <f>TestYear-1</f>
        <v>2021</v>
      </c>
    </row>
    <row r="17" spans="1:2" ht="14.1" customHeight="1" x14ac:dyDescent="0.25">
      <c r="A17" t="s">
        <v>654</v>
      </c>
      <c r="B17">
        <f>PriorYear-1</f>
        <v>2020</v>
      </c>
    </row>
    <row r="18" spans="1:2" ht="14.1" customHeight="1" x14ac:dyDescent="0.25">
      <c r="A18" t="s">
        <v>655</v>
      </c>
      <c r="B18">
        <v>1</v>
      </c>
    </row>
    <row r="19" spans="1:2" ht="14.1" customHeight="1" x14ac:dyDescent="0.25">
      <c r="A19" t="s">
        <v>656</v>
      </c>
      <c r="B19">
        <v>12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autoLine="0" r:id="rId6">
            <anchor moveWithCells="1">
              <from>
                <xdr:col>5</xdr:col>
                <xdr:colOff>152400</xdr:colOff>
                <xdr:row>4</xdr:row>
                <xdr:rowOff>68580</xdr:rowOff>
              </from>
              <to>
                <xdr:col>6</xdr:col>
                <xdr:colOff>457200</xdr:colOff>
                <xdr:row>6</xdr:row>
                <xdr:rowOff>22860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7.44140625" style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687</v>
      </c>
      <c r="B3" s="2"/>
      <c r="C3" s="2"/>
      <c r="D3" s="2"/>
      <c r="E3" s="2"/>
      <c r="F3" s="2"/>
      <c r="G3" s="2"/>
      <c r="H3" s="2" t="s">
        <v>809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688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689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3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 t="s">
        <v>721</v>
      </c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 t="s">
        <v>743</v>
      </c>
      <c r="K9" s="3"/>
      <c r="L9" s="3" t="s">
        <v>744</v>
      </c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14"/>
      <c r="D10" s="14"/>
      <c r="E10" s="14"/>
      <c r="F10" s="14"/>
      <c r="G10" s="14"/>
      <c r="H10" s="14"/>
      <c r="I10" s="5"/>
      <c r="J10" s="5" t="s">
        <v>685</v>
      </c>
      <c r="K10" s="6"/>
      <c r="L10" s="5" t="s">
        <v>685</v>
      </c>
      <c r="M10" s="6"/>
      <c r="N10" s="5"/>
      <c r="S10" s="5"/>
    </row>
    <row r="11" spans="1:20" ht="14.1" customHeight="1" x14ac:dyDescent="0.2">
      <c r="A11" s="1" t="s">
        <v>761</v>
      </c>
      <c r="B11" s="4" t="s">
        <v>796</v>
      </c>
      <c r="C11" s="5" t="s">
        <v>796</v>
      </c>
      <c r="D11" s="5"/>
      <c r="E11" s="5"/>
      <c r="F11" s="3"/>
      <c r="G11" s="3"/>
      <c r="H11" s="3"/>
      <c r="I11" s="3"/>
      <c r="J11" s="5" t="s">
        <v>805</v>
      </c>
      <c r="K11" s="3"/>
      <c r="L11" s="5" t="s">
        <v>805</v>
      </c>
      <c r="M11" s="3"/>
      <c r="N11" s="3"/>
      <c r="O11" s="3"/>
      <c r="P11" s="3"/>
      <c r="Q11" s="3"/>
      <c r="R11" s="3"/>
      <c r="S11" s="16"/>
    </row>
    <row r="12" spans="1:20" ht="14.1" customHeight="1" thickBot="1" x14ac:dyDescent="0.25">
      <c r="A12" s="2" t="s">
        <v>772</v>
      </c>
      <c r="B12" s="8" t="s">
        <v>797</v>
      </c>
      <c r="C12" s="7" t="s">
        <v>799</v>
      </c>
      <c r="D12" s="7"/>
      <c r="E12" s="7"/>
      <c r="F12" s="7"/>
      <c r="G12" s="7"/>
      <c r="H12" s="7"/>
      <c r="I12" s="7"/>
      <c r="J12" s="15">
        <f>+L12-1</f>
        <v>2018</v>
      </c>
      <c r="K12" s="15"/>
      <c r="L12" s="15">
        <f>HistYear-1</f>
        <v>2019</v>
      </c>
      <c r="M12" s="15"/>
      <c r="N12" s="15"/>
      <c r="O12" s="15"/>
      <c r="P12" s="15"/>
      <c r="Q12" s="15"/>
      <c r="R12" s="15"/>
      <c r="S12" s="15"/>
    </row>
    <row r="13" spans="1:20" ht="14.1" customHeight="1" x14ac:dyDescent="0.2">
      <c r="A13" s="1">
        <v>1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9"/>
      <c r="N13" s="9"/>
      <c r="O13" s="9"/>
      <c r="P13" s="9"/>
      <c r="Q13" s="9"/>
      <c r="R13" s="9"/>
      <c r="S13" s="9"/>
    </row>
    <row r="14" spans="1:20" ht="14.1" customHeight="1" x14ac:dyDescent="0.2">
      <c r="A14" s="1">
        <v>2</v>
      </c>
      <c r="B14" s="26"/>
      <c r="C14" s="25"/>
      <c r="D14" s="10"/>
      <c r="E14" s="10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0"/>
    </row>
    <row r="15" spans="1:20" ht="14.1" customHeight="1" x14ac:dyDescent="0.2">
      <c r="A15" s="1">
        <v>3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0"/>
    </row>
    <row r="16" spans="1:20" ht="14.1" customHeight="1" x14ac:dyDescent="0.2">
      <c r="A16" s="1">
        <v>4</v>
      </c>
      <c r="B16" s="23"/>
      <c r="C16" s="25"/>
      <c r="D16" s="10"/>
      <c r="E16" s="1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5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6</v>
      </c>
      <c r="B18" s="23"/>
      <c r="C18" s="25"/>
      <c r="D18" s="10"/>
      <c r="E18" s="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7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8</v>
      </c>
      <c r="B20" s="23"/>
      <c r="C20" s="25"/>
      <c r="D20" s="10"/>
      <c r="E20" s="1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9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10</v>
      </c>
      <c r="B22" s="23"/>
      <c r="C22" s="25"/>
      <c r="D22" s="10"/>
      <c r="E22" s="1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11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12</v>
      </c>
      <c r="B24" s="23"/>
      <c r="C24" s="25"/>
      <c r="D24" s="10"/>
      <c r="E24" s="1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13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14</v>
      </c>
      <c r="B26" s="23"/>
      <c r="C26" s="25"/>
      <c r="D26" s="1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15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16</v>
      </c>
      <c r="B28" s="23"/>
      <c r="C28" s="25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17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18</v>
      </c>
      <c r="B30" s="23"/>
      <c r="C30" s="25"/>
      <c r="D30" s="10"/>
      <c r="E30" s="1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19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20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21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22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23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24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25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26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27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28</v>
      </c>
      <c r="B40" s="23"/>
      <c r="C40" s="25"/>
      <c r="D40" s="1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29</v>
      </c>
      <c r="B41" s="27"/>
      <c r="C41" s="25"/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30</v>
      </c>
      <c r="B42" s="23"/>
      <c r="C42" s="25"/>
      <c r="D42" s="10"/>
      <c r="E42" s="1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31</v>
      </c>
      <c r="B43" s="23"/>
      <c r="C43" s="25"/>
      <c r="D43" s="10"/>
      <c r="E43" s="1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32</v>
      </c>
      <c r="B44" s="23"/>
      <c r="C44" s="25"/>
      <c r="D44" s="10"/>
      <c r="E44" s="1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33</v>
      </c>
      <c r="B45" s="23"/>
      <c r="C45" s="25"/>
      <c r="D45" s="10"/>
      <c r="E45" s="1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34</v>
      </c>
      <c r="B46" s="23"/>
      <c r="C46" s="25"/>
      <c r="D46" s="10"/>
      <c r="E46" s="1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35</v>
      </c>
      <c r="B47" s="23"/>
      <c r="C47" s="25"/>
      <c r="D47" s="10"/>
      <c r="E47" s="1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36</v>
      </c>
      <c r="B48" s="23"/>
      <c r="C48" s="25"/>
      <c r="D48" s="10"/>
      <c r="E48" s="1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37</v>
      </c>
      <c r="B49" s="23"/>
      <c r="C49" s="25"/>
      <c r="D49" s="10"/>
      <c r="E49" s="1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38</v>
      </c>
      <c r="B50" s="23"/>
      <c r="C50" s="25"/>
      <c r="D50" s="10"/>
      <c r="E50" s="1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36</v>
      </c>
      <c r="B51" s="10"/>
      <c r="C51" s="10"/>
      <c r="D51" s="10"/>
      <c r="E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0"/>
    </row>
    <row r="52" spans="1:20" ht="14.1" customHeight="1" thickBot="1" x14ac:dyDescent="0.25">
      <c r="A52" s="2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B-4</v>
      </c>
      <c r="B54" s="2"/>
      <c r="C54" s="2"/>
      <c r="D54" s="2"/>
      <c r="E54" s="2"/>
      <c r="F54" s="2"/>
      <c r="G54" s="2"/>
      <c r="H54" s="2" t="str">
        <f>+$H$3</f>
        <v>TWO YEAR HISTORICAL BALANCE SHEET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13-month average system balance sheets by primary account for the most recent two historical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calendar years not including the historical test year if provide elsewhere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8" t="s">
        <v>721</v>
      </c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 t="s">
        <v>743</v>
      </c>
      <c r="K60" s="3"/>
      <c r="L60" s="3" t="s">
        <v>744</v>
      </c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14"/>
      <c r="H61" s="14"/>
      <c r="I61" s="5"/>
      <c r="J61" s="5"/>
      <c r="K61" s="6"/>
      <c r="L61" s="5"/>
      <c r="M61" s="6"/>
      <c r="N61" s="5"/>
      <c r="S61" s="5"/>
    </row>
    <row r="62" spans="1:20" ht="14.1" customHeight="1" x14ac:dyDescent="0.2">
      <c r="A62" s="1" t="s">
        <v>761</v>
      </c>
      <c r="B62" s="4" t="s">
        <v>796</v>
      </c>
      <c r="C62" s="5" t="s">
        <v>796</v>
      </c>
      <c r="D62" s="5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 t="s">
        <v>797</v>
      </c>
      <c r="C63" s="7" t="s">
        <v>799</v>
      </c>
      <c r="D63" s="7"/>
      <c r="E63" s="7"/>
      <c r="F63" s="7"/>
      <c r="G63" s="7"/>
      <c r="H63" s="7"/>
      <c r="I63" s="7"/>
      <c r="J63" s="15">
        <v>2005</v>
      </c>
      <c r="K63" s="15"/>
      <c r="L63" s="15">
        <v>2006</v>
      </c>
      <c r="M63" s="15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6"/>
      <c r="C65" s="25"/>
      <c r="D65" s="10"/>
      <c r="E65" s="10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23"/>
      <c r="C66" s="25"/>
      <c r="D66" s="1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23"/>
      <c r="C67" s="25"/>
      <c r="D67" s="1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23"/>
      <c r="C68" s="25"/>
      <c r="D68" s="10"/>
      <c r="E68" s="1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25"/>
      <c r="D69" s="10"/>
      <c r="E69" s="1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25"/>
      <c r="D70" s="10"/>
      <c r="E70" s="1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25"/>
      <c r="D71" s="10"/>
      <c r="E71" s="1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25"/>
      <c r="D72" s="10"/>
      <c r="E72" s="1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25"/>
      <c r="D73" s="10"/>
      <c r="E73" s="1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25"/>
      <c r="D74" s="10"/>
      <c r="E74" s="1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25"/>
      <c r="D75" s="10"/>
      <c r="E75" s="1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25"/>
      <c r="D76" s="1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25"/>
      <c r="D77" s="1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25"/>
      <c r="D78" s="10"/>
      <c r="E78" s="10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25"/>
      <c r="D79" s="10"/>
      <c r="E79" s="10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25"/>
      <c r="D80" s="10"/>
      <c r="E80" s="1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25"/>
      <c r="D81" s="1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25"/>
      <c r="D82" s="1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25"/>
      <c r="D83" s="10"/>
      <c r="E83" s="1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25"/>
      <c r="D84" s="10"/>
      <c r="E84" s="10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25"/>
      <c r="D85" s="10"/>
      <c r="E85" s="10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25"/>
      <c r="D86" s="10"/>
      <c r="E86" s="10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25"/>
      <c r="D87" s="10"/>
      <c r="E87" s="10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25"/>
      <c r="D88" s="10"/>
      <c r="E88" s="1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25"/>
      <c r="D89" s="10"/>
      <c r="E89" s="1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25"/>
      <c r="D90" s="10"/>
      <c r="E90" s="10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25"/>
      <c r="D91" s="10"/>
      <c r="E91" s="10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7"/>
      <c r="C92" s="25"/>
      <c r="D92" s="10"/>
      <c r="E92" s="10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25"/>
      <c r="D93" s="1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25"/>
      <c r="D94" s="1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25"/>
      <c r="D95" s="10"/>
      <c r="E95" s="1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25"/>
      <c r="D96" s="10"/>
      <c r="E96" s="1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25"/>
      <c r="D97" s="10"/>
      <c r="E97" s="1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25"/>
      <c r="D98" s="10"/>
      <c r="E98" s="1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25"/>
      <c r="D99" s="10"/>
      <c r="E99" s="1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25"/>
      <c r="D100" s="10"/>
      <c r="E100" s="1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38</v>
      </c>
      <c r="B101" s="23"/>
      <c r="C101" s="25"/>
      <c r="D101" s="10"/>
      <c r="E101" s="10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39</v>
      </c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0"/>
    </row>
    <row r="103" spans="1:20" ht="14.1" customHeight="1" thickBot="1" x14ac:dyDescent="0.25">
      <c r="A103" s="2">
        <v>40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4294967293" verticalDpi="300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808</v>
      </c>
      <c r="B3" s="2"/>
      <c r="C3" s="2"/>
      <c r="D3" s="2"/>
      <c r="E3" s="2"/>
      <c r="F3" s="2"/>
      <c r="G3" s="2"/>
      <c r="H3" s="2" t="s">
        <v>810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812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813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811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 t="s">
        <v>721</v>
      </c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 t="s">
        <v>743</v>
      </c>
      <c r="H9" s="3"/>
      <c r="I9" s="3" t="s">
        <v>744</v>
      </c>
      <c r="J9" s="3"/>
      <c r="K9" s="3" t="s">
        <v>745</v>
      </c>
      <c r="L9" s="3" t="s">
        <v>746</v>
      </c>
      <c r="M9" s="3"/>
      <c r="N9" s="136" t="s">
        <v>747</v>
      </c>
      <c r="O9" s="136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34" t="s">
        <v>817</v>
      </c>
      <c r="L10" s="13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5" t="s">
        <v>814</v>
      </c>
      <c r="H11" s="5"/>
      <c r="I11" s="5" t="s">
        <v>816</v>
      </c>
      <c r="J11" s="5"/>
      <c r="K11" s="5" t="s">
        <v>790</v>
      </c>
      <c r="L11" s="5" t="s">
        <v>818</v>
      </c>
      <c r="M11" s="5"/>
      <c r="N11" s="5"/>
      <c r="S11" s="5"/>
    </row>
    <row r="12" spans="1:20" ht="14.1" customHeight="1" x14ac:dyDescent="0.2">
      <c r="A12" s="1" t="s">
        <v>761</v>
      </c>
      <c r="B12" s="4" t="s">
        <v>796</v>
      </c>
      <c r="C12" s="5" t="s">
        <v>796</v>
      </c>
      <c r="D12" s="5"/>
      <c r="E12" s="5"/>
      <c r="F12" s="3"/>
      <c r="G12" s="5" t="s">
        <v>815</v>
      </c>
      <c r="H12" s="5"/>
      <c r="I12" s="5" t="s">
        <v>815</v>
      </c>
      <c r="J12" s="5"/>
      <c r="K12" s="3" t="s">
        <v>819</v>
      </c>
      <c r="L12" s="3" t="s">
        <v>858</v>
      </c>
      <c r="M12" s="5"/>
      <c r="N12" s="43" t="s">
        <v>822</v>
      </c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 t="s">
        <v>797</v>
      </c>
      <c r="C13" s="7" t="s">
        <v>799</v>
      </c>
      <c r="D13" s="7"/>
      <c r="E13" s="7"/>
      <c r="F13" s="7"/>
      <c r="G13" s="41" t="str">
        <f>"12/31/" &amp; TestYear</f>
        <v>12/31/2022</v>
      </c>
      <c r="H13" s="41"/>
      <c r="I13" s="42" t="str">
        <f>"12/31/" &amp; PriorYear</f>
        <v>12/31/2021</v>
      </c>
      <c r="J13" s="42"/>
      <c r="K13" s="42" t="s">
        <v>788</v>
      </c>
      <c r="L13" s="42" t="s">
        <v>821</v>
      </c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7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7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7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x14ac:dyDescent="0.2">
      <c r="A51" s="1">
        <v>38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B-5</v>
      </c>
      <c r="B54" s="2"/>
      <c r="C54" s="2"/>
      <c r="D54" s="2"/>
      <c r="E54" s="2"/>
      <c r="F54" s="2"/>
      <c r="G54" s="2"/>
      <c r="H54" s="2" t="str">
        <f>+$H$3</f>
        <v>DETAIL OF CHANGES IN RATE BASE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data listed below regarding all changes in rate base primary accounts that excedd 1/20th of one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 xml:space="preserve">percent (.0005) of total rate base and ten percent from the prior year to the test year.  Quantify each reason 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for the change.</v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8" t="s">
        <v>721</v>
      </c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 t="s">
        <v>743</v>
      </c>
      <c r="H60" s="3"/>
      <c r="I60" s="3" t="s">
        <v>744</v>
      </c>
      <c r="J60" s="3"/>
      <c r="K60" s="3" t="s">
        <v>745</v>
      </c>
      <c r="L60" s="3" t="s">
        <v>746</v>
      </c>
      <c r="M60" s="3"/>
      <c r="N60" s="3"/>
      <c r="O60" s="3" t="s">
        <v>747</v>
      </c>
      <c r="P60" s="3"/>
      <c r="Q60" s="3"/>
      <c r="R60" s="3"/>
      <c r="S60" s="3"/>
    </row>
    <row r="61" spans="1:20" ht="14.1" customHeight="1" x14ac:dyDescent="0.2">
      <c r="C61" s="3"/>
      <c r="D61" s="3"/>
      <c r="E61" s="3"/>
      <c r="F61" s="3"/>
      <c r="G61" s="3"/>
      <c r="H61" s="3"/>
      <c r="I61" s="3"/>
      <c r="J61" s="3"/>
      <c r="K61" s="135" t="s">
        <v>817</v>
      </c>
      <c r="L61" s="13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C62" s="14"/>
      <c r="D62" s="14"/>
      <c r="E62" s="14"/>
      <c r="F62" s="14"/>
      <c r="G62" s="5" t="s">
        <v>814</v>
      </c>
      <c r="H62" s="5"/>
      <c r="I62" s="5" t="s">
        <v>816</v>
      </c>
      <c r="J62" s="5"/>
      <c r="K62" s="5" t="s">
        <v>790</v>
      </c>
      <c r="L62" s="5" t="s">
        <v>818</v>
      </c>
      <c r="M62" s="5"/>
      <c r="N62" s="5"/>
      <c r="S62" s="5"/>
    </row>
    <row r="63" spans="1:20" ht="14.1" customHeight="1" x14ac:dyDescent="0.2">
      <c r="A63" s="1" t="s">
        <v>761</v>
      </c>
      <c r="B63" s="4" t="s">
        <v>796</v>
      </c>
      <c r="C63" s="5" t="s">
        <v>796</v>
      </c>
      <c r="D63" s="5"/>
      <c r="E63" s="5"/>
      <c r="F63" s="3"/>
      <c r="G63" s="5" t="s">
        <v>815</v>
      </c>
      <c r="H63" s="5"/>
      <c r="I63" s="5" t="s">
        <v>815</v>
      </c>
      <c r="J63" s="5"/>
      <c r="K63" s="3" t="s">
        <v>819</v>
      </c>
      <c r="L63" s="3" t="s">
        <v>820</v>
      </c>
      <c r="M63" s="5"/>
      <c r="N63" s="43" t="s">
        <v>822</v>
      </c>
      <c r="O63" s="43"/>
      <c r="P63" s="3"/>
      <c r="Q63" s="3"/>
      <c r="R63" s="3"/>
      <c r="S63" s="16"/>
    </row>
    <row r="64" spans="1:20" ht="14.1" customHeight="1" thickBot="1" x14ac:dyDescent="0.25">
      <c r="A64" s="2" t="s">
        <v>772</v>
      </c>
      <c r="B64" s="8" t="s">
        <v>797</v>
      </c>
      <c r="C64" s="7" t="s">
        <v>799</v>
      </c>
      <c r="D64" s="7"/>
      <c r="E64" s="7"/>
      <c r="F64" s="7"/>
      <c r="G64" s="41">
        <v>39813</v>
      </c>
      <c r="H64" s="41"/>
      <c r="I64" s="42">
        <v>39447</v>
      </c>
      <c r="J64" s="42"/>
      <c r="K64" s="42" t="s">
        <v>788</v>
      </c>
      <c r="L64" s="42" t="s">
        <v>821</v>
      </c>
      <c r="M64" s="42"/>
      <c r="N64" s="15"/>
      <c r="O64" s="15"/>
      <c r="P64" s="15"/>
      <c r="Q64" s="15"/>
      <c r="R64" s="15"/>
      <c r="S64" s="15"/>
    </row>
    <row r="65" spans="1:20" ht="14.1" customHeight="1" x14ac:dyDescent="0.2">
      <c r="A65" s="1">
        <v>1</v>
      </c>
      <c r="B65" s="23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23"/>
      <c r="C66" s="9"/>
      <c r="F66" s="25"/>
      <c r="G66" s="25"/>
      <c r="H66" s="25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20" ht="14.1" customHeight="1" x14ac:dyDescent="0.2">
      <c r="A68" s="1">
        <v>4</v>
      </c>
      <c r="B68" s="26"/>
      <c r="C68" s="9"/>
      <c r="F68" s="25"/>
      <c r="G68" s="25"/>
      <c r="H68" s="25"/>
      <c r="I68" s="25"/>
      <c r="J68" s="9"/>
      <c r="K68" s="9"/>
      <c r="L68" s="9"/>
      <c r="M68" s="25"/>
      <c r="N68" s="25"/>
      <c r="O68" s="25"/>
      <c r="P68" s="25"/>
      <c r="Q68" s="25"/>
      <c r="R68" s="25"/>
      <c r="S68" s="25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17"/>
      <c r="K69" s="17"/>
      <c r="L69" s="17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27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27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27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27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10"/>
    </row>
    <row r="102" spans="1:20" ht="14.1" customHeight="1" x14ac:dyDescent="0.2">
      <c r="A102" s="1">
        <v>38</v>
      </c>
      <c r="B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mergeCells count="3">
    <mergeCell ref="K10:L10"/>
    <mergeCell ref="K61:L61"/>
    <mergeCell ref="N9:O9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4294967293" verticalDpi="300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461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9</v>
      </c>
    </row>
    <row r="3" spans="1:20" ht="14.1" customHeight="1" thickBot="1" x14ac:dyDescent="0.25">
      <c r="A3" s="2" t="s">
        <v>578</v>
      </c>
      <c r="B3" s="2"/>
      <c r="C3" s="2"/>
      <c r="D3" s="2"/>
      <c r="E3" s="2"/>
      <c r="F3" s="2"/>
      <c r="G3" s="2"/>
      <c r="H3" s="2" t="s">
        <v>823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9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825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824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 t="s">
        <v>721</v>
      </c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35"/>
      <c r="L10" s="13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3" t="s">
        <v>743</v>
      </c>
      <c r="H11" s="5"/>
      <c r="I11" s="3"/>
      <c r="J11" s="3" t="s">
        <v>744</v>
      </c>
      <c r="K11" s="5"/>
      <c r="L11" s="3"/>
      <c r="M11" s="3" t="s">
        <v>745</v>
      </c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 t="s">
        <v>771</v>
      </c>
      <c r="H12" s="5"/>
      <c r="I12" s="5"/>
      <c r="J12" s="5" t="s">
        <v>1143</v>
      </c>
      <c r="K12" s="5"/>
      <c r="L12" s="5"/>
      <c r="M12" s="5" t="s">
        <v>791</v>
      </c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711</v>
      </c>
      <c r="D13" s="7"/>
      <c r="E13" s="7"/>
      <c r="F13" s="7"/>
      <c r="G13" s="41" t="s">
        <v>826</v>
      </c>
      <c r="H13" s="41"/>
      <c r="I13" s="41"/>
      <c r="J13" s="41" t="s">
        <v>791</v>
      </c>
      <c r="K13" s="42"/>
      <c r="L13" s="41"/>
      <c r="M13" s="41" t="s">
        <v>792</v>
      </c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8"/>
      <c r="D14" s="25"/>
      <c r="E14" s="9"/>
      <c r="F14" s="25"/>
      <c r="G14" s="21"/>
      <c r="H14" s="25"/>
      <c r="I14" s="21"/>
      <c r="J14" s="21"/>
      <c r="K14" s="103"/>
      <c r="L14" s="9"/>
      <c r="M14" s="103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102" t="s">
        <v>690</v>
      </c>
      <c r="D15" s="48"/>
      <c r="E15" s="9"/>
      <c r="F15" s="25"/>
      <c r="G15" s="21"/>
      <c r="H15" s="25"/>
      <c r="I15" s="21"/>
      <c r="J15" s="21"/>
      <c r="K15" s="103"/>
      <c r="L15" s="9"/>
      <c r="M15" s="103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5"/>
      <c r="G16" s="21"/>
      <c r="H16" s="25"/>
      <c r="I16" s="21"/>
      <c r="J16" s="21"/>
      <c r="K16" s="103"/>
      <c r="L16" s="17"/>
      <c r="M16" s="103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102" t="s">
        <v>691</v>
      </c>
      <c r="F17" s="21"/>
      <c r="G17" s="21"/>
      <c r="H17" s="21"/>
      <c r="I17" s="21"/>
      <c r="J17" s="21"/>
      <c r="K17" s="103"/>
      <c r="L17" s="9"/>
      <c r="M17" s="103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 t="s">
        <v>692</v>
      </c>
      <c r="F18" s="25"/>
      <c r="G18" s="25"/>
      <c r="H18" s="25"/>
      <c r="I18" s="25"/>
      <c r="J18" s="25"/>
      <c r="K18" s="103"/>
      <c r="L18" s="17"/>
      <c r="M18" s="103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693</v>
      </c>
      <c r="F19" s="21"/>
      <c r="G19" s="20"/>
      <c r="H19" s="21"/>
      <c r="I19" s="21"/>
      <c r="J19" s="20"/>
      <c r="K19" s="103"/>
      <c r="L19" s="21"/>
      <c r="M19" s="103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694</v>
      </c>
      <c r="F20" s="21"/>
      <c r="G20" s="20"/>
      <c r="H20" s="21"/>
      <c r="I20" s="21"/>
      <c r="J20" s="20"/>
      <c r="K20" s="103"/>
      <c r="L20" s="21"/>
      <c r="M20" s="103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103"/>
      <c r="L21" s="21"/>
      <c r="M21" s="103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48" t="s">
        <v>695</v>
      </c>
      <c r="F22" s="21"/>
      <c r="G22" s="21"/>
      <c r="H22" s="21"/>
      <c r="I22" s="21"/>
      <c r="J22" s="21"/>
      <c r="K22" s="103"/>
      <c r="L22" s="21"/>
      <c r="M22" s="103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696</v>
      </c>
      <c r="F23" s="21"/>
      <c r="G23" s="21"/>
      <c r="H23" s="21"/>
      <c r="I23" s="21"/>
      <c r="J23" s="21"/>
      <c r="K23" s="103"/>
      <c r="L23" s="21"/>
      <c r="M23" s="103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697</v>
      </c>
      <c r="F24" s="21"/>
      <c r="G24" s="21"/>
      <c r="H24" s="21"/>
      <c r="I24" s="21"/>
      <c r="J24" s="21"/>
      <c r="K24" s="103"/>
      <c r="L24" s="21"/>
      <c r="M24" s="103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698</v>
      </c>
      <c r="F25" s="21"/>
      <c r="G25" s="21"/>
      <c r="H25" s="21"/>
      <c r="I25" s="21"/>
      <c r="J25" s="21"/>
      <c r="K25" s="103"/>
      <c r="L25" s="21"/>
      <c r="M25" s="103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699</v>
      </c>
      <c r="F26" s="21"/>
      <c r="G26" s="21"/>
      <c r="H26" s="21"/>
      <c r="I26" s="21"/>
      <c r="J26" s="21"/>
      <c r="K26" s="103"/>
      <c r="L26" s="21"/>
      <c r="M26" s="103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700</v>
      </c>
      <c r="F27" s="21"/>
      <c r="G27" s="21"/>
      <c r="H27" s="21"/>
      <c r="I27" s="21"/>
      <c r="J27" s="21"/>
      <c r="K27" s="103"/>
      <c r="L27" s="21"/>
      <c r="M27" s="103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1313</v>
      </c>
      <c r="F28" s="21"/>
      <c r="G28" s="21"/>
      <c r="H28" s="21"/>
      <c r="I28" s="21"/>
      <c r="J28" s="21"/>
      <c r="K28" s="103"/>
      <c r="L28" s="21"/>
      <c r="M28" s="103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1314</v>
      </c>
      <c r="F29" s="21"/>
      <c r="G29" s="21"/>
      <c r="H29" s="21"/>
      <c r="I29" s="21"/>
      <c r="J29" s="21"/>
      <c r="K29" s="103"/>
      <c r="L29" s="21"/>
      <c r="M29" s="103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1315</v>
      </c>
      <c r="F30" s="21"/>
      <c r="G30" s="21"/>
      <c r="H30" s="21"/>
      <c r="I30" s="21"/>
      <c r="J30" s="21"/>
      <c r="K30" s="103"/>
      <c r="L30" s="21"/>
      <c r="M30" s="103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701</v>
      </c>
      <c r="F31" s="21"/>
      <c r="G31" s="20"/>
      <c r="H31" s="21"/>
      <c r="I31" s="21"/>
      <c r="J31" s="20"/>
      <c r="K31" s="103"/>
      <c r="L31" s="21"/>
      <c r="M31" s="103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702</v>
      </c>
      <c r="F32" s="21"/>
      <c r="G32" s="20"/>
      <c r="H32" s="21"/>
      <c r="I32" s="21"/>
      <c r="J32" s="20"/>
      <c r="K32" s="103"/>
      <c r="L32" s="21"/>
      <c r="M32" s="103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103"/>
      <c r="L33" s="21"/>
      <c r="M33" s="103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48" t="s">
        <v>703</v>
      </c>
      <c r="F34" s="21"/>
      <c r="G34" s="21"/>
      <c r="H34" s="21"/>
      <c r="I34" s="21"/>
      <c r="J34" s="21"/>
      <c r="K34" s="103"/>
      <c r="L34" s="17"/>
      <c r="M34" s="103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696</v>
      </c>
      <c r="F35" s="21"/>
      <c r="G35" s="21"/>
      <c r="H35" s="21"/>
      <c r="I35" s="21"/>
      <c r="J35" s="21"/>
      <c r="K35" s="103"/>
      <c r="L35" s="17"/>
      <c r="M35" s="103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697</v>
      </c>
      <c r="F36" s="21"/>
      <c r="G36" s="21"/>
      <c r="H36" s="21"/>
      <c r="I36" s="21"/>
      <c r="J36" s="21"/>
      <c r="K36" s="103"/>
      <c r="L36" s="17"/>
      <c r="M36" s="103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698</v>
      </c>
      <c r="F37" s="21"/>
      <c r="G37" s="21"/>
      <c r="H37" s="21"/>
      <c r="I37" s="21"/>
      <c r="J37" s="21"/>
      <c r="K37" s="103"/>
      <c r="L37" s="17"/>
      <c r="M37" s="103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704</v>
      </c>
      <c r="F38" s="21"/>
      <c r="G38" s="21"/>
      <c r="H38" s="21"/>
      <c r="I38" s="21"/>
      <c r="J38" s="21"/>
      <c r="K38" s="103"/>
      <c r="L38" s="17"/>
      <c r="M38" s="103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 t="s">
        <v>1316</v>
      </c>
      <c r="F39" s="21"/>
      <c r="G39" s="21"/>
      <c r="H39" s="21"/>
      <c r="I39" s="21"/>
      <c r="J39" s="21"/>
      <c r="K39" s="103"/>
      <c r="L39" s="17"/>
      <c r="M39" s="103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1314</v>
      </c>
      <c r="F40" s="21"/>
      <c r="G40" s="21"/>
      <c r="H40" s="21"/>
      <c r="I40" s="21"/>
      <c r="J40" s="21"/>
      <c r="K40" s="103"/>
      <c r="L40" s="17"/>
      <c r="M40" s="103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1317</v>
      </c>
      <c r="F41" s="21"/>
      <c r="G41" s="21"/>
      <c r="H41" s="21"/>
      <c r="I41" s="21"/>
      <c r="J41" s="21"/>
      <c r="K41" s="103"/>
      <c r="L41" s="17"/>
      <c r="M41" s="103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705</v>
      </c>
      <c r="F42" s="21"/>
      <c r="G42" s="21"/>
      <c r="H42" s="21"/>
      <c r="I42" s="21"/>
      <c r="J42" s="21"/>
      <c r="K42" s="103"/>
      <c r="L42" s="17"/>
      <c r="M42" s="103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 t="s">
        <v>706</v>
      </c>
      <c r="F43" s="21"/>
      <c r="G43" s="21"/>
      <c r="H43" s="21"/>
      <c r="I43" s="21"/>
      <c r="J43" s="21"/>
      <c r="K43" s="103"/>
      <c r="L43" s="17"/>
      <c r="M43" s="103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 t="s">
        <v>707</v>
      </c>
      <c r="F44" s="21"/>
      <c r="G44" s="21"/>
      <c r="H44" s="21"/>
      <c r="I44" s="21"/>
      <c r="J44" s="21"/>
      <c r="K44" s="103"/>
      <c r="L44" s="17"/>
      <c r="M44" s="103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708</v>
      </c>
      <c r="F45" s="21"/>
      <c r="G45" s="20"/>
      <c r="H45" s="21"/>
      <c r="I45" s="21"/>
      <c r="J45" s="20"/>
      <c r="K45" s="103"/>
      <c r="L45" s="17"/>
      <c r="M45" s="103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 t="s">
        <v>709</v>
      </c>
      <c r="F46" s="21"/>
      <c r="G46" s="20"/>
      <c r="H46" s="21"/>
      <c r="I46" s="21"/>
      <c r="J46" s="20"/>
      <c r="K46" s="103"/>
      <c r="L46" s="17"/>
      <c r="M46" s="103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78"/>
      <c r="H47" s="21"/>
      <c r="I47" s="21"/>
      <c r="J47" s="78"/>
      <c r="K47" s="103"/>
      <c r="L47" s="17"/>
      <c r="M47" s="103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48" t="s">
        <v>1318</v>
      </c>
      <c r="D48" s="40"/>
      <c r="F48" s="21"/>
      <c r="G48" s="20"/>
      <c r="H48" s="21"/>
      <c r="I48" s="21"/>
      <c r="J48" s="20"/>
      <c r="K48" s="103"/>
      <c r="L48" s="17"/>
      <c r="M48" s="103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21"/>
      <c r="K49" s="103"/>
      <c r="L49" s="17"/>
      <c r="M49" s="103"/>
      <c r="N49" s="21"/>
      <c r="O49" s="21"/>
      <c r="P49" s="21"/>
      <c r="Q49" s="21"/>
      <c r="R49" s="21"/>
      <c r="S49" s="21"/>
      <c r="T49" s="10"/>
    </row>
    <row r="50" spans="1:20" ht="14.1" customHeight="1" thickBot="1" x14ac:dyDescent="0.25">
      <c r="A50" s="1">
        <v>37</v>
      </c>
      <c r="B50" s="27"/>
      <c r="C50" s="9" t="s">
        <v>710</v>
      </c>
      <c r="F50" s="21"/>
      <c r="G50" s="97"/>
      <c r="H50" s="21"/>
      <c r="I50" s="25"/>
      <c r="J50" s="97"/>
      <c r="K50" s="103"/>
      <c r="L50" s="17"/>
      <c r="M50" s="103"/>
      <c r="N50" s="21"/>
      <c r="O50" s="21"/>
      <c r="P50" s="21"/>
      <c r="Q50" s="21"/>
      <c r="R50" s="21"/>
      <c r="S50" s="21"/>
      <c r="T50" s="10"/>
    </row>
    <row r="51" spans="1:20" ht="14.1" customHeight="1" thickTop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103"/>
      <c r="L51" s="17"/>
      <c r="M51" s="103"/>
      <c r="N51" s="21"/>
      <c r="O51" s="21"/>
      <c r="P51" s="21"/>
      <c r="Q51" s="21"/>
      <c r="R51" s="21"/>
      <c r="S51" s="21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B-6</v>
      </c>
      <c r="B54" s="2"/>
      <c r="C54" s="2"/>
      <c r="D54" s="2"/>
      <c r="E54" s="2"/>
      <c r="F54" s="2"/>
      <c r="G54" s="2"/>
      <c r="H54" s="2" t="str">
        <f>+$H$3</f>
        <v>JURISDICTIONAL SEPARATION FACTORS - RATE BASE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9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development of jurisdictional separation factors for rate base for the test year and the</v>
      </c>
      <c r="K55" s="12"/>
      <c r="L55" s="12"/>
      <c r="M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most recent historical year.</v>
      </c>
      <c r="K56" s="11"/>
      <c r="L56" s="13"/>
      <c r="M56" s="11"/>
      <c r="O56" s="11"/>
      <c r="P56" s="11" t="s">
        <v>784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/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8" t="s">
        <v>721</v>
      </c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3"/>
      <c r="D61" s="3"/>
      <c r="E61" s="3"/>
      <c r="F61" s="3"/>
      <c r="G61" s="3"/>
      <c r="H61" s="3"/>
      <c r="I61" s="3"/>
      <c r="J61" s="3"/>
      <c r="K61" s="135"/>
      <c r="L61" s="13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C62" s="14"/>
      <c r="D62" s="14"/>
      <c r="E62" s="14"/>
      <c r="F62" s="14"/>
      <c r="G62" s="3" t="s">
        <v>743</v>
      </c>
      <c r="H62" s="5"/>
      <c r="I62" s="3"/>
      <c r="J62" s="3" t="s">
        <v>744</v>
      </c>
      <c r="K62" s="3"/>
      <c r="L62" s="5"/>
      <c r="M62" s="3" t="s">
        <v>745</v>
      </c>
      <c r="N62" s="5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 t="s">
        <v>771</v>
      </c>
      <c r="H63" s="5"/>
      <c r="I63" s="5"/>
      <c r="J63" s="5" t="s">
        <v>1143</v>
      </c>
      <c r="K63" s="5"/>
      <c r="L63" s="3"/>
      <c r="M63" s="5" t="s">
        <v>791</v>
      </c>
      <c r="N63" s="43"/>
      <c r="O63" s="43"/>
      <c r="P63" s="3"/>
      <c r="Q63" s="3"/>
      <c r="R63" s="3"/>
      <c r="S63" s="16"/>
    </row>
    <row r="64" spans="1:20" ht="14.1" customHeight="1" thickBot="1" x14ac:dyDescent="0.25">
      <c r="A64" s="2" t="s">
        <v>772</v>
      </c>
      <c r="B64" s="8"/>
      <c r="C64" s="7" t="s">
        <v>711</v>
      </c>
      <c r="D64" s="7"/>
      <c r="E64" s="7"/>
      <c r="F64" s="7"/>
      <c r="G64" s="41" t="s">
        <v>826</v>
      </c>
      <c r="H64" s="41"/>
      <c r="I64" s="41"/>
      <c r="J64" s="41" t="s">
        <v>791</v>
      </c>
      <c r="K64" s="41"/>
      <c r="L64" s="42"/>
      <c r="M64" s="41" t="s">
        <v>792</v>
      </c>
      <c r="N64" s="15"/>
      <c r="O64" s="15"/>
      <c r="P64" s="15"/>
      <c r="Q64" s="15"/>
      <c r="R64" s="15"/>
      <c r="S64" s="15"/>
    </row>
    <row r="65" spans="1:19" ht="14.1" customHeight="1" x14ac:dyDescent="0.2">
      <c r="A65" s="1">
        <v>1</v>
      </c>
      <c r="B65" s="24"/>
      <c r="C65" s="25"/>
      <c r="D65" s="25"/>
      <c r="E65" s="25"/>
      <c r="F65" s="25"/>
      <c r="G65" s="25"/>
      <c r="H65" s="25"/>
      <c r="I65" s="25"/>
      <c r="J65" s="25"/>
      <c r="K65" s="103"/>
      <c r="L65" s="25"/>
      <c r="M65" s="103"/>
      <c r="N65" s="25"/>
      <c r="O65" s="25"/>
      <c r="P65" s="25"/>
      <c r="Q65" s="25"/>
      <c r="R65" s="25"/>
      <c r="S65" s="25"/>
    </row>
    <row r="66" spans="1:19" ht="14.1" customHeight="1" x14ac:dyDescent="0.2">
      <c r="A66" s="1">
        <v>2</v>
      </c>
      <c r="B66" s="23"/>
      <c r="C66" s="48" t="s">
        <v>712</v>
      </c>
      <c r="D66" s="40"/>
      <c r="E66" s="10"/>
      <c r="F66" s="25"/>
      <c r="G66" s="25"/>
      <c r="H66" s="25"/>
      <c r="I66" s="25"/>
      <c r="J66" s="25"/>
      <c r="K66" s="103"/>
      <c r="L66" s="25"/>
      <c r="M66" s="103"/>
      <c r="N66" s="25"/>
      <c r="O66" s="25"/>
      <c r="P66" s="25"/>
      <c r="Q66" s="25"/>
      <c r="R66" s="25"/>
      <c r="S66" s="25"/>
    </row>
    <row r="67" spans="1:19" ht="14.1" customHeight="1" x14ac:dyDescent="0.2">
      <c r="A67" s="1">
        <v>3</v>
      </c>
      <c r="B67" s="23"/>
      <c r="C67" s="9"/>
      <c r="F67" s="25"/>
      <c r="G67" s="25"/>
      <c r="H67" s="25"/>
      <c r="I67" s="25"/>
      <c r="J67" s="25"/>
      <c r="K67" s="103"/>
      <c r="L67" s="9"/>
      <c r="M67" s="103"/>
      <c r="N67" s="25"/>
      <c r="O67" s="25"/>
      <c r="P67" s="25"/>
      <c r="Q67" s="25"/>
      <c r="R67" s="25"/>
      <c r="S67" s="25"/>
    </row>
    <row r="68" spans="1:19" ht="14.1" customHeight="1" x14ac:dyDescent="0.2">
      <c r="A68" s="1">
        <v>4</v>
      </c>
      <c r="B68" s="23"/>
      <c r="C68" s="48" t="s">
        <v>691</v>
      </c>
      <c r="F68" s="21"/>
      <c r="G68" s="21"/>
      <c r="H68" s="21"/>
      <c r="I68" s="21"/>
      <c r="J68" s="21"/>
      <c r="K68" s="103"/>
      <c r="L68" s="17"/>
      <c r="M68" s="103"/>
      <c r="N68" s="21"/>
      <c r="O68" s="21"/>
      <c r="P68" s="21"/>
      <c r="Q68" s="21"/>
      <c r="R68" s="21"/>
      <c r="S68" s="21"/>
    </row>
    <row r="69" spans="1:19" ht="14.1" customHeight="1" x14ac:dyDescent="0.2">
      <c r="A69" s="1">
        <v>5</v>
      </c>
      <c r="B69" s="23"/>
      <c r="C69" s="9" t="s">
        <v>692</v>
      </c>
      <c r="F69" s="21"/>
      <c r="G69" s="25"/>
      <c r="H69" s="21"/>
      <c r="I69" s="25"/>
      <c r="J69" s="25"/>
      <c r="K69" s="103"/>
      <c r="L69" s="17"/>
      <c r="M69" s="103"/>
      <c r="N69" s="21"/>
      <c r="O69" s="21"/>
      <c r="P69" s="21"/>
      <c r="Q69" s="21"/>
      <c r="R69" s="21"/>
      <c r="S69" s="21"/>
    </row>
    <row r="70" spans="1:19" ht="14.1" customHeight="1" x14ac:dyDescent="0.2">
      <c r="A70" s="1">
        <v>6</v>
      </c>
      <c r="B70" s="23"/>
      <c r="C70" s="9" t="s">
        <v>693</v>
      </c>
      <c r="F70" s="21"/>
      <c r="G70" s="20"/>
      <c r="H70" s="21"/>
      <c r="I70" s="21"/>
      <c r="J70" s="20"/>
      <c r="K70" s="103"/>
      <c r="L70" s="17"/>
      <c r="M70" s="103"/>
      <c r="N70" s="21"/>
      <c r="O70" s="21"/>
      <c r="P70" s="21"/>
      <c r="Q70" s="21"/>
      <c r="R70" s="21"/>
      <c r="S70" s="21"/>
    </row>
    <row r="71" spans="1:19" ht="14.1" customHeight="1" x14ac:dyDescent="0.2">
      <c r="A71" s="1">
        <v>7</v>
      </c>
      <c r="B71" s="23"/>
      <c r="C71" s="9" t="s">
        <v>694</v>
      </c>
      <c r="F71" s="21"/>
      <c r="G71" s="20"/>
      <c r="H71" s="21"/>
      <c r="I71" s="21"/>
      <c r="J71" s="20"/>
      <c r="K71" s="103"/>
      <c r="L71" s="21"/>
      <c r="M71" s="103"/>
      <c r="N71" s="21"/>
      <c r="O71" s="21"/>
      <c r="P71" s="21"/>
      <c r="Q71" s="21"/>
      <c r="R71" s="21"/>
      <c r="S71" s="21"/>
    </row>
    <row r="72" spans="1:19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103"/>
      <c r="L72" s="21"/>
      <c r="M72" s="103"/>
      <c r="N72" s="21"/>
      <c r="O72" s="21"/>
      <c r="P72" s="21"/>
      <c r="Q72" s="21"/>
      <c r="R72" s="21"/>
      <c r="S72" s="21"/>
    </row>
    <row r="73" spans="1:19" ht="14.1" customHeight="1" x14ac:dyDescent="0.2">
      <c r="A73" s="1">
        <v>9</v>
      </c>
      <c r="B73" s="23"/>
      <c r="C73" s="48" t="s">
        <v>695</v>
      </c>
      <c r="F73" s="21"/>
      <c r="G73" s="21"/>
      <c r="H73" s="21"/>
      <c r="I73" s="21"/>
      <c r="J73" s="21"/>
      <c r="K73" s="103"/>
      <c r="L73" s="21"/>
      <c r="M73" s="103"/>
      <c r="N73" s="21"/>
      <c r="O73" s="21"/>
      <c r="P73" s="21"/>
      <c r="Q73" s="21"/>
      <c r="R73" s="21"/>
      <c r="S73" s="21"/>
    </row>
    <row r="74" spans="1:19" ht="14.1" customHeight="1" x14ac:dyDescent="0.2">
      <c r="A74" s="1">
        <v>10</v>
      </c>
      <c r="B74" s="23"/>
      <c r="C74" s="25" t="s">
        <v>696</v>
      </c>
      <c r="D74" s="10"/>
      <c r="E74" s="10"/>
      <c r="F74" s="21"/>
      <c r="G74" s="21"/>
      <c r="H74" s="21"/>
      <c r="I74" s="21"/>
      <c r="J74" s="21"/>
      <c r="K74" s="103"/>
      <c r="L74" s="21"/>
      <c r="M74" s="103"/>
      <c r="N74" s="21"/>
      <c r="O74" s="21"/>
      <c r="P74" s="21"/>
      <c r="Q74" s="21"/>
      <c r="R74" s="21"/>
      <c r="S74" s="21"/>
    </row>
    <row r="75" spans="1:19" ht="14.1" customHeight="1" x14ac:dyDescent="0.2">
      <c r="A75" s="1">
        <v>11</v>
      </c>
      <c r="B75" s="23"/>
      <c r="C75" s="25" t="s">
        <v>697</v>
      </c>
      <c r="D75" s="10"/>
      <c r="E75" s="10"/>
      <c r="F75" s="21"/>
      <c r="G75" s="21"/>
      <c r="H75" s="21"/>
      <c r="I75" s="21"/>
      <c r="J75" s="21"/>
      <c r="K75" s="103"/>
      <c r="L75" s="21"/>
      <c r="M75" s="103"/>
      <c r="N75" s="21"/>
      <c r="O75" s="21"/>
      <c r="P75" s="21"/>
      <c r="Q75" s="21"/>
      <c r="R75" s="21"/>
      <c r="S75" s="21"/>
    </row>
    <row r="76" spans="1:19" ht="14.1" customHeight="1" x14ac:dyDescent="0.2">
      <c r="A76" s="1">
        <v>12</v>
      </c>
      <c r="B76" s="23"/>
      <c r="C76" s="25" t="s">
        <v>698</v>
      </c>
      <c r="D76" s="10"/>
      <c r="E76" s="10"/>
      <c r="F76" s="21"/>
      <c r="G76" s="21"/>
      <c r="H76" s="21"/>
      <c r="I76" s="21"/>
      <c r="J76" s="21"/>
      <c r="K76" s="103"/>
      <c r="L76" s="21"/>
      <c r="M76" s="103"/>
      <c r="N76" s="21"/>
      <c r="O76" s="21"/>
      <c r="P76" s="21"/>
      <c r="Q76" s="21"/>
      <c r="R76" s="21"/>
      <c r="S76" s="21"/>
    </row>
    <row r="77" spans="1:19" ht="14.1" customHeight="1" x14ac:dyDescent="0.2">
      <c r="A77" s="1">
        <v>13</v>
      </c>
      <c r="B77" s="23"/>
      <c r="C77" s="25" t="s">
        <v>699</v>
      </c>
      <c r="D77" s="10"/>
      <c r="E77" s="10"/>
      <c r="F77" s="21"/>
      <c r="G77" s="21"/>
      <c r="H77" s="21"/>
      <c r="I77" s="21"/>
      <c r="J77" s="21"/>
      <c r="K77" s="103"/>
      <c r="L77" s="21"/>
      <c r="M77" s="103"/>
      <c r="N77" s="21"/>
      <c r="O77" s="21"/>
      <c r="P77" s="21"/>
      <c r="Q77" s="21"/>
      <c r="R77" s="21"/>
      <c r="S77" s="21"/>
    </row>
    <row r="78" spans="1:19" ht="14.1" customHeight="1" x14ac:dyDescent="0.2">
      <c r="A78" s="1">
        <v>14</v>
      </c>
      <c r="B78" s="23"/>
      <c r="C78" s="25" t="s">
        <v>700</v>
      </c>
      <c r="D78" s="10"/>
      <c r="E78" s="10"/>
      <c r="F78" s="21"/>
      <c r="G78" s="21"/>
      <c r="H78" s="21"/>
      <c r="I78" s="21"/>
      <c r="J78" s="21"/>
      <c r="K78" s="103"/>
      <c r="L78" s="21"/>
      <c r="M78" s="103"/>
      <c r="N78" s="21"/>
      <c r="O78" s="21"/>
      <c r="P78" s="21"/>
      <c r="Q78" s="21"/>
      <c r="R78" s="21"/>
      <c r="S78" s="21"/>
    </row>
    <row r="79" spans="1:19" ht="14.1" customHeight="1" x14ac:dyDescent="0.2">
      <c r="A79" s="1">
        <v>15</v>
      </c>
      <c r="B79" s="23"/>
      <c r="C79" s="25" t="s">
        <v>1313</v>
      </c>
      <c r="D79" s="10"/>
      <c r="E79" s="10"/>
      <c r="F79" s="21"/>
      <c r="G79" s="21"/>
      <c r="H79" s="21"/>
      <c r="I79" s="21"/>
      <c r="J79" s="21"/>
      <c r="K79" s="103"/>
      <c r="L79" s="21"/>
      <c r="M79" s="103"/>
      <c r="N79" s="21"/>
      <c r="O79" s="21"/>
      <c r="P79" s="21"/>
      <c r="Q79" s="21"/>
      <c r="R79" s="21"/>
      <c r="S79" s="21"/>
    </row>
    <row r="80" spans="1:19" ht="14.1" customHeight="1" x14ac:dyDescent="0.2">
      <c r="A80" s="1">
        <v>16</v>
      </c>
      <c r="B80" s="23"/>
      <c r="C80" s="25" t="s">
        <v>1314</v>
      </c>
      <c r="D80" s="10"/>
      <c r="E80" s="10"/>
      <c r="F80" s="21"/>
      <c r="G80" s="21"/>
      <c r="H80" s="21"/>
      <c r="I80" s="21"/>
      <c r="J80" s="21"/>
      <c r="K80" s="103"/>
      <c r="L80" s="21"/>
      <c r="M80" s="103"/>
      <c r="N80" s="21"/>
      <c r="O80" s="21"/>
      <c r="P80" s="21"/>
      <c r="Q80" s="21"/>
      <c r="R80" s="21"/>
      <c r="S80" s="21"/>
    </row>
    <row r="81" spans="1:19" ht="14.1" customHeight="1" x14ac:dyDescent="0.2">
      <c r="A81" s="1">
        <v>17</v>
      </c>
      <c r="B81" s="23"/>
      <c r="C81" s="25" t="s">
        <v>1315</v>
      </c>
      <c r="D81" s="10"/>
      <c r="E81" s="10"/>
      <c r="F81" s="21"/>
      <c r="G81" s="21"/>
      <c r="H81" s="21"/>
      <c r="I81" s="21"/>
      <c r="J81" s="21"/>
      <c r="K81" s="103"/>
      <c r="L81" s="21"/>
      <c r="M81" s="103"/>
      <c r="N81" s="21"/>
      <c r="O81" s="21"/>
      <c r="P81" s="21"/>
      <c r="Q81" s="21"/>
      <c r="R81" s="21"/>
      <c r="S81" s="21"/>
    </row>
    <row r="82" spans="1:19" ht="14.1" customHeight="1" x14ac:dyDescent="0.2">
      <c r="A82" s="1">
        <v>18</v>
      </c>
      <c r="B82" s="23"/>
      <c r="C82" s="25" t="s">
        <v>701</v>
      </c>
      <c r="D82" s="10"/>
      <c r="E82" s="10"/>
      <c r="F82" s="21"/>
      <c r="G82" s="20"/>
      <c r="H82" s="21"/>
      <c r="I82" s="21"/>
      <c r="J82" s="20"/>
      <c r="K82" s="103"/>
      <c r="L82" s="21"/>
      <c r="M82" s="103"/>
      <c r="N82" s="21"/>
      <c r="O82" s="21"/>
      <c r="P82" s="21"/>
      <c r="Q82" s="21"/>
      <c r="R82" s="21"/>
      <c r="S82" s="21"/>
    </row>
    <row r="83" spans="1:19" ht="14.1" customHeight="1" x14ac:dyDescent="0.2">
      <c r="A83" s="1">
        <v>19</v>
      </c>
      <c r="B83" s="23"/>
      <c r="C83" s="25" t="s">
        <v>702</v>
      </c>
      <c r="D83" s="10"/>
      <c r="E83" s="10"/>
      <c r="F83" s="21"/>
      <c r="G83" s="20"/>
      <c r="H83" s="21"/>
      <c r="I83" s="21"/>
      <c r="J83" s="20"/>
      <c r="K83" s="103"/>
      <c r="L83" s="21"/>
      <c r="M83" s="103"/>
      <c r="N83" s="21"/>
      <c r="O83" s="21"/>
      <c r="P83" s="21"/>
      <c r="Q83" s="21"/>
      <c r="R83" s="21"/>
      <c r="S83" s="21"/>
    </row>
    <row r="84" spans="1:19" ht="14.1" customHeight="1" x14ac:dyDescent="0.2">
      <c r="A84" s="1">
        <v>20</v>
      </c>
      <c r="B84" s="23"/>
      <c r="C84" s="25"/>
      <c r="D84" s="10"/>
      <c r="E84" s="10"/>
      <c r="F84" s="21"/>
      <c r="G84" s="21"/>
      <c r="H84" s="21"/>
      <c r="I84" s="21"/>
      <c r="J84" s="21"/>
      <c r="K84" s="103"/>
      <c r="L84" s="21"/>
      <c r="M84" s="103"/>
      <c r="N84" s="21"/>
      <c r="O84" s="21"/>
      <c r="P84" s="21"/>
      <c r="Q84" s="21"/>
      <c r="R84" s="21"/>
      <c r="S84" s="21"/>
    </row>
    <row r="85" spans="1:19" ht="14.1" customHeight="1" x14ac:dyDescent="0.2">
      <c r="A85" s="1">
        <v>21</v>
      </c>
      <c r="B85" s="23"/>
      <c r="C85" s="48" t="s">
        <v>703</v>
      </c>
      <c r="D85" s="10"/>
      <c r="E85" s="10"/>
      <c r="F85" s="21"/>
      <c r="G85" s="21"/>
      <c r="H85" s="21"/>
      <c r="I85" s="21"/>
      <c r="J85" s="21"/>
      <c r="K85" s="103"/>
      <c r="L85" s="21"/>
      <c r="M85" s="103"/>
      <c r="N85" s="21"/>
      <c r="O85" s="21"/>
      <c r="P85" s="21"/>
      <c r="Q85" s="21"/>
      <c r="R85" s="21"/>
      <c r="S85" s="21"/>
    </row>
    <row r="86" spans="1:19" ht="14.1" customHeight="1" x14ac:dyDescent="0.2">
      <c r="A86" s="1">
        <v>22</v>
      </c>
      <c r="B86" s="23"/>
      <c r="C86" s="25" t="s">
        <v>696</v>
      </c>
      <c r="D86" s="10"/>
      <c r="E86" s="10"/>
      <c r="F86" s="21"/>
      <c r="G86" s="21"/>
      <c r="H86" s="21"/>
      <c r="I86" s="21"/>
      <c r="J86" s="21"/>
      <c r="K86" s="103"/>
      <c r="L86" s="21"/>
      <c r="M86" s="103"/>
      <c r="N86" s="21"/>
      <c r="O86" s="21"/>
      <c r="P86" s="21"/>
      <c r="Q86" s="21"/>
      <c r="R86" s="21"/>
      <c r="S86" s="21"/>
    </row>
    <row r="87" spans="1:19" ht="14.1" customHeight="1" x14ac:dyDescent="0.2">
      <c r="A87" s="1">
        <v>23</v>
      </c>
      <c r="B87" s="23"/>
      <c r="C87" s="25" t="s">
        <v>697</v>
      </c>
      <c r="D87" s="10"/>
      <c r="E87" s="10"/>
      <c r="F87" s="21"/>
      <c r="G87" s="21"/>
      <c r="H87" s="21"/>
      <c r="I87" s="21"/>
      <c r="J87" s="21"/>
      <c r="K87" s="103"/>
      <c r="L87" s="21"/>
      <c r="M87" s="103"/>
      <c r="N87" s="21"/>
      <c r="O87" s="21"/>
      <c r="P87" s="21"/>
      <c r="Q87" s="21"/>
      <c r="R87" s="21"/>
      <c r="S87" s="21"/>
    </row>
    <row r="88" spans="1:19" ht="14.1" customHeight="1" x14ac:dyDescent="0.2">
      <c r="A88" s="1">
        <v>24</v>
      </c>
      <c r="B88" s="23"/>
      <c r="C88" s="25" t="s">
        <v>698</v>
      </c>
      <c r="D88" s="10"/>
      <c r="E88" s="10"/>
      <c r="F88" s="21"/>
      <c r="G88" s="21"/>
      <c r="H88" s="21"/>
      <c r="I88" s="21"/>
      <c r="J88" s="21"/>
      <c r="K88" s="103"/>
      <c r="L88" s="21"/>
      <c r="M88" s="103"/>
      <c r="N88" s="21"/>
      <c r="O88" s="21"/>
      <c r="P88" s="21"/>
      <c r="Q88" s="21"/>
      <c r="R88" s="21"/>
      <c r="S88" s="21"/>
    </row>
    <row r="89" spans="1:19" ht="14.1" customHeight="1" x14ac:dyDescent="0.2">
      <c r="A89" s="1">
        <v>25</v>
      </c>
      <c r="B89" s="23"/>
      <c r="C89" s="25" t="s">
        <v>704</v>
      </c>
      <c r="D89" s="10"/>
      <c r="E89" s="10"/>
      <c r="F89" s="21"/>
      <c r="G89" s="21"/>
      <c r="H89" s="21"/>
      <c r="I89" s="21"/>
      <c r="J89" s="21"/>
      <c r="K89" s="103"/>
      <c r="L89" s="21"/>
      <c r="M89" s="103"/>
      <c r="N89" s="21"/>
      <c r="O89" s="21"/>
      <c r="P89" s="21"/>
      <c r="Q89" s="21"/>
      <c r="R89" s="21"/>
      <c r="S89" s="21"/>
    </row>
    <row r="90" spans="1:19" ht="14.1" customHeight="1" x14ac:dyDescent="0.2">
      <c r="A90" s="1">
        <v>26</v>
      </c>
      <c r="B90" s="23"/>
      <c r="C90" s="25" t="s">
        <v>1316</v>
      </c>
      <c r="D90" s="10"/>
      <c r="E90" s="10"/>
      <c r="F90" s="21"/>
      <c r="G90" s="21"/>
      <c r="H90" s="21"/>
      <c r="I90" s="21"/>
      <c r="J90" s="21"/>
      <c r="K90" s="103"/>
      <c r="L90" s="21"/>
      <c r="M90" s="103"/>
      <c r="N90" s="21"/>
      <c r="O90" s="21"/>
      <c r="P90" s="21"/>
      <c r="Q90" s="21"/>
      <c r="R90" s="21"/>
      <c r="S90" s="21"/>
    </row>
    <row r="91" spans="1:19" ht="14.1" customHeight="1" x14ac:dyDescent="0.2">
      <c r="A91" s="1">
        <v>27</v>
      </c>
      <c r="B91" s="23"/>
      <c r="C91" s="25" t="s">
        <v>1314</v>
      </c>
      <c r="D91" s="10"/>
      <c r="E91" s="10"/>
      <c r="F91" s="21"/>
      <c r="G91" s="21"/>
      <c r="H91" s="21"/>
      <c r="I91" s="21"/>
      <c r="J91" s="21"/>
      <c r="K91" s="103"/>
      <c r="L91" s="21"/>
      <c r="M91" s="103"/>
      <c r="N91" s="21"/>
      <c r="O91" s="21"/>
      <c r="P91" s="21"/>
      <c r="Q91" s="21"/>
      <c r="R91" s="21"/>
      <c r="S91" s="21"/>
    </row>
    <row r="92" spans="1:19" ht="14.1" customHeight="1" x14ac:dyDescent="0.2">
      <c r="A92" s="1">
        <v>28</v>
      </c>
      <c r="B92" s="23"/>
      <c r="C92" s="25" t="s">
        <v>1317</v>
      </c>
      <c r="D92" s="10"/>
      <c r="E92" s="10"/>
      <c r="F92" s="21"/>
      <c r="G92" s="21"/>
      <c r="H92" s="21"/>
      <c r="I92" s="21"/>
      <c r="J92" s="21"/>
      <c r="K92" s="103"/>
      <c r="L92" s="21"/>
      <c r="M92" s="103"/>
      <c r="N92" s="21"/>
      <c r="O92" s="21"/>
      <c r="P92" s="21"/>
      <c r="Q92" s="21"/>
      <c r="R92" s="21"/>
      <c r="S92" s="21"/>
    </row>
    <row r="93" spans="1:19" ht="14.1" customHeight="1" x14ac:dyDescent="0.2">
      <c r="A93" s="1">
        <v>29</v>
      </c>
      <c r="B93" s="23"/>
      <c r="C93" s="25" t="s">
        <v>705</v>
      </c>
      <c r="D93" s="10"/>
      <c r="E93" s="10"/>
      <c r="F93" s="21"/>
      <c r="G93" s="21"/>
      <c r="H93" s="21"/>
      <c r="I93" s="21"/>
      <c r="J93" s="21"/>
      <c r="K93" s="103"/>
      <c r="L93" s="21"/>
      <c r="M93" s="103"/>
      <c r="N93" s="21"/>
      <c r="O93" s="21"/>
      <c r="P93" s="21"/>
      <c r="Q93" s="21"/>
      <c r="R93" s="21"/>
      <c r="S93" s="21"/>
    </row>
    <row r="94" spans="1:19" ht="14.1" customHeight="1" x14ac:dyDescent="0.2">
      <c r="A94" s="1">
        <v>30</v>
      </c>
      <c r="B94" s="23"/>
      <c r="C94" s="25" t="s">
        <v>706</v>
      </c>
      <c r="D94" s="10"/>
      <c r="E94" s="10"/>
      <c r="F94" s="21"/>
      <c r="G94" s="21"/>
      <c r="H94" s="21"/>
      <c r="I94" s="21"/>
      <c r="J94" s="21"/>
      <c r="K94" s="103"/>
      <c r="L94" s="21"/>
      <c r="M94" s="103"/>
      <c r="N94" s="21"/>
      <c r="O94" s="21"/>
      <c r="P94" s="21"/>
      <c r="Q94" s="21"/>
      <c r="R94" s="21"/>
      <c r="S94" s="21"/>
    </row>
    <row r="95" spans="1:19" ht="14.1" customHeight="1" x14ac:dyDescent="0.2">
      <c r="A95" s="1">
        <v>31</v>
      </c>
      <c r="B95" s="23"/>
      <c r="C95" s="25" t="s">
        <v>707</v>
      </c>
      <c r="D95" s="10"/>
      <c r="E95" s="10"/>
      <c r="F95" s="21"/>
      <c r="G95" s="21"/>
      <c r="H95" s="21"/>
      <c r="I95" s="21"/>
      <c r="J95" s="21"/>
      <c r="K95" s="103"/>
      <c r="L95" s="21"/>
      <c r="M95" s="103"/>
      <c r="N95" s="21"/>
      <c r="O95" s="21"/>
      <c r="P95" s="21"/>
      <c r="Q95" s="21"/>
      <c r="R95" s="21"/>
      <c r="S95" s="21"/>
    </row>
    <row r="96" spans="1:19" ht="14.1" customHeight="1" x14ac:dyDescent="0.2">
      <c r="A96" s="1">
        <v>32</v>
      </c>
      <c r="B96" s="23"/>
      <c r="C96" s="25" t="s">
        <v>708</v>
      </c>
      <c r="D96" s="10"/>
      <c r="E96" s="10"/>
      <c r="F96" s="21"/>
      <c r="G96" s="20"/>
      <c r="H96" s="21"/>
      <c r="I96" s="21"/>
      <c r="J96" s="20"/>
      <c r="K96" s="103"/>
      <c r="L96" s="21"/>
      <c r="M96" s="103"/>
      <c r="N96" s="21"/>
      <c r="O96" s="21"/>
      <c r="P96" s="21"/>
      <c r="Q96" s="21"/>
      <c r="R96" s="21"/>
      <c r="S96" s="21"/>
    </row>
    <row r="97" spans="1:19" ht="14.1" customHeight="1" x14ac:dyDescent="0.2">
      <c r="A97" s="1">
        <v>33</v>
      </c>
      <c r="B97" s="23"/>
      <c r="C97" s="25" t="s">
        <v>709</v>
      </c>
      <c r="D97" s="10"/>
      <c r="E97" s="10"/>
      <c r="F97" s="21"/>
      <c r="G97" s="20"/>
      <c r="H97" s="21"/>
      <c r="I97" s="21"/>
      <c r="J97" s="20"/>
      <c r="K97" s="103"/>
      <c r="L97" s="21"/>
      <c r="M97" s="103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10"/>
      <c r="C98" s="10"/>
      <c r="D98" s="10"/>
      <c r="E98" s="10"/>
      <c r="F98" s="22"/>
      <c r="G98" s="78"/>
      <c r="H98" s="22"/>
      <c r="I98" s="21"/>
      <c r="J98" s="78"/>
      <c r="K98" s="103"/>
      <c r="L98" s="22"/>
      <c r="M98" s="103"/>
      <c r="N98" s="22"/>
      <c r="O98" s="22"/>
      <c r="P98" s="22"/>
      <c r="Q98" s="22"/>
      <c r="R98" s="22"/>
      <c r="S98" s="22"/>
    </row>
    <row r="99" spans="1:19" ht="14.1" customHeight="1" x14ac:dyDescent="0.2">
      <c r="A99" s="1">
        <v>35</v>
      </c>
      <c r="B99" s="10"/>
      <c r="C99" s="40" t="s">
        <v>1318</v>
      </c>
      <c r="D99" s="40"/>
      <c r="E99" s="10"/>
      <c r="F99" s="22"/>
      <c r="G99" s="20"/>
      <c r="H99" s="22"/>
      <c r="I99" s="21"/>
      <c r="J99" s="20"/>
      <c r="K99" s="103"/>
      <c r="L99" s="22"/>
      <c r="M99" s="103"/>
      <c r="N99" s="22"/>
      <c r="O99" s="22"/>
      <c r="P99" s="22"/>
      <c r="Q99" s="22"/>
      <c r="R99" s="22"/>
      <c r="S99" s="22"/>
    </row>
    <row r="100" spans="1:19" ht="14.1" customHeight="1" x14ac:dyDescent="0.2">
      <c r="A100" s="1">
        <v>36</v>
      </c>
      <c r="B100" s="10"/>
      <c r="C100" s="10"/>
      <c r="D100" s="10"/>
      <c r="E100" s="10"/>
      <c r="F100" s="22"/>
      <c r="G100" s="21"/>
      <c r="H100" s="22"/>
      <c r="I100" s="21"/>
      <c r="J100" s="21"/>
      <c r="K100" s="103"/>
      <c r="L100" s="22"/>
      <c r="M100" s="103"/>
      <c r="N100" s="22"/>
      <c r="O100" s="22"/>
      <c r="P100" s="22"/>
      <c r="Q100" s="22"/>
      <c r="R100" s="22"/>
      <c r="S100" s="22"/>
    </row>
    <row r="101" spans="1:19" ht="14.1" customHeight="1" thickBot="1" x14ac:dyDescent="0.25">
      <c r="A101" s="1">
        <v>37</v>
      </c>
      <c r="B101" s="10"/>
      <c r="C101" s="10" t="s">
        <v>1319</v>
      </c>
      <c r="D101" s="10"/>
      <c r="E101" s="10"/>
      <c r="F101" s="22"/>
      <c r="G101" s="97"/>
      <c r="H101" s="22"/>
      <c r="I101" s="25"/>
      <c r="J101" s="97"/>
      <c r="K101" s="103"/>
      <c r="L101" s="22"/>
      <c r="M101" s="103"/>
      <c r="N101" s="22"/>
      <c r="O101" s="22"/>
      <c r="P101" s="22"/>
      <c r="Q101" s="22"/>
      <c r="R101" s="22"/>
      <c r="S101" s="22"/>
    </row>
    <row r="102" spans="1:19" ht="14.1" customHeight="1" thickTop="1" x14ac:dyDescent="0.2">
      <c r="A102" s="1">
        <v>38</v>
      </c>
      <c r="B102" s="10"/>
      <c r="C102" s="10"/>
      <c r="D102" s="10"/>
      <c r="E102" s="10"/>
      <c r="F102" s="22"/>
      <c r="G102" s="22"/>
      <c r="H102" s="22"/>
      <c r="I102" s="22"/>
      <c r="J102" s="22"/>
      <c r="K102" s="103"/>
      <c r="L102" s="22"/>
      <c r="M102" s="103"/>
      <c r="N102" s="22"/>
      <c r="O102" s="22"/>
      <c r="P102" s="22"/>
      <c r="Q102" s="22"/>
      <c r="R102" s="22"/>
      <c r="S102" s="22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B-6</v>
      </c>
      <c r="B105" s="2"/>
      <c r="C105" s="2"/>
      <c r="D105" s="2"/>
      <c r="E105" s="2"/>
      <c r="F105" s="2"/>
      <c r="G105" s="2"/>
      <c r="H105" s="2" t="str">
        <f>+$H$3</f>
        <v>JURISDICTIONAL SEPARATION FACTORS - RATE BASE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9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a development of jurisdictional separation factors for rate base for the test year and the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most recent historical year.</v>
      </c>
      <c r="K107" s="11"/>
      <c r="L107" s="13"/>
      <c r="O107" s="11"/>
      <c r="P107" s="11" t="s">
        <v>784</v>
      </c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/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8" t="s">
        <v>721</v>
      </c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1" customHeight="1" x14ac:dyDescent="0.2">
      <c r="C112" s="3"/>
      <c r="D112" s="3"/>
      <c r="E112" s="3"/>
      <c r="F112" s="3"/>
      <c r="G112" s="3"/>
      <c r="H112" s="3"/>
      <c r="I112" s="3"/>
      <c r="J112" s="3"/>
      <c r="K112" s="135"/>
      <c r="L112" s="135"/>
      <c r="M112" s="3"/>
      <c r="N112" s="3"/>
      <c r="O112" s="3"/>
      <c r="P112" s="3"/>
      <c r="Q112" s="3"/>
      <c r="R112" s="3"/>
      <c r="S112" s="3"/>
    </row>
    <row r="113" spans="1:19" ht="14.1" customHeight="1" x14ac:dyDescent="0.2">
      <c r="C113" s="14"/>
      <c r="D113" s="14"/>
      <c r="E113" s="14"/>
      <c r="F113" s="14"/>
      <c r="G113" s="3" t="s">
        <v>743</v>
      </c>
      <c r="H113" s="5"/>
      <c r="I113" s="3"/>
      <c r="J113" s="3" t="s">
        <v>744</v>
      </c>
      <c r="K113" s="3"/>
      <c r="L113" s="5"/>
      <c r="M113" s="3" t="s">
        <v>745</v>
      </c>
      <c r="N113" s="5"/>
      <c r="S113" s="5"/>
    </row>
    <row r="114" spans="1:19" ht="14.1" customHeight="1" x14ac:dyDescent="0.2">
      <c r="A114" s="1" t="s">
        <v>761</v>
      </c>
      <c r="B114" s="4"/>
      <c r="C114" s="5"/>
      <c r="D114" s="5"/>
      <c r="E114" s="5"/>
      <c r="F114" s="3"/>
      <c r="G114" s="5" t="s">
        <v>771</v>
      </c>
      <c r="H114" s="5"/>
      <c r="I114" s="5"/>
      <c r="J114" s="5" t="s">
        <v>1143</v>
      </c>
      <c r="K114" s="5"/>
      <c r="L114" s="3"/>
      <c r="M114" s="5" t="s">
        <v>791</v>
      </c>
      <c r="N114" s="43"/>
      <c r="O114" s="43"/>
      <c r="P114" s="3"/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711</v>
      </c>
      <c r="D115" s="7"/>
      <c r="E115" s="7"/>
      <c r="F115" s="7"/>
      <c r="G115" s="41" t="s">
        <v>826</v>
      </c>
      <c r="H115" s="41"/>
      <c r="I115" s="41"/>
      <c r="J115" s="41" t="s">
        <v>791</v>
      </c>
      <c r="K115" s="41"/>
      <c r="L115" s="42"/>
      <c r="M115" s="41" t="s">
        <v>792</v>
      </c>
      <c r="N115" s="15"/>
      <c r="O115" s="15"/>
      <c r="P115" s="15"/>
      <c r="Q115" s="15"/>
      <c r="R115" s="15"/>
      <c r="S115" s="15"/>
    </row>
    <row r="116" spans="1:19" ht="14.1" customHeight="1" x14ac:dyDescent="0.2">
      <c r="A116" s="1">
        <v>1</v>
      </c>
      <c r="B116" s="24"/>
      <c r="C116" s="25"/>
      <c r="D116" s="25"/>
      <c r="E116" s="25"/>
      <c r="F116" s="25"/>
      <c r="G116" s="25"/>
      <c r="H116" s="25"/>
      <c r="I116" s="25"/>
      <c r="J116" s="25"/>
      <c r="K116" s="103"/>
      <c r="L116" s="25"/>
      <c r="M116" s="103"/>
      <c r="N116" s="25"/>
      <c r="O116" s="25"/>
      <c r="P116" s="25"/>
      <c r="Q116" s="25"/>
      <c r="R116" s="25"/>
      <c r="S116" s="25"/>
    </row>
    <row r="117" spans="1:19" ht="14.1" customHeight="1" x14ac:dyDescent="0.2">
      <c r="A117" s="1">
        <v>2</v>
      </c>
      <c r="B117" s="23"/>
      <c r="C117" s="48" t="s">
        <v>713</v>
      </c>
      <c r="D117" s="40"/>
      <c r="E117" s="10"/>
      <c r="F117" s="25"/>
      <c r="G117" s="21"/>
      <c r="H117" s="25"/>
      <c r="I117" s="21"/>
      <c r="J117" s="21"/>
      <c r="K117" s="103"/>
      <c r="L117" s="25"/>
      <c r="M117" s="103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5"/>
      <c r="G118" s="21"/>
      <c r="H118" s="25"/>
      <c r="I118" s="21"/>
      <c r="J118" s="21"/>
      <c r="K118" s="103"/>
      <c r="L118" s="9"/>
      <c r="M118" s="103"/>
      <c r="N118" s="25"/>
      <c r="O118" s="25"/>
      <c r="P118" s="25"/>
      <c r="Q118" s="25"/>
      <c r="R118" s="25"/>
      <c r="S118" s="25"/>
    </row>
    <row r="119" spans="1:19" ht="14.1" customHeight="1" x14ac:dyDescent="0.2">
      <c r="A119" s="1">
        <v>4</v>
      </c>
      <c r="B119" s="23"/>
      <c r="C119" s="48" t="s">
        <v>728</v>
      </c>
      <c r="D119" s="40"/>
      <c r="E119" s="40"/>
      <c r="F119" s="21"/>
      <c r="G119" s="21"/>
      <c r="H119" s="21"/>
      <c r="I119" s="21"/>
      <c r="J119" s="21"/>
      <c r="K119" s="103"/>
      <c r="L119" s="17"/>
      <c r="M119" s="103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 t="s">
        <v>1320</v>
      </c>
      <c r="F120" s="21"/>
      <c r="G120" s="21"/>
      <c r="H120" s="21"/>
      <c r="I120" s="21"/>
      <c r="J120" s="21"/>
      <c r="K120" s="103"/>
      <c r="L120" s="17"/>
      <c r="M120" s="103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 t="s">
        <v>1321</v>
      </c>
      <c r="F121" s="21"/>
      <c r="G121" s="21"/>
      <c r="H121" s="21"/>
      <c r="I121" s="21"/>
      <c r="J121" s="21"/>
      <c r="K121" s="103"/>
      <c r="L121" s="17"/>
      <c r="M121" s="103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 t="s">
        <v>1322</v>
      </c>
      <c r="F122" s="21"/>
      <c r="G122" s="21"/>
      <c r="H122" s="21"/>
      <c r="I122" s="21"/>
      <c r="J122" s="21"/>
      <c r="K122" s="103"/>
      <c r="L122" s="21"/>
      <c r="M122" s="103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 t="s">
        <v>1323</v>
      </c>
      <c r="F123" s="21"/>
      <c r="G123" s="20"/>
      <c r="H123" s="21"/>
      <c r="I123" s="21"/>
      <c r="J123" s="20"/>
      <c r="K123" s="103"/>
      <c r="L123" s="21"/>
      <c r="M123" s="103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 t="s">
        <v>1324</v>
      </c>
      <c r="F124" s="21"/>
      <c r="G124" s="78"/>
      <c r="H124" s="21"/>
      <c r="I124" s="21"/>
      <c r="J124" s="78"/>
      <c r="K124" s="103"/>
      <c r="L124" s="21"/>
      <c r="M124" s="103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25"/>
      <c r="D125" s="10"/>
      <c r="E125" s="10"/>
      <c r="F125" s="21"/>
      <c r="G125" s="21"/>
      <c r="H125" s="21"/>
      <c r="I125" s="21"/>
      <c r="J125" s="21"/>
      <c r="K125" s="103"/>
      <c r="L125" s="21"/>
      <c r="M125" s="103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48" t="s">
        <v>715</v>
      </c>
      <c r="D126" s="40"/>
      <c r="E126" s="40"/>
      <c r="F126" s="21"/>
      <c r="G126" s="21"/>
      <c r="H126" s="21"/>
      <c r="I126" s="21"/>
      <c r="J126" s="21"/>
      <c r="K126" s="103"/>
      <c r="L126" s="21"/>
      <c r="M126" s="103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25" t="s">
        <v>1320</v>
      </c>
      <c r="D127" s="10"/>
      <c r="E127" s="10"/>
      <c r="F127" s="21"/>
      <c r="G127" s="21"/>
      <c r="H127" s="21"/>
      <c r="I127" s="21"/>
      <c r="J127" s="21"/>
      <c r="K127" s="103"/>
      <c r="L127" s="21"/>
      <c r="M127" s="103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25" t="s">
        <v>1321</v>
      </c>
      <c r="D128" s="10"/>
      <c r="E128" s="10"/>
      <c r="F128" s="21"/>
      <c r="G128" s="21"/>
      <c r="H128" s="21"/>
      <c r="I128" s="21"/>
      <c r="J128" s="21"/>
      <c r="K128" s="103"/>
      <c r="L128" s="21"/>
      <c r="M128" s="103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25" t="s">
        <v>1322</v>
      </c>
      <c r="D129" s="10"/>
      <c r="E129" s="10"/>
      <c r="F129" s="21"/>
      <c r="G129" s="21"/>
      <c r="H129" s="21"/>
      <c r="I129" s="21"/>
      <c r="J129" s="21"/>
      <c r="K129" s="103"/>
      <c r="L129" s="21"/>
      <c r="M129" s="103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25" t="s">
        <v>1323</v>
      </c>
      <c r="D130" s="10"/>
      <c r="E130" s="10"/>
      <c r="F130" s="21"/>
      <c r="G130" s="20"/>
      <c r="H130" s="21"/>
      <c r="I130" s="21"/>
      <c r="J130" s="20"/>
      <c r="K130" s="103"/>
      <c r="L130" s="21"/>
      <c r="M130" s="103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25" t="s">
        <v>1325</v>
      </c>
      <c r="D131" s="10"/>
      <c r="E131" s="10"/>
      <c r="F131" s="21"/>
      <c r="G131" s="78"/>
      <c r="H131" s="21"/>
      <c r="I131" s="21"/>
      <c r="J131" s="78"/>
      <c r="K131" s="103"/>
      <c r="L131" s="21"/>
      <c r="M131" s="103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25"/>
      <c r="D132" s="10"/>
      <c r="E132" s="10"/>
      <c r="F132" s="21"/>
      <c r="G132" s="21"/>
      <c r="H132" s="21"/>
      <c r="I132" s="21"/>
      <c r="J132" s="21"/>
      <c r="K132" s="103"/>
      <c r="L132" s="21"/>
      <c r="M132" s="103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48" t="s">
        <v>716</v>
      </c>
      <c r="D133" s="40"/>
      <c r="E133" s="10"/>
      <c r="F133" s="21"/>
      <c r="G133" s="21"/>
      <c r="H133" s="21"/>
      <c r="I133" s="21"/>
      <c r="J133" s="21"/>
      <c r="K133" s="103"/>
      <c r="L133" s="21"/>
      <c r="M133" s="103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25" t="s">
        <v>1326</v>
      </c>
      <c r="D134" s="10"/>
      <c r="E134" s="10"/>
      <c r="F134" s="21"/>
      <c r="G134" s="21"/>
      <c r="H134" s="21"/>
      <c r="I134" s="21"/>
      <c r="J134" s="21"/>
      <c r="K134" s="103"/>
      <c r="L134" s="21"/>
      <c r="M134" s="103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25" t="s">
        <v>1327</v>
      </c>
      <c r="D135" s="10"/>
      <c r="E135" s="10"/>
      <c r="F135" s="21"/>
      <c r="G135" s="21"/>
      <c r="H135" s="21"/>
      <c r="I135" s="21"/>
      <c r="J135" s="21"/>
      <c r="K135" s="103"/>
      <c r="L135" s="21"/>
      <c r="M135" s="103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25" t="s">
        <v>1328</v>
      </c>
      <c r="D136" s="10"/>
      <c r="E136" s="10"/>
      <c r="F136" s="21"/>
      <c r="G136" s="21"/>
      <c r="H136" s="21"/>
      <c r="I136" s="21"/>
      <c r="J136" s="21"/>
      <c r="K136" s="103"/>
      <c r="L136" s="21"/>
      <c r="M136" s="103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25" t="s">
        <v>1329</v>
      </c>
      <c r="D137" s="10"/>
      <c r="E137" s="10"/>
      <c r="F137" s="21"/>
      <c r="G137" s="21"/>
      <c r="H137" s="21"/>
      <c r="I137" s="21"/>
      <c r="J137" s="21"/>
      <c r="K137" s="103"/>
      <c r="L137" s="21"/>
      <c r="M137" s="103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25" t="s">
        <v>1330</v>
      </c>
      <c r="D138" s="10"/>
      <c r="E138" s="10"/>
      <c r="F138" s="21"/>
      <c r="G138" s="20"/>
      <c r="H138" s="21"/>
      <c r="I138" s="21"/>
      <c r="J138" s="20"/>
      <c r="K138" s="103"/>
      <c r="L138" s="21"/>
      <c r="M138" s="103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25" t="s">
        <v>717</v>
      </c>
      <c r="D139" s="10"/>
      <c r="E139" s="10"/>
      <c r="F139" s="21"/>
      <c r="G139" s="78"/>
      <c r="H139" s="21"/>
      <c r="I139" s="21"/>
      <c r="J139" s="78"/>
      <c r="K139" s="103"/>
      <c r="L139" s="21"/>
      <c r="M139" s="103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25"/>
      <c r="D140" s="10"/>
      <c r="E140" s="10"/>
      <c r="F140" s="21"/>
      <c r="G140" s="21"/>
      <c r="H140" s="21"/>
      <c r="I140" s="21"/>
      <c r="J140" s="21"/>
      <c r="K140" s="103"/>
      <c r="L140" s="21"/>
      <c r="M140" s="103"/>
      <c r="N140" s="21"/>
      <c r="O140" s="21"/>
      <c r="P140" s="21"/>
      <c r="Q140" s="21"/>
      <c r="R140" s="21"/>
      <c r="S140" s="21"/>
    </row>
    <row r="141" spans="1:19" ht="14.1" customHeight="1" thickBot="1" x14ac:dyDescent="0.25">
      <c r="A141" s="1">
        <v>26</v>
      </c>
      <c r="B141" s="23"/>
      <c r="C141" s="25" t="s">
        <v>1331</v>
      </c>
      <c r="D141" s="10"/>
      <c r="E141" s="10"/>
      <c r="F141" s="21"/>
      <c r="G141" s="44"/>
      <c r="H141" s="21"/>
      <c r="I141" s="21"/>
      <c r="J141" s="44"/>
      <c r="K141" s="103"/>
      <c r="L141" s="21"/>
      <c r="M141" s="103"/>
      <c r="N141" s="21"/>
      <c r="O141" s="21"/>
      <c r="P141" s="21"/>
      <c r="Q141" s="21"/>
      <c r="R141" s="21"/>
      <c r="S141" s="21"/>
    </row>
    <row r="142" spans="1:19" ht="14.1" customHeight="1" thickTop="1" x14ac:dyDescent="0.2">
      <c r="A142" s="1">
        <v>27</v>
      </c>
      <c r="B142" s="23"/>
      <c r="C142" s="25"/>
      <c r="D142" s="10"/>
      <c r="E142" s="10"/>
      <c r="F142" s="21"/>
      <c r="G142" s="21"/>
      <c r="H142" s="21"/>
      <c r="I142" s="21"/>
      <c r="J142" s="21"/>
      <c r="K142" s="103"/>
      <c r="L142" s="21"/>
      <c r="M142" s="103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25"/>
      <c r="D143" s="10"/>
      <c r="E143" s="10"/>
      <c r="F143" s="21"/>
      <c r="G143" s="21"/>
      <c r="H143" s="21"/>
      <c r="I143" s="21"/>
      <c r="J143" s="21"/>
      <c r="K143" s="103"/>
      <c r="L143" s="21"/>
      <c r="M143" s="103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25"/>
      <c r="D144" s="10"/>
      <c r="E144" s="10"/>
      <c r="F144" s="21"/>
      <c r="G144" s="21"/>
      <c r="H144" s="21"/>
      <c r="I144" s="21"/>
      <c r="J144" s="21"/>
      <c r="K144" s="103"/>
      <c r="L144" s="21"/>
      <c r="M144" s="103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25"/>
      <c r="D145" s="10"/>
      <c r="E145" s="10"/>
      <c r="F145" s="21"/>
      <c r="G145" s="21"/>
      <c r="H145" s="21"/>
      <c r="I145" s="21"/>
      <c r="J145" s="21"/>
      <c r="K145" s="103"/>
      <c r="L145" s="21"/>
      <c r="M145" s="103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3"/>
      <c r="C146" s="25"/>
      <c r="D146" s="10"/>
      <c r="E146" s="10"/>
      <c r="F146" s="21"/>
      <c r="G146" s="21"/>
      <c r="H146" s="21"/>
      <c r="I146" s="21"/>
      <c r="J146" s="21"/>
      <c r="K146" s="103"/>
      <c r="L146" s="21"/>
      <c r="M146" s="103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25"/>
      <c r="D147" s="10"/>
      <c r="E147" s="10"/>
      <c r="F147" s="21"/>
      <c r="G147" s="21"/>
      <c r="H147" s="21"/>
      <c r="I147" s="21"/>
      <c r="J147" s="21"/>
      <c r="K147" s="103"/>
      <c r="L147" s="21"/>
      <c r="M147" s="103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25"/>
      <c r="D148" s="10"/>
      <c r="E148" s="10"/>
      <c r="F148" s="21"/>
      <c r="G148" s="21"/>
      <c r="H148" s="21"/>
      <c r="I148" s="21"/>
      <c r="J148" s="21"/>
      <c r="K148" s="103"/>
      <c r="L148" s="21"/>
      <c r="M148" s="103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25"/>
      <c r="D149" s="10"/>
      <c r="E149" s="10"/>
      <c r="F149" s="21"/>
      <c r="G149" s="21"/>
      <c r="H149" s="21"/>
      <c r="I149" s="21"/>
      <c r="J149" s="21"/>
      <c r="K149" s="103"/>
      <c r="L149" s="21"/>
      <c r="M149" s="103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25"/>
      <c r="D150" s="10"/>
      <c r="E150" s="10"/>
      <c r="F150" s="21"/>
      <c r="G150" s="21"/>
      <c r="H150" s="21"/>
      <c r="I150" s="21"/>
      <c r="J150" s="21"/>
      <c r="K150" s="103"/>
      <c r="L150" s="21"/>
      <c r="M150" s="103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25"/>
      <c r="D151" s="10"/>
      <c r="E151" s="10"/>
      <c r="F151" s="21"/>
      <c r="G151" s="21"/>
      <c r="H151" s="21"/>
      <c r="I151" s="21"/>
      <c r="J151" s="21"/>
      <c r="K151" s="103"/>
      <c r="L151" s="21"/>
      <c r="M151" s="103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25"/>
      <c r="D152" s="10"/>
      <c r="E152" s="10"/>
      <c r="F152" s="21"/>
      <c r="G152" s="21"/>
      <c r="H152" s="21"/>
      <c r="I152" s="21"/>
      <c r="J152" s="21"/>
      <c r="K152" s="103"/>
      <c r="L152" s="21"/>
      <c r="M152" s="103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25"/>
      <c r="D153" s="10"/>
      <c r="E153" s="10"/>
      <c r="F153" s="21"/>
      <c r="G153" s="21"/>
      <c r="H153" s="21"/>
      <c r="I153" s="21"/>
      <c r="J153" s="21"/>
      <c r="K153" s="103"/>
      <c r="L153" s="21"/>
      <c r="M153" s="103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  <row r="156" spans="1:19" ht="14.1" customHeight="1" thickBot="1" x14ac:dyDescent="0.25">
      <c r="A156" s="2" t="str">
        <f>+$A$3</f>
        <v>SCHEDULE B-6</v>
      </c>
      <c r="B156" s="2"/>
      <c r="C156" s="2"/>
      <c r="D156" s="2"/>
      <c r="E156" s="2"/>
      <c r="F156" s="2"/>
      <c r="G156" s="2"/>
      <c r="H156" s="2" t="str">
        <f>+$H$3</f>
        <v>JURISDICTIONAL SEPARATION FACTORS - RATE BASE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 t="str">
        <f>"Page " &amp; INT(ROW()/50) +1 &amp; " of " &amp; S$2</f>
        <v>Page 4 of 9</v>
      </c>
    </row>
    <row r="157" spans="1:19" ht="14.1" customHeight="1" x14ac:dyDescent="0.2">
      <c r="A157" s="1" t="s">
        <v>741</v>
      </c>
      <c r="E157" s="1" t="s">
        <v>806</v>
      </c>
      <c r="G157" s="1" t="str">
        <f>IF(+$G$4="","",$G$4)</f>
        <v>Provide a development of jurisdictional separation factors for rate base for the test year and the</v>
      </c>
      <c r="K157" s="12"/>
      <c r="L157" s="12"/>
      <c r="N157" s="12"/>
      <c r="O157" s="12"/>
      <c r="P157" s="12" t="s">
        <v>783</v>
      </c>
      <c r="S157" s="18"/>
    </row>
    <row r="158" spans="1:19" ht="14.1" customHeight="1" x14ac:dyDescent="0.2">
      <c r="G158" s="1" t="str">
        <f>IF(+$G$5="","",$G$5)</f>
        <v>most recent historical year.</v>
      </c>
      <c r="K158" s="11"/>
      <c r="L158" s="13"/>
      <c r="O158" s="11"/>
      <c r="P158" s="11"/>
      <c r="Q158" s="13" t="str">
        <f>PLine1</f>
        <v>Projected Test Year Ended 12/31/2022</v>
      </c>
      <c r="S158" s="19"/>
    </row>
    <row r="159" spans="1:19" ht="14.1" customHeight="1" x14ac:dyDescent="0.2">
      <c r="A159" s="1" t="s">
        <v>780</v>
      </c>
      <c r="G159" s="1" t="str">
        <f>IF(+$G$6="","",$G$6)</f>
        <v/>
      </c>
      <c r="K159" s="11"/>
      <c r="L159" s="13"/>
      <c r="M159" s="11"/>
      <c r="P159" s="11" t="s">
        <v>784</v>
      </c>
      <c r="Q159" s="13" t="str">
        <f>PLine2</f>
        <v>Projected Prior Year Ended 12/31/2021</v>
      </c>
      <c r="S159" s="19"/>
    </row>
    <row r="160" spans="1:19" ht="14.1" customHeight="1" x14ac:dyDescent="0.2">
      <c r="G160" s="1" t="str">
        <f>IF(+$G$7="","",$G$7)</f>
        <v/>
      </c>
      <c r="K160" s="11"/>
      <c r="L160" s="13"/>
      <c r="M160" s="11"/>
      <c r="P160" s="11"/>
      <c r="Q160" s="13" t="str">
        <f>PLine3</f>
        <v>Historical Prior Year Ended 12/31/2020</v>
      </c>
      <c r="S160" s="19"/>
    </row>
    <row r="161" spans="1:19" ht="14.1" customHeight="1" thickBot="1" x14ac:dyDescent="0.25">
      <c r="A161" s="2" t="str">
        <f>"DOCKET No. " &amp; DocketNum</f>
        <v>DOCKET No. 21XXXX-EI</v>
      </c>
      <c r="B161" s="2"/>
      <c r="C161" s="2"/>
      <c r="D161" s="2"/>
      <c r="E161" s="2"/>
      <c r="F161" s="2"/>
      <c r="G161" s="2" t="str">
        <f>IF(+$G$8="","",$G$8)</f>
        <v/>
      </c>
      <c r="H161" s="2"/>
      <c r="I161" s="8" t="s">
        <v>721</v>
      </c>
      <c r="J161" s="2"/>
      <c r="K161" s="2"/>
      <c r="L161" s="2"/>
      <c r="M161" s="2"/>
      <c r="N161" s="2"/>
      <c r="O161" s="2"/>
      <c r="P161" s="2"/>
      <c r="Q161" s="2" t="str">
        <f>PLine4</f>
        <v>Witness:</v>
      </c>
      <c r="R161" s="2"/>
      <c r="S161" s="2"/>
    </row>
    <row r="162" spans="1:19" ht="14.1" customHeight="1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4.1" customHeight="1" x14ac:dyDescent="0.2">
      <c r="C163" s="3"/>
      <c r="D163" s="3"/>
      <c r="E163" s="3"/>
      <c r="F163" s="3"/>
      <c r="G163" s="3"/>
      <c r="H163" s="3"/>
      <c r="I163" s="3"/>
      <c r="J163" s="3"/>
      <c r="K163" s="135"/>
      <c r="L163" s="135"/>
      <c r="M163" s="3"/>
      <c r="N163" s="3"/>
      <c r="O163" s="3"/>
      <c r="P163" s="3"/>
      <c r="Q163" s="3"/>
      <c r="R163" s="3"/>
      <c r="S163" s="3"/>
    </row>
    <row r="164" spans="1:19" ht="14.1" customHeight="1" x14ac:dyDescent="0.2">
      <c r="C164" s="14"/>
      <c r="D164" s="14"/>
      <c r="E164" s="14"/>
      <c r="F164" s="14"/>
      <c r="G164" s="3" t="s">
        <v>743</v>
      </c>
      <c r="H164" s="5"/>
      <c r="I164" s="3"/>
      <c r="J164" s="3" t="s">
        <v>744</v>
      </c>
      <c r="K164" s="3"/>
      <c r="L164" s="5"/>
      <c r="M164" s="3" t="s">
        <v>745</v>
      </c>
      <c r="N164" s="5"/>
      <c r="S164" s="5"/>
    </row>
    <row r="165" spans="1:19" ht="14.1" customHeight="1" x14ac:dyDescent="0.2">
      <c r="A165" s="1" t="s">
        <v>761</v>
      </c>
      <c r="B165" s="4"/>
      <c r="C165" s="5"/>
      <c r="D165" s="5"/>
      <c r="E165" s="5"/>
      <c r="F165" s="3"/>
      <c r="G165" s="5" t="s">
        <v>771</v>
      </c>
      <c r="H165" s="5"/>
      <c r="I165" s="5"/>
      <c r="J165" s="5" t="s">
        <v>1143</v>
      </c>
      <c r="K165" s="5"/>
      <c r="L165" s="3"/>
      <c r="M165" s="5" t="s">
        <v>791</v>
      </c>
      <c r="N165" s="43"/>
      <c r="O165" s="43"/>
      <c r="P165" s="3"/>
      <c r="Q165" s="3"/>
      <c r="R165" s="3"/>
      <c r="S165" s="16"/>
    </row>
    <row r="166" spans="1:19" ht="14.1" customHeight="1" thickBot="1" x14ac:dyDescent="0.25">
      <c r="A166" s="2" t="s">
        <v>772</v>
      </c>
      <c r="B166" s="8"/>
      <c r="C166" s="7" t="s">
        <v>711</v>
      </c>
      <c r="D166" s="7"/>
      <c r="E166" s="7"/>
      <c r="F166" s="7"/>
      <c r="G166" s="41" t="s">
        <v>826</v>
      </c>
      <c r="H166" s="41"/>
      <c r="I166" s="41"/>
      <c r="J166" s="41" t="s">
        <v>791</v>
      </c>
      <c r="K166" s="41"/>
      <c r="L166" s="42"/>
      <c r="M166" s="41" t="s">
        <v>792</v>
      </c>
      <c r="N166" s="15"/>
      <c r="O166" s="15"/>
      <c r="P166" s="15"/>
      <c r="Q166" s="15"/>
      <c r="R166" s="15"/>
      <c r="S166" s="15"/>
    </row>
    <row r="167" spans="1:19" ht="14.1" customHeight="1" x14ac:dyDescent="0.2">
      <c r="A167" s="1">
        <v>1</v>
      </c>
      <c r="B167" s="23"/>
      <c r="C167" s="98"/>
      <c r="D167" s="25"/>
      <c r="E167" s="9"/>
      <c r="F167" s="25"/>
      <c r="G167" s="21"/>
      <c r="H167" s="25"/>
      <c r="I167" s="21"/>
      <c r="J167" s="21"/>
      <c r="K167" s="103"/>
      <c r="L167" s="9"/>
      <c r="M167" s="103"/>
      <c r="N167" s="9"/>
      <c r="O167" s="25"/>
      <c r="P167" s="25"/>
      <c r="Q167" s="25"/>
      <c r="R167" s="25"/>
      <c r="S167" s="25"/>
    </row>
    <row r="168" spans="1:19" ht="14.1" customHeight="1" x14ac:dyDescent="0.2">
      <c r="A168" s="1">
        <v>2</v>
      </c>
      <c r="B168" s="23"/>
      <c r="C168" s="102" t="s">
        <v>690</v>
      </c>
      <c r="D168" s="48"/>
      <c r="E168" s="9"/>
      <c r="F168" s="25"/>
      <c r="G168" s="21"/>
      <c r="H168" s="25"/>
      <c r="I168" s="21"/>
      <c r="J168" s="21"/>
      <c r="K168" s="103"/>
      <c r="L168" s="9"/>
      <c r="M168" s="103"/>
      <c r="N168" s="9"/>
      <c r="O168" s="25"/>
      <c r="P168" s="25"/>
      <c r="Q168" s="25"/>
      <c r="R168" s="25"/>
      <c r="S168" s="25"/>
    </row>
    <row r="169" spans="1:19" ht="14.1" customHeight="1" x14ac:dyDescent="0.2">
      <c r="A169" s="1">
        <v>3</v>
      </c>
      <c r="B169" s="23"/>
      <c r="C169" s="9"/>
      <c r="F169" s="25"/>
      <c r="G169" s="21"/>
      <c r="H169" s="25"/>
      <c r="I169" s="21"/>
      <c r="J169" s="21"/>
      <c r="K169" s="103"/>
      <c r="L169" s="17"/>
      <c r="M169" s="103"/>
      <c r="N169" s="17"/>
      <c r="O169" s="25"/>
      <c r="P169" s="25"/>
      <c r="Q169" s="25"/>
      <c r="R169" s="25"/>
      <c r="S169" s="25"/>
    </row>
    <row r="170" spans="1:19" ht="14.1" customHeight="1" x14ac:dyDescent="0.2">
      <c r="A170" s="1">
        <v>4</v>
      </c>
      <c r="B170" s="26"/>
      <c r="C170" s="102" t="s">
        <v>691</v>
      </c>
      <c r="F170" s="21"/>
      <c r="G170" s="21"/>
      <c r="H170" s="21"/>
      <c r="I170" s="21"/>
      <c r="J170" s="21"/>
      <c r="K170" s="103"/>
      <c r="L170" s="9"/>
      <c r="M170" s="103"/>
      <c r="N170" s="25"/>
      <c r="O170" s="21"/>
      <c r="P170" s="21"/>
      <c r="Q170" s="21"/>
      <c r="R170" s="21"/>
      <c r="S170" s="21"/>
    </row>
    <row r="171" spans="1:19" ht="14.1" customHeight="1" x14ac:dyDescent="0.2">
      <c r="A171" s="1">
        <v>5</v>
      </c>
      <c r="B171" s="23"/>
      <c r="C171" s="9" t="s">
        <v>692</v>
      </c>
      <c r="F171" s="25"/>
      <c r="G171" s="25"/>
      <c r="H171" s="25"/>
      <c r="I171" s="25"/>
      <c r="J171" s="25"/>
      <c r="K171" s="103"/>
      <c r="L171" s="17"/>
      <c r="M171" s="103"/>
      <c r="N171" s="21"/>
      <c r="O171" s="21"/>
      <c r="P171" s="21"/>
      <c r="Q171" s="21"/>
      <c r="R171" s="21"/>
      <c r="S171" s="21"/>
    </row>
    <row r="172" spans="1:19" ht="14.1" customHeight="1" x14ac:dyDescent="0.2">
      <c r="A172" s="1">
        <v>6</v>
      </c>
      <c r="B172" s="23"/>
      <c r="C172" s="9" t="s">
        <v>693</v>
      </c>
      <c r="F172" s="21"/>
      <c r="G172" s="20"/>
      <c r="H172" s="21"/>
      <c r="I172" s="21"/>
      <c r="J172" s="20"/>
      <c r="K172" s="103"/>
      <c r="L172" s="21"/>
      <c r="M172" s="103"/>
      <c r="N172" s="21"/>
      <c r="O172" s="21"/>
      <c r="P172" s="21"/>
      <c r="Q172" s="21"/>
      <c r="R172" s="21"/>
      <c r="S172" s="21"/>
    </row>
    <row r="173" spans="1:19" ht="14.1" customHeight="1" x14ac:dyDescent="0.2">
      <c r="A173" s="1">
        <v>7</v>
      </c>
      <c r="B173" s="23"/>
      <c r="C173" s="9" t="s">
        <v>694</v>
      </c>
      <c r="F173" s="21"/>
      <c r="G173" s="20"/>
      <c r="H173" s="21"/>
      <c r="I173" s="21"/>
      <c r="J173" s="20"/>
      <c r="K173" s="103"/>
      <c r="L173" s="21"/>
      <c r="M173" s="103"/>
      <c r="N173" s="21"/>
      <c r="O173" s="21"/>
      <c r="P173" s="21"/>
      <c r="Q173" s="21"/>
      <c r="R173" s="21"/>
      <c r="S173" s="21"/>
    </row>
    <row r="174" spans="1:19" ht="14.1" customHeight="1" x14ac:dyDescent="0.2">
      <c r="A174" s="1">
        <v>8</v>
      </c>
      <c r="B174" s="23"/>
      <c r="C174" s="9"/>
      <c r="F174" s="21"/>
      <c r="G174" s="21"/>
      <c r="H174" s="21"/>
      <c r="I174" s="21"/>
      <c r="J174" s="21"/>
      <c r="K174" s="103"/>
      <c r="L174" s="21"/>
      <c r="M174" s="103"/>
      <c r="N174" s="21"/>
      <c r="O174" s="21"/>
      <c r="P174" s="21"/>
      <c r="Q174" s="21"/>
      <c r="R174" s="21"/>
      <c r="S174" s="21"/>
    </row>
    <row r="175" spans="1:19" ht="14.1" customHeight="1" x14ac:dyDescent="0.2">
      <c r="A175" s="1">
        <v>9</v>
      </c>
      <c r="B175" s="23"/>
      <c r="C175" s="48" t="s">
        <v>695</v>
      </c>
      <c r="F175" s="21"/>
      <c r="G175" s="21"/>
      <c r="H175" s="21"/>
      <c r="I175" s="21"/>
      <c r="J175" s="21"/>
      <c r="K175" s="103"/>
      <c r="L175" s="21"/>
      <c r="M175" s="103"/>
      <c r="N175" s="21"/>
      <c r="O175" s="21"/>
      <c r="P175" s="21"/>
      <c r="Q175" s="21"/>
      <c r="R175" s="21"/>
      <c r="S175" s="21"/>
    </row>
    <row r="176" spans="1:19" ht="14.1" customHeight="1" x14ac:dyDescent="0.2">
      <c r="A176" s="1">
        <v>10</v>
      </c>
      <c r="B176" s="23"/>
      <c r="C176" s="9" t="s">
        <v>696</v>
      </c>
      <c r="F176" s="21"/>
      <c r="G176" s="21"/>
      <c r="H176" s="21"/>
      <c r="I176" s="21"/>
      <c r="J176" s="21"/>
      <c r="K176" s="103"/>
      <c r="L176" s="21"/>
      <c r="M176" s="103"/>
      <c r="N176" s="21"/>
      <c r="O176" s="21"/>
      <c r="P176" s="21"/>
      <c r="Q176" s="21"/>
      <c r="R176" s="21"/>
      <c r="S176" s="21"/>
    </row>
    <row r="177" spans="1:19" ht="14.1" customHeight="1" x14ac:dyDescent="0.2">
      <c r="A177" s="1">
        <v>11</v>
      </c>
      <c r="B177" s="23"/>
      <c r="C177" s="9" t="s">
        <v>697</v>
      </c>
      <c r="F177" s="21"/>
      <c r="G177" s="21"/>
      <c r="H177" s="21"/>
      <c r="I177" s="21"/>
      <c r="J177" s="21"/>
      <c r="K177" s="103"/>
      <c r="L177" s="21"/>
      <c r="M177" s="103"/>
      <c r="N177" s="21"/>
      <c r="O177" s="21"/>
      <c r="P177" s="21"/>
      <c r="Q177" s="21"/>
      <c r="R177" s="21"/>
      <c r="S177" s="21"/>
    </row>
    <row r="178" spans="1:19" ht="14.1" customHeight="1" x14ac:dyDescent="0.2">
      <c r="A178" s="1">
        <v>12</v>
      </c>
      <c r="B178" s="23"/>
      <c r="C178" s="9" t="s">
        <v>698</v>
      </c>
      <c r="F178" s="21"/>
      <c r="G178" s="21"/>
      <c r="H178" s="21"/>
      <c r="I178" s="21"/>
      <c r="J178" s="21"/>
      <c r="K178" s="103"/>
      <c r="L178" s="21"/>
      <c r="M178" s="103"/>
      <c r="N178" s="21"/>
      <c r="O178" s="21"/>
      <c r="P178" s="21"/>
      <c r="Q178" s="21"/>
      <c r="R178" s="21"/>
      <c r="S178" s="21"/>
    </row>
    <row r="179" spans="1:19" ht="14.1" customHeight="1" x14ac:dyDescent="0.2">
      <c r="A179" s="1">
        <v>13</v>
      </c>
      <c r="B179" s="23"/>
      <c r="C179" s="9" t="s">
        <v>699</v>
      </c>
      <c r="F179" s="21"/>
      <c r="G179" s="21"/>
      <c r="H179" s="21"/>
      <c r="I179" s="21"/>
      <c r="J179" s="21"/>
      <c r="K179" s="103"/>
      <c r="L179" s="21"/>
      <c r="M179" s="103"/>
      <c r="N179" s="21"/>
      <c r="O179" s="21"/>
      <c r="P179" s="21"/>
      <c r="Q179" s="21"/>
      <c r="R179" s="21"/>
      <c r="S179" s="21"/>
    </row>
    <row r="180" spans="1:19" ht="14.1" customHeight="1" x14ac:dyDescent="0.2">
      <c r="A180" s="1">
        <v>14</v>
      </c>
      <c r="B180" s="23"/>
      <c r="C180" s="9" t="s">
        <v>700</v>
      </c>
      <c r="F180" s="21"/>
      <c r="G180" s="21"/>
      <c r="H180" s="21"/>
      <c r="I180" s="21"/>
      <c r="J180" s="21"/>
      <c r="K180" s="103"/>
      <c r="L180" s="21"/>
      <c r="M180" s="103"/>
      <c r="N180" s="21"/>
      <c r="O180" s="21"/>
      <c r="P180" s="21"/>
      <c r="Q180" s="21"/>
      <c r="R180" s="21"/>
      <c r="S180" s="21"/>
    </row>
    <row r="181" spans="1:19" ht="14.1" customHeight="1" x14ac:dyDescent="0.2">
      <c r="A181" s="1">
        <v>15</v>
      </c>
      <c r="B181" s="23"/>
      <c r="C181" s="9" t="s">
        <v>1313</v>
      </c>
      <c r="F181" s="21"/>
      <c r="G181" s="21"/>
      <c r="H181" s="21"/>
      <c r="I181" s="21"/>
      <c r="J181" s="21"/>
      <c r="K181" s="103"/>
      <c r="L181" s="21"/>
      <c r="M181" s="103"/>
      <c r="N181" s="21"/>
      <c r="O181" s="21"/>
      <c r="P181" s="21"/>
      <c r="Q181" s="21"/>
      <c r="R181" s="21"/>
      <c r="S181" s="21"/>
    </row>
    <row r="182" spans="1:19" ht="14.1" customHeight="1" x14ac:dyDescent="0.2">
      <c r="A182" s="1">
        <v>16</v>
      </c>
      <c r="B182" s="23"/>
      <c r="C182" s="9" t="s">
        <v>1314</v>
      </c>
      <c r="F182" s="21"/>
      <c r="G182" s="21"/>
      <c r="H182" s="21"/>
      <c r="I182" s="21"/>
      <c r="J182" s="21"/>
      <c r="K182" s="103"/>
      <c r="L182" s="21"/>
      <c r="M182" s="103"/>
      <c r="N182" s="21"/>
      <c r="O182" s="21"/>
      <c r="P182" s="21"/>
      <c r="Q182" s="21"/>
      <c r="R182" s="21"/>
      <c r="S182" s="21"/>
    </row>
    <row r="183" spans="1:19" ht="14.1" customHeight="1" x14ac:dyDescent="0.2">
      <c r="A183" s="1">
        <v>17</v>
      </c>
      <c r="B183" s="23"/>
      <c r="C183" s="9" t="s">
        <v>1315</v>
      </c>
      <c r="F183" s="21"/>
      <c r="G183" s="21"/>
      <c r="H183" s="21"/>
      <c r="I183" s="21"/>
      <c r="J183" s="21"/>
      <c r="K183" s="103"/>
      <c r="L183" s="21"/>
      <c r="M183" s="103"/>
      <c r="N183" s="21"/>
      <c r="O183" s="21"/>
      <c r="P183" s="21"/>
      <c r="Q183" s="21"/>
      <c r="R183" s="21"/>
      <c r="S183" s="21"/>
    </row>
    <row r="184" spans="1:19" ht="14.1" customHeight="1" x14ac:dyDescent="0.2">
      <c r="A184" s="1">
        <v>18</v>
      </c>
      <c r="B184" s="23"/>
      <c r="C184" s="9" t="s">
        <v>701</v>
      </c>
      <c r="F184" s="21"/>
      <c r="G184" s="20"/>
      <c r="H184" s="21"/>
      <c r="I184" s="21"/>
      <c r="J184" s="20"/>
      <c r="K184" s="103"/>
      <c r="L184" s="21"/>
      <c r="M184" s="103"/>
      <c r="N184" s="21"/>
      <c r="O184" s="21"/>
      <c r="P184" s="21"/>
      <c r="Q184" s="21"/>
      <c r="R184" s="21"/>
      <c r="S184" s="21"/>
    </row>
    <row r="185" spans="1:19" ht="14.1" customHeight="1" x14ac:dyDescent="0.2">
      <c r="A185" s="1">
        <v>19</v>
      </c>
      <c r="B185" s="23"/>
      <c r="C185" s="9" t="s">
        <v>702</v>
      </c>
      <c r="F185" s="21"/>
      <c r="G185" s="20"/>
      <c r="H185" s="21"/>
      <c r="I185" s="21"/>
      <c r="J185" s="20"/>
      <c r="K185" s="103"/>
      <c r="L185" s="21"/>
      <c r="M185" s="103"/>
      <c r="N185" s="21"/>
      <c r="O185" s="21"/>
      <c r="P185" s="21"/>
      <c r="Q185" s="21"/>
      <c r="R185" s="21"/>
      <c r="S185" s="21"/>
    </row>
    <row r="186" spans="1:19" ht="14.1" customHeight="1" x14ac:dyDescent="0.2">
      <c r="A186" s="1">
        <v>20</v>
      </c>
      <c r="B186" s="23"/>
      <c r="C186" s="9"/>
      <c r="F186" s="21"/>
      <c r="G186" s="21"/>
      <c r="H186" s="21"/>
      <c r="I186" s="21"/>
      <c r="J186" s="21"/>
      <c r="K186" s="103"/>
      <c r="L186" s="21"/>
      <c r="M186" s="103"/>
      <c r="N186" s="21"/>
      <c r="O186" s="21"/>
      <c r="P186" s="21"/>
      <c r="Q186" s="21"/>
      <c r="R186" s="21"/>
      <c r="S186" s="21"/>
    </row>
    <row r="187" spans="1:19" ht="14.1" customHeight="1" x14ac:dyDescent="0.2">
      <c r="A187" s="1">
        <v>21</v>
      </c>
      <c r="B187" s="23"/>
      <c r="C187" s="48" t="s">
        <v>703</v>
      </c>
      <c r="F187" s="21"/>
      <c r="G187" s="21"/>
      <c r="H187" s="21"/>
      <c r="I187" s="21"/>
      <c r="J187" s="21"/>
      <c r="K187" s="103"/>
      <c r="L187" s="17"/>
      <c r="M187" s="103"/>
      <c r="N187" s="21"/>
      <c r="O187" s="21"/>
      <c r="P187" s="21"/>
      <c r="Q187" s="21"/>
      <c r="R187" s="21"/>
      <c r="S187" s="21"/>
    </row>
    <row r="188" spans="1:19" ht="14.1" customHeight="1" x14ac:dyDescent="0.2">
      <c r="A188" s="1">
        <v>22</v>
      </c>
      <c r="B188" s="23"/>
      <c r="C188" s="9" t="s">
        <v>696</v>
      </c>
      <c r="F188" s="21"/>
      <c r="G188" s="21"/>
      <c r="H188" s="21"/>
      <c r="I188" s="21"/>
      <c r="J188" s="21"/>
      <c r="K188" s="103"/>
      <c r="L188" s="17"/>
      <c r="M188" s="103"/>
      <c r="N188" s="21"/>
      <c r="O188" s="21"/>
      <c r="P188" s="21"/>
      <c r="Q188" s="21"/>
      <c r="R188" s="21"/>
      <c r="S188" s="21"/>
    </row>
    <row r="189" spans="1:19" ht="14.1" customHeight="1" x14ac:dyDescent="0.2">
      <c r="A189" s="1">
        <v>23</v>
      </c>
      <c r="B189" s="23"/>
      <c r="C189" s="9" t="s">
        <v>697</v>
      </c>
      <c r="F189" s="21"/>
      <c r="G189" s="21"/>
      <c r="H189" s="21"/>
      <c r="I189" s="21"/>
      <c r="J189" s="21"/>
      <c r="K189" s="103"/>
      <c r="L189" s="17"/>
      <c r="M189" s="103"/>
      <c r="N189" s="21"/>
      <c r="O189" s="21"/>
      <c r="P189" s="21"/>
      <c r="Q189" s="21"/>
      <c r="R189" s="21"/>
      <c r="S189" s="21"/>
    </row>
    <row r="190" spans="1:19" ht="14.1" customHeight="1" x14ac:dyDescent="0.2">
      <c r="A190" s="1">
        <v>24</v>
      </c>
      <c r="B190" s="23"/>
      <c r="C190" s="9" t="s">
        <v>698</v>
      </c>
      <c r="F190" s="21"/>
      <c r="G190" s="21"/>
      <c r="H190" s="21"/>
      <c r="I190" s="21"/>
      <c r="J190" s="21"/>
      <c r="K190" s="103"/>
      <c r="L190" s="17"/>
      <c r="M190" s="103"/>
      <c r="N190" s="21"/>
      <c r="O190" s="21"/>
      <c r="P190" s="21"/>
      <c r="Q190" s="21"/>
      <c r="R190" s="21"/>
      <c r="S190" s="21"/>
    </row>
    <row r="191" spans="1:19" ht="14.1" customHeight="1" x14ac:dyDescent="0.2">
      <c r="A191" s="1">
        <v>25</v>
      </c>
      <c r="B191" s="23"/>
      <c r="C191" s="9" t="s">
        <v>704</v>
      </c>
      <c r="F191" s="21"/>
      <c r="G191" s="21"/>
      <c r="H191" s="21"/>
      <c r="I191" s="21"/>
      <c r="J191" s="21"/>
      <c r="K191" s="103"/>
      <c r="L191" s="17"/>
      <c r="M191" s="103"/>
      <c r="N191" s="21"/>
      <c r="O191" s="21"/>
      <c r="P191" s="21"/>
      <c r="Q191" s="21"/>
      <c r="R191" s="21"/>
      <c r="S191" s="21"/>
    </row>
    <row r="192" spans="1:19" ht="14.1" customHeight="1" x14ac:dyDescent="0.2">
      <c r="A192" s="1">
        <v>26</v>
      </c>
      <c r="B192" s="23"/>
      <c r="C192" s="9" t="s">
        <v>1316</v>
      </c>
      <c r="F192" s="21"/>
      <c r="G192" s="21"/>
      <c r="H192" s="21"/>
      <c r="I192" s="21"/>
      <c r="J192" s="21"/>
      <c r="K192" s="103"/>
      <c r="L192" s="17"/>
      <c r="M192" s="103"/>
      <c r="N192" s="21"/>
      <c r="O192" s="21"/>
      <c r="P192" s="21"/>
      <c r="Q192" s="21"/>
      <c r="R192" s="21"/>
      <c r="S192" s="21"/>
    </row>
    <row r="193" spans="1:19" ht="14.1" customHeight="1" x14ac:dyDescent="0.2">
      <c r="A193" s="1">
        <v>27</v>
      </c>
      <c r="B193" s="23"/>
      <c r="C193" s="9" t="s">
        <v>1314</v>
      </c>
      <c r="F193" s="21"/>
      <c r="G193" s="21"/>
      <c r="H193" s="21"/>
      <c r="I193" s="21"/>
      <c r="J193" s="21"/>
      <c r="K193" s="103"/>
      <c r="L193" s="17"/>
      <c r="M193" s="103"/>
      <c r="N193" s="21"/>
      <c r="O193" s="21"/>
      <c r="P193" s="21"/>
      <c r="Q193" s="21"/>
      <c r="R193" s="21"/>
      <c r="S193" s="21"/>
    </row>
    <row r="194" spans="1:19" ht="14.1" customHeight="1" x14ac:dyDescent="0.2">
      <c r="A194" s="1">
        <v>28</v>
      </c>
      <c r="B194" s="23"/>
      <c r="C194" s="9" t="s">
        <v>1317</v>
      </c>
      <c r="F194" s="21"/>
      <c r="G194" s="21"/>
      <c r="H194" s="21"/>
      <c r="I194" s="21"/>
      <c r="J194" s="21"/>
      <c r="K194" s="103"/>
      <c r="L194" s="17"/>
      <c r="M194" s="103"/>
      <c r="N194" s="21"/>
      <c r="O194" s="21"/>
      <c r="P194" s="21"/>
      <c r="Q194" s="21"/>
      <c r="R194" s="21"/>
      <c r="S194" s="21"/>
    </row>
    <row r="195" spans="1:19" ht="14.1" customHeight="1" x14ac:dyDescent="0.2">
      <c r="A195" s="1">
        <v>29</v>
      </c>
      <c r="B195" s="23"/>
      <c r="C195" s="9" t="s">
        <v>705</v>
      </c>
      <c r="F195" s="21"/>
      <c r="G195" s="21"/>
      <c r="H195" s="21"/>
      <c r="I195" s="21"/>
      <c r="J195" s="21"/>
      <c r="K195" s="103"/>
      <c r="L195" s="17"/>
      <c r="M195" s="103"/>
      <c r="N195" s="21"/>
      <c r="O195" s="21"/>
      <c r="P195" s="21"/>
      <c r="Q195" s="21"/>
      <c r="R195" s="21"/>
      <c r="S195" s="21"/>
    </row>
    <row r="196" spans="1:19" ht="14.1" customHeight="1" x14ac:dyDescent="0.2">
      <c r="A196" s="1">
        <v>30</v>
      </c>
      <c r="B196" s="23"/>
      <c r="C196" s="9" t="s">
        <v>706</v>
      </c>
      <c r="F196" s="21"/>
      <c r="G196" s="21"/>
      <c r="H196" s="21"/>
      <c r="I196" s="21"/>
      <c r="J196" s="21"/>
      <c r="K196" s="103"/>
      <c r="L196" s="17"/>
      <c r="M196" s="103"/>
      <c r="N196" s="21"/>
      <c r="O196" s="21"/>
      <c r="P196" s="21"/>
      <c r="Q196" s="21"/>
      <c r="R196" s="21"/>
      <c r="S196" s="21"/>
    </row>
    <row r="197" spans="1:19" ht="14.1" customHeight="1" x14ac:dyDescent="0.2">
      <c r="A197" s="1">
        <v>31</v>
      </c>
      <c r="B197" s="23"/>
      <c r="C197" s="9" t="s">
        <v>707</v>
      </c>
      <c r="F197" s="21"/>
      <c r="G197" s="21"/>
      <c r="H197" s="21"/>
      <c r="I197" s="21"/>
      <c r="J197" s="21"/>
      <c r="K197" s="103"/>
      <c r="L197" s="17"/>
      <c r="M197" s="103"/>
      <c r="N197" s="21"/>
      <c r="O197" s="21"/>
      <c r="P197" s="21"/>
      <c r="Q197" s="21"/>
      <c r="R197" s="21"/>
      <c r="S197" s="21"/>
    </row>
    <row r="198" spans="1:19" ht="14.1" customHeight="1" x14ac:dyDescent="0.2">
      <c r="A198" s="1">
        <v>32</v>
      </c>
      <c r="B198" s="23"/>
      <c r="C198" s="9" t="s">
        <v>708</v>
      </c>
      <c r="F198" s="21"/>
      <c r="G198" s="20"/>
      <c r="H198" s="21"/>
      <c r="I198" s="21"/>
      <c r="J198" s="20"/>
      <c r="K198" s="103"/>
      <c r="L198" s="17"/>
      <c r="M198" s="103"/>
      <c r="N198" s="21"/>
      <c r="O198" s="21"/>
      <c r="P198" s="21"/>
      <c r="Q198" s="21"/>
      <c r="R198" s="21"/>
      <c r="S198" s="21"/>
    </row>
    <row r="199" spans="1:19" ht="14.1" customHeight="1" x14ac:dyDescent="0.2">
      <c r="A199" s="1">
        <v>33</v>
      </c>
      <c r="B199" s="23"/>
      <c r="C199" s="9" t="s">
        <v>709</v>
      </c>
      <c r="F199" s="21"/>
      <c r="G199" s="20"/>
      <c r="H199" s="21"/>
      <c r="I199" s="21"/>
      <c r="J199" s="20"/>
      <c r="K199" s="103"/>
      <c r="L199" s="17"/>
      <c r="M199" s="103"/>
      <c r="N199" s="21"/>
      <c r="O199" s="21"/>
      <c r="P199" s="21"/>
      <c r="Q199" s="21"/>
      <c r="R199" s="21"/>
      <c r="S199" s="21"/>
    </row>
    <row r="200" spans="1:19" ht="14.1" customHeight="1" x14ac:dyDescent="0.2">
      <c r="A200" s="1">
        <v>34</v>
      </c>
      <c r="B200" s="23"/>
      <c r="C200" s="9"/>
      <c r="F200" s="21"/>
      <c r="G200" s="78"/>
      <c r="H200" s="21"/>
      <c r="I200" s="21"/>
      <c r="J200" s="78"/>
      <c r="K200" s="103"/>
      <c r="L200" s="17"/>
      <c r="M200" s="103"/>
      <c r="N200" s="21"/>
      <c r="O200" s="21"/>
      <c r="P200" s="21"/>
      <c r="Q200" s="21"/>
      <c r="R200" s="21"/>
      <c r="S200" s="21"/>
    </row>
    <row r="201" spans="1:19" ht="14.1" customHeight="1" x14ac:dyDescent="0.2">
      <c r="A201" s="1">
        <v>35</v>
      </c>
      <c r="B201" s="23"/>
      <c r="C201" s="48" t="s">
        <v>1318</v>
      </c>
      <c r="D201" s="40"/>
      <c r="F201" s="21"/>
      <c r="G201" s="20"/>
      <c r="H201" s="21"/>
      <c r="I201" s="21"/>
      <c r="J201" s="20"/>
      <c r="K201" s="103"/>
      <c r="L201" s="17"/>
      <c r="M201" s="103"/>
      <c r="N201" s="21"/>
      <c r="O201" s="21"/>
      <c r="P201" s="21"/>
      <c r="Q201" s="21"/>
      <c r="R201" s="21"/>
      <c r="S201" s="21"/>
    </row>
    <row r="202" spans="1:19" ht="14.1" customHeight="1" x14ac:dyDescent="0.2">
      <c r="A202" s="1">
        <v>36</v>
      </c>
      <c r="B202" s="23"/>
      <c r="C202" s="9"/>
      <c r="F202" s="21"/>
      <c r="G202" s="21"/>
      <c r="H202" s="21"/>
      <c r="I202" s="21"/>
      <c r="J202" s="21"/>
      <c r="K202" s="103"/>
      <c r="L202" s="17"/>
      <c r="M202" s="103"/>
      <c r="N202" s="21"/>
      <c r="O202" s="21"/>
      <c r="P202" s="21"/>
      <c r="Q202" s="21"/>
      <c r="R202" s="21"/>
      <c r="S202" s="21"/>
    </row>
    <row r="203" spans="1:19" ht="14.1" customHeight="1" thickBot="1" x14ac:dyDescent="0.25">
      <c r="A203" s="1">
        <v>37</v>
      </c>
      <c r="B203" s="27"/>
      <c r="C203" s="9" t="s">
        <v>710</v>
      </c>
      <c r="F203" s="21"/>
      <c r="G203" s="97"/>
      <c r="H203" s="21"/>
      <c r="I203" s="25"/>
      <c r="J203" s="97"/>
      <c r="K203" s="103"/>
      <c r="L203" s="17"/>
      <c r="M203" s="103"/>
      <c r="N203" s="21"/>
      <c r="O203" s="21"/>
      <c r="P203" s="21"/>
      <c r="Q203" s="21"/>
      <c r="R203" s="21"/>
      <c r="S203" s="21"/>
    </row>
    <row r="204" spans="1:19" ht="14.1" customHeight="1" thickTop="1" x14ac:dyDescent="0.2">
      <c r="A204" s="1">
        <v>38</v>
      </c>
      <c r="B204" s="23"/>
      <c r="C204" s="9"/>
      <c r="F204" s="21"/>
      <c r="G204" s="21"/>
      <c r="H204" s="21"/>
      <c r="I204" s="21"/>
      <c r="J204" s="21"/>
      <c r="K204" s="103"/>
      <c r="L204" s="17"/>
      <c r="M204" s="103"/>
      <c r="N204" s="21"/>
      <c r="O204" s="21"/>
      <c r="P204" s="21"/>
      <c r="Q204" s="21"/>
      <c r="R204" s="21"/>
      <c r="S204" s="21"/>
    </row>
    <row r="205" spans="1:19" ht="14.1" customHeight="1" thickBot="1" x14ac:dyDescent="0.25">
      <c r="A205" s="2">
        <v>39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4.1" customHeight="1" x14ac:dyDescent="0.2">
      <c r="A206" s="1" t="s">
        <v>781</v>
      </c>
      <c r="Q206" s="1" t="s">
        <v>782</v>
      </c>
    </row>
    <row r="207" spans="1:19" ht="14.1" customHeight="1" thickBot="1" x14ac:dyDescent="0.25">
      <c r="A207" s="2" t="str">
        <f>+$A$3</f>
        <v>SCHEDULE B-6</v>
      </c>
      <c r="B207" s="2"/>
      <c r="C207" s="2"/>
      <c r="D207" s="2"/>
      <c r="E207" s="2"/>
      <c r="F207" s="2"/>
      <c r="G207" s="2"/>
      <c r="H207" s="2" t="str">
        <f>+$H$3</f>
        <v>JURISDICTIONAL SEPARATION FACTORS - RATE BASE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 t="str">
        <f>"Page " &amp; INT(ROW()/50) +1 &amp; " of " &amp; S$2</f>
        <v>Page 5 of 9</v>
      </c>
    </row>
    <row r="208" spans="1:19" ht="14.1" customHeight="1" x14ac:dyDescent="0.2">
      <c r="A208" s="1" t="s">
        <v>741</v>
      </c>
      <c r="E208" s="1" t="s">
        <v>806</v>
      </c>
      <c r="G208" s="1" t="str">
        <f>IF(+$G$4="","",$G$4)</f>
        <v>Provide a development of jurisdictional separation factors for rate base for the test year and the</v>
      </c>
      <c r="K208" s="12"/>
      <c r="L208" s="12"/>
      <c r="M208" s="12"/>
      <c r="N208" s="12"/>
      <c r="O208" s="12"/>
      <c r="P208" s="12" t="s">
        <v>783</v>
      </c>
      <c r="S208" s="18"/>
    </row>
    <row r="209" spans="1:19" ht="14.1" customHeight="1" x14ac:dyDescent="0.2">
      <c r="G209" s="1" t="str">
        <f>IF(+$G$5="","",$G$5)</f>
        <v>most recent historical year.</v>
      </c>
      <c r="K209" s="11"/>
      <c r="L209" s="13"/>
      <c r="M209" s="11"/>
      <c r="O209" s="11"/>
      <c r="P209" s="11"/>
      <c r="Q209" s="13" t="str">
        <f>PLine1</f>
        <v>Projected Test Year Ended 12/31/2022</v>
      </c>
      <c r="S209" s="19"/>
    </row>
    <row r="210" spans="1:19" ht="14.1" customHeight="1" x14ac:dyDescent="0.2">
      <c r="A210" s="1" t="s">
        <v>780</v>
      </c>
      <c r="G210" s="1" t="str">
        <f>IF(+$G$6="","",$G$6)</f>
        <v/>
      </c>
      <c r="K210" s="11"/>
      <c r="L210" s="13"/>
      <c r="M210" s="11"/>
      <c r="P210" s="11" t="s">
        <v>784</v>
      </c>
      <c r="Q210" s="13" t="str">
        <f>PLine2</f>
        <v>Projected Prior Year Ended 12/31/2021</v>
      </c>
      <c r="S210" s="19"/>
    </row>
    <row r="211" spans="1:19" ht="14.1" customHeight="1" x14ac:dyDescent="0.2">
      <c r="G211" s="1" t="str">
        <f>IF(+$G$7="","",$G$7)</f>
        <v/>
      </c>
      <c r="K211" s="11"/>
      <c r="L211" s="13"/>
      <c r="M211" s="11"/>
      <c r="P211" s="11"/>
      <c r="Q211" s="13" t="str">
        <f>PLine3</f>
        <v>Historical Prior Year Ended 12/31/2020</v>
      </c>
      <c r="S211" s="19"/>
    </row>
    <row r="212" spans="1:19" ht="14.1" customHeight="1" thickBot="1" x14ac:dyDescent="0.25">
      <c r="A212" s="2" t="str">
        <f>"DOCKET No. " &amp; DocketNum</f>
        <v>DOCKET No. 21XXXX-EI</v>
      </c>
      <c r="B212" s="2"/>
      <c r="C212" s="2"/>
      <c r="D212" s="2"/>
      <c r="E212" s="2"/>
      <c r="F212" s="2"/>
      <c r="G212" s="2" t="str">
        <f>IF(+$G$8="","",$G$8)</f>
        <v/>
      </c>
      <c r="H212" s="2"/>
      <c r="I212" s="8" t="s">
        <v>721</v>
      </c>
      <c r="J212" s="2"/>
      <c r="K212" s="2"/>
      <c r="L212" s="2"/>
      <c r="M212" s="2"/>
      <c r="N212" s="2"/>
      <c r="O212" s="2"/>
      <c r="P212" s="2"/>
      <c r="Q212" s="2" t="str">
        <f>PLine4</f>
        <v>Witness:</v>
      </c>
      <c r="R212" s="2"/>
      <c r="S212" s="2"/>
    </row>
    <row r="213" spans="1:19" ht="14.1" customHeight="1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4.1" customHeight="1" x14ac:dyDescent="0.2">
      <c r="C214" s="3"/>
      <c r="D214" s="3"/>
      <c r="E214" s="3"/>
      <c r="F214" s="3"/>
      <c r="G214" s="3"/>
      <c r="H214" s="3"/>
      <c r="I214" s="3"/>
      <c r="J214" s="3"/>
      <c r="K214" s="135"/>
      <c r="L214" s="135"/>
      <c r="M214" s="3"/>
      <c r="N214" s="3"/>
      <c r="O214" s="3"/>
      <c r="P214" s="3"/>
      <c r="Q214" s="3"/>
      <c r="R214" s="3"/>
      <c r="S214" s="3"/>
    </row>
    <row r="215" spans="1:19" ht="14.1" customHeight="1" x14ac:dyDescent="0.2">
      <c r="C215" s="14"/>
      <c r="D215" s="14"/>
      <c r="E215" s="14"/>
      <c r="F215" s="14"/>
      <c r="G215" s="3" t="s">
        <v>743</v>
      </c>
      <c r="H215" s="5"/>
      <c r="I215" s="3"/>
      <c r="J215" s="3" t="s">
        <v>744</v>
      </c>
      <c r="K215" s="3"/>
      <c r="L215" s="5"/>
      <c r="M215" s="3" t="s">
        <v>745</v>
      </c>
      <c r="N215" s="5"/>
      <c r="S215" s="5"/>
    </row>
    <row r="216" spans="1:19" ht="14.1" customHeight="1" x14ac:dyDescent="0.2">
      <c r="A216" s="1" t="s">
        <v>761</v>
      </c>
      <c r="B216" s="4"/>
      <c r="C216" s="5"/>
      <c r="D216" s="5"/>
      <c r="E216" s="5"/>
      <c r="F216" s="3"/>
      <c r="G216" s="5" t="s">
        <v>771</v>
      </c>
      <c r="H216" s="5"/>
      <c r="I216" s="5"/>
      <c r="J216" s="5" t="s">
        <v>1143</v>
      </c>
      <c r="K216" s="5"/>
      <c r="L216" s="3"/>
      <c r="M216" s="5" t="s">
        <v>791</v>
      </c>
      <c r="N216" s="43"/>
      <c r="O216" s="43"/>
      <c r="P216" s="3"/>
      <c r="Q216" s="3"/>
      <c r="R216" s="3"/>
      <c r="S216" s="16"/>
    </row>
    <row r="217" spans="1:19" ht="14.1" customHeight="1" thickBot="1" x14ac:dyDescent="0.25">
      <c r="A217" s="2" t="s">
        <v>772</v>
      </c>
      <c r="B217" s="8"/>
      <c r="C217" s="7" t="s">
        <v>711</v>
      </c>
      <c r="D217" s="7"/>
      <c r="E217" s="7"/>
      <c r="F217" s="7"/>
      <c r="G217" s="41" t="s">
        <v>826</v>
      </c>
      <c r="H217" s="41"/>
      <c r="I217" s="41"/>
      <c r="J217" s="41" t="s">
        <v>791</v>
      </c>
      <c r="K217" s="41"/>
      <c r="L217" s="42"/>
      <c r="M217" s="41" t="s">
        <v>792</v>
      </c>
      <c r="N217" s="15"/>
      <c r="O217" s="15"/>
      <c r="P217" s="15"/>
      <c r="Q217" s="15"/>
      <c r="R217" s="15"/>
      <c r="S217" s="15"/>
    </row>
    <row r="218" spans="1:19" ht="14.1" customHeight="1" x14ac:dyDescent="0.2">
      <c r="A218" s="1">
        <v>1</v>
      </c>
      <c r="B218" s="24"/>
      <c r="C218" s="25"/>
      <c r="D218" s="25"/>
      <c r="E218" s="25"/>
      <c r="F218" s="25"/>
      <c r="G218" s="25"/>
      <c r="H218" s="25"/>
      <c r="I218" s="25"/>
      <c r="J218" s="25"/>
      <c r="K218" s="103"/>
      <c r="L218" s="25"/>
      <c r="M218" s="103"/>
      <c r="N218" s="25"/>
      <c r="O218" s="25"/>
      <c r="P218" s="25"/>
      <c r="Q218" s="25"/>
      <c r="R218" s="25"/>
      <c r="S218" s="25"/>
    </row>
    <row r="219" spans="1:19" ht="14.1" customHeight="1" x14ac:dyDescent="0.2">
      <c r="A219" s="1">
        <v>2</v>
      </c>
      <c r="B219" s="23"/>
      <c r="C219" s="48" t="s">
        <v>712</v>
      </c>
      <c r="D219" s="40"/>
      <c r="E219" s="10"/>
      <c r="F219" s="25"/>
      <c r="G219" s="25"/>
      <c r="H219" s="25"/>
      <c r="I219" s="25"/>
      <c r="J219" s="25"/>
      <c r="K219" s="103"/>
      <c r="L219" s="25"/>
      <c r="M219" s="103"/>
      <c r="N219" s="25"/>
      <c r="O219" s="25"/>
      <c r="P219" s="25"/>
      <c r="Q219" s="25"/>
      <c r="R219" s="25"/>
      <c r="S219" s="25"/>
    </row>
    <row r="220" spans="1:19" ht="14.1" customHeight="1" x14ac:dyDescent="0.2">
      <c r="A220" s="1">
        <v>3</v>
      </c>
      <c r="B220" s="23"/>
      <c r="C220" s="9"/>
      <c r="F220" s="25"/>
      <c r="G220" s="25"/>
      <c r="H220" s="25"/>
      <c r="I220" s="25"/>
      <c r="J220" s="25"/>
      <c r="K220" s="103"/>
      <c r="L220" s="9"/>
      <c r="M220" s="103"/>
      <c r="N220" s="25"/>
      <c r="O220" s="25"/>
      <c r="P220" s="25"/>
      <c r="Q220" s="25"/>
      <c r="R220" s="25"/>
      <c r="S220" s="25"/>
    </row>
    <row r="221" spans="1:19" ht="14.1" customHeight="1" x14ac:dyDescent="0.2">
      <c r="A221" s="1">
        <v>4</v>
      </c>
      <c r="B221" s="23"/>
      <c r="C221" s="48" t="s">
        <v>691</v>
      </c>
      <c r="F221" s="21"/>
      <c r="G221" s="21"/>
      <c r="H221" s="21"/>
      <c r="I221" s="21"/>
      <c r="J221" s="21"/>
      <c r="K221" s="103"/>
      <c r="L221" s="17"/>
      <c r="M221" s="103"/>
      <c r="N221" s="21"/>
      <c r="O221" s="21"/>
      <c r="P221" s="21"/>
      <c r="Q221" s="21"/>
      <c r="R221" s="21"/>
      <c r="S221" s="21"/>
    </row>
    <row r="222" spans="1:19" ht="14.1" customHeight="1" x14ac:dyDescent="0.2">
      <c r="A222" s="1">
        <v>5</v>
      </c>
      <c r="B222" s="23"/>
      <c r="C222" s="9" t="s">
        <v>692</v>
      </c>
      <c r="F222" s="21"/>
      <c r="G222" s="25"/>
      <c r="H222" s="21"/>
      <c r="I222" s="25"/>
      <c r="J222" s="25"/>
      <c r="K222" s="103"/>
      <c r="L222" s="17"/>
      <c r="M222" s="103"/>
      <c r="N222" s="21"/>
      <c r="O222" s="21"/>
      <c r="P222" s="21"/>
      <c r="Q222" s="21"/>
      <c r="R222" s="21"/>
      <c r="S222" s="21"/>
    </row>
    <row r="223" spans="1:19" ht="14.1" customHeight="1" x14ac:dyDescent="0.2">
      <c r="A223" s="1">
        <v>6</v>
      </c>
      <c r="B223" s="23"/>
      <c r="C223" s="9" t="s">
        <v>693</v>
      </c>
      <c r="F223" s="21"/>
      <c r="G223" s="20"/>
      <c r="H223" s="21"/>
      <c r="I223" s="21"/>
      <c r="J223" s="20"/>
      <c r="K223" s="103"/>
      <c r="L223" s="17"/>
      <c r="M223" s="103"/>
      <c r="N223" s="21"/>
      <c r="O223" s="21"/>
      <c r="P223" s="21"/>
      <c r="Q223" s="21"/>
      <c r="R223" s="21"/>
      <c r="S223" s="21"/>
    </row>
    <row r="224" spans="1:19" ht="14.1" customHeight="1" x14ac:dyDescent="0.2">
      <c r="A224" s="1">
        <v>7</v>
      </c>
      <c r="B224" s="23"/>
      <c r="C224" s="9" t="s">
        <v>694</v>
      </c>
      <c r="F224" s="21"/>
      <c r="G224" s="20"/>
      <c r="H224" s="21"/>
      <c r="I224" s="21"/>
      <c r="J224" s="20"/>
      <c r="K224" s="103"/>
      <c r="L224" s="21"/>
      <c r="M224" s="103"/>
      <c r="N224" s="21"/>
      <c r="O224" s="21"/>
      <c r="P224" s="21"/>
      <c r="Q224" s="21"/>
      <c r="R224" s="21"/>
      <c r="S224" s="21"/>
    </row>
    <row r="225" spans="1:19" ht="14.1" customHeight="1" x14ac:dyDescent="0.2">
      <c r="A225" s="1">
        <v>8</v>
      </c>
      <c r="B225" s="23"/>
      <c r="C225" s="9"/>
      <c r="F225" s="21"/>
      <c r="G225" s="21"/>
      <c r="H225" s="21"/>
      <c r="I225" s="21"/>
      <c r="J225" s="21"/>
      <c r="K225" s="103"/>
      <c r="L225" s="21"/>
      <c r="M225" s="103"/>
      <c r="N225" s="21"/>
      <c r="O225" s="21"/>
      <c r="P225" s="21"/>
      <c r="Q225" s="21"/>
      <c r="R225" s="21"/>
      <c r="S225" s="21"/>
    </row>
    <row r="226" spans="1:19" ht="14.1" customHeight="1" x14ac:dyDescent="0.2">
      <c r="A226" s="1">
        <v>9</v>
      </c>
      <c r="B226" s="23"/>
      <c r="C226" s="48" t="s">
        <v>695</v>
      </c>
      <c r="F226" s="21"/>
      <c r="G226" s="21"/>
      <c r="H226" s="21"/>
      <c r="I226" s="21"/>
      <c r="J226" s="21"/>
      <c r="K226" s="103"/>
      <c r="L226" s="21"/>
      <c r="M226" s="103"/>
      <c r="N226" s="21"/>
      <c r="O226" s="21"/>
      <c r="P226" s="21"/>
      <c r="Q226" s="21"/>
      <c r="R226" s="21"/>
      <c r="S226" s="21"/>
    </row>
    <row r="227" spans="1:19" ht="14.1" customHeight="1" x14ac:dyDescent="0.2">
      <c r="A227" s="1">
        <v>10</v>
      </c>
      <c r="B227" s="23"/>
      <c r="C227" s="25" t="s">
        <v>696</v>
      </c>
      <c r="D227" s="10"/>
      <c r="E227" s="10"/>
      <c r="F227" s="21"/>
      <c r="G227" s="21"/>
      <c r="H227" s="21"/>
      <c r="I227" s="21"/>
      <c r="J227" s="21"/>
      <c r="K227" s="103"/>
      <c r="L227" s="21"/>
      <c r="M227" s="103"/>
      <c r="N227" s="21"/>
      <c r="O227" s="21"/>
      <c r="P227" s="21"/>
      <c r="Q227" s="21"/>
      <c r="R227" s="21"/>
      <c r="S227" s="21"/>
    </row>
    <row r="228" spans="1:19" ht="14.1" customHeight="1" x14ac:dyDescent="0.2">
      <c r="A228" s="1">
        <v>11</v>
      </c>
      <c r="B228" s="23"/>
      <c r="C228" s="25" t="s">
        <v>697</v>
      </c>
      <c r="D228" s="10"/>
      <c r="E228" s="10"/>
      <c r="F228" s="21"/>
      <c r="G228" s="21"/>
      <c r="H228" s="21"/>
      <c r="I228" s="21"/>
      <c r="J228" s="21"/>
      <c r="K228" s="103"/>
      <c r="L228" s="21"/>
      <c r="M228" s="103"/>
      <c r="N228" s="21"/>
      <c r="O228" s="21"/>
      <c r="P228" s="21"/>
      <c r="Q228" s="21"/>
      <c r="R228" s="21"/>
      <c r="S228" s="21"/>
    </row>
    <row r="229" spans="1:19" ht="14.1" customHeight="1" x14ac:dyDescent="0.2">
      <c r="A229" s="1">
        <v>12</v>
      </c>
      <c r="B229" s="23"/>
      <c r="C229" s="25" t="s">
        <v>698</v>
      </c>
      <c r="D229" s="10"/>
      <c r="E229" s="10"/>
      <c r="F229" s="21"/>
      <c r="G229" s="21"/>
      <c r="H229" s="21"/>
      <c r="I229" s="21"/>
      <c r="J229" s="21"/>
      <c r="K229" s="103"/>
      <c r="L229" s="21"/>
      <c r="M229" s="103"/>
      <c r="N229" s="21"/>
      <c r="O229" s="21"/>
      <c r="P229" s="21"/>
      <c r="Q229" s="21"/>
      <c r="R229" s="21"/>
      <c r="S229" s="21"/>
    </row>
    <row r="230" spans="1:19" ht="14.1" customHeight="1" x14ac:dyDescent="0.2">
      <c r="A230" s="1">
        <v>13</v>
      </c>
      <c r="B230" s="23"/>
      <c r="C230" s="25" t="s">
        <v>699</v>
      </c>
      <c r="D230" s="10"/>
      <c r="E230" s="10"/>
      <c r="F230" s="21"/>
      <c r="G230" s="21"/>
      <c r="H230" s="21"/>
      <c r="I230" s="21"/>
      <c r="J230" s="21"/>
      <c r="K230" s="103"/>
      <c r="L230" s="21"/>
      <c r="M230" s="103"/>
      <c r="N230" s="21"/>
      <c r="O230" s="21"/>
      <c r="P230" s="21"/>
      <c r="Q230" s="21"/>
      <c r="R230" s="21"/>
      <c r="S230" s="21"/>
    </row>
    <row r="231" spans="1:19" ht="14.1" customHeight="1" x14ac:dyDescent="0.2">
      <c r="A231" s="1">
        <v>14</v>
      </c>
      <c r="B231" s="23"/>
      <c r="C231" s="25" t="s">
        <v>700</v>
      </c>
      <c r="D231" s="10"/>
      <c r="E231" s="10"/>
      <c r="F231" s="21"/>
      <c r="G231" s="21"/>
      <c r="H231" s="21"/>
      <c r="I231" s="21"/>
      <c r="J231" s="21"/>
      <c r="K231" s="103"/>
      <c r="L231" s="21"/>
      <c r="M231" s="103"/>
      <c r="N231" s="21"/>
      <c r="O231" s="21"/>
      <c r="P231" s="21"/>
      <c r="Q231" s="21"/>
      <c r="R231" s="21"/>
      <c r="S231" s="21"/>
    </row>
    <row r="232" spans="1:19" ht="14.1" customHeight="1" x14ac:dyDescent="0.2">
      <c r="A232" s="1">
        <v>15</v>
      </c>
      <c r="B232" s="23"/>
      <c r="C232" s="25" t="s">
        <v>1313</v>
      </c>
      <c r="D232" s="10"/>
      <c r="E232" s="10"/>
      <c r="F232" s="21"/>
      <c r="G232" s="21"/>
      <c r="H232" s="21"/>
      <c r="I232" s="21"/>
      <c r="J232" s="21"/>
      <c r="K232" s="103"/>
      <c r="L232" s="21"/>
      <c r="M232" s="103"/>
      <c r="N232" s="21"/>
      <c r="O232" s="21"/>
      <c r="P232" s="21"/>
      <c r="Q232" s="21"/>
      <c r="R232" s="21"/>
      <c r="S232" s="21"/>
    </row>
    <row r="233" spans="1:19" ht="14.1" customHeight="1" x14ac:dyDescent="0.2">
      <c r="A233" s="1">
        <v>16</v>
      </c>
      <c r="B233" s="23"/>
      <c r="C233" s="25" t="s">
        <v>1314</v>
      </c>
      <c r="D233" s="10"/>
      <c r="E233" s="10"/>
      <c r="F233" s="21"/>
      <c r="G233" s="21"/>
      <c r="H233" s="21"/>
      <c r="I233" s="21"/>
      <c r="J233" s="21"/>
      <c r="K233" s="103"/>
      <c r="L233" s="21"/>
      <c r="M233" s="103"/>
      <c r="N233" s="21"/>
      <c r="O233" s="21"/>
      <c r="P233" s="21"/>
      <c r="Q233" s="21"/>
      <c r="R233" s="21"/>
      <c r="S233" s="21"/>
    </row>
    <row r="234" spans="1:19" ht="14.1" customHeight="1" x14ac:dyDescent="0.2">
      <c r="A234" s="1">
        <v>17</v>
      </c>
      <c r="B234" s="23"/>
      <c r="C234" s="25" t="s">
        <v>1315</v>
      </c>
      <c r="D234" s="10"/>
      <c r="E234" s="10"/>
      <c r="F234" s="21"/>
      <c r="G234" s="21"/>
      <c r="H234" s="21"/>
      <c r="I234" s="21"/>
      <c r="J234" s="21"/>
      <c r="K234" s="103"/>
      <c r="L234" s="21"/>
      <c r="M234" s="103"/>
      <c r="N234" s="21"/>
      <c r="O234" s="21"/>
      <c r="P234" s="21"/>
      <c r="Q234" s="21"/>
      <c r="R234" s="21"/>
      <c r="S234" s="21"/>
    </row>
    <row r="235" spans="1:19" ht="14.1" customHeight="1" x14ac:dyDescent="0.2">
      <c r="A235" s="1">
        <v>18</v>
      </c>
      <c r="B235" s="23"/>
      <c r="C235" s="25" t="s">
        <v>701</v>
      </c>
      <c r="D235" s="10"/>
      <c r="E235" s="10"/>
      <c r="F235" s="21"/>
      <c r="G235" s="20"/>
      <c r="H235" s="21"/>
      <c r="I235" s="21"/>
      <c r="J235" s="20"/>
      <c r="K235" s="103"/>
      <c r="L235" s="21"/>
      <c r="M235" s="103"/>
      <c r="N235" s="21"/>
      <c r="O235" s="21"/>
      <c r="P235" s="21"/>
      <c r="Q235" s="21"/>
      <c r="R235" s="21"/>
      <c r="S235" s="21"/>
    </row>
    <row r="236" spans="1:19" ht="14.1" customHeight="1" x14ac:dyDescent="0.2">
      <c r="A236" s="1">
        <v>19</v>
      </c>
      <c r="B236" s="23"/>
      <c r="C236" s="25" t="s">
        <v>702</v>
      </c>
      <c r="D236" s="10"/>
      <c r="E236" s="10"/>
      <c r="F236" s="21"/>
      <c r="G236" s="20"/>
      <c r="H236" s="21"/>
      <c r="I236" s="21"/>
      <c r="J236" s="20"/>
      <c r="K236" s="103"/>
      <c r="L236" s="21"/>
      <c r="M236" s="103"/>
      <c r="N236" s="21"/>
      <c r="O236" s="21"/>
      <c r="P236" s="21"/>
      <c r="Q236" s="21"/>
      <c r="R236" s="21"/>
      <c r="S236" s="21"/>
    </row>
    <row r="237" spans="1:19" ht="14.1" customHeight="1" x14ac:dyDescent="0.2">
      <c r="A237" s="1">
        <v>20</v>
      </c>
      <c r="B237" s="23"/>
      <c r="C237" s="25"/>
      <c r="D237" s="10"/>
      <c r="E237" s="10"/>
      <c r="F237" s="21"/>
      <c r="G237" s="21"/>
      <c r="H237" s="21"/>
      <c r="I237" s="21"/>
      <c r="J237" s="21"/>
      <c r="K237" s="103"/>
      <c r="L237" s="21"/>
      <c r="M237" s="103"/>
      <c r="N237" s="21"/>
      <c r="O237" s="21"/>
      <c r="P237" s="21"/>
      <c r="Q237" s="21"/>
      <c r="R237" s="21"/>
      <c r="S237" s="21"/>
    </row>
    <row r="238" spans="1:19" ht="14.1" customHeight="1" x14ac:dyDescent="0.2">
      <c r="A238" s="1">
        <v>21</v>
      </c>
      <c r="B238" s="23"/>
      <c r="C238" s="48" t="s">
        <v>703</v>
      </c>
      <c r="D238" s="10"/>
      <c r="E238" s="10"/>
      <c r="F238" s="21"/>
      <c r="G238" s="21"/>
      <c r="H238" s="21"/>
      <c r="I238" s="21"/>
      <c r="J238" s="21"/>
      <c r="K238" s="103"/>
      <c r="L238" s="21"/>
      <c r="M238" s="103"/>
      <c r="N238" s="21"/>
      <c r="O238" s="21"/>
      <c r="P238" s="21"/>
      <c r="Q238" s="21"/>
      <c r="R238" s="21"/>
      <c r="S238" s="21"/>
    </row>
    <row r="239" spans="1:19" ht="14.1" customHeight="1" x14ac:dyDescent="0.2">
      <c r="A239" s="1">
        <v>22</v>
      </c>
      <c r="B239" s="23"/>
      <c r="C239" s="25" t="s">
        <v>696</v>
      </c>
      <c r="D239" s="10"/>
      <c r="E239" s="10"/>
      <c r="F239" s="21"/>
      <c r="G239" s="21"/>
      <c r="H239" s="21"/>
      <c r="I239" s="21"/>
      <c r="J239" s="21"/>
      <c r="K239" s="103"/>
      <c r="L239" s="21"/>
      <c r="M239" s="103"/>
      <c r="N239" s="21"/>
      <c r="O239" s="21"/>
      <c r="P239" s="21"/>
      <c r="Q239" s="21"/>
      <c r="R239" s="21"/>
      <c r="S239" s="21"/>
    </row>
    <row r="240" spans="1:19" ht="14.1" customHeight="1" x14ac:dyDescent="0.2">
      <c r="A240" s="1">
        <v>23</v>
      </c>
      <c r="B240" s="23"/>
      <c r="C240" s="25" t="s">
        <v>697</v>
      </c>
      <c r="D240" s="10"/>
      <c r="E240" s="10"/>
      <c r="F240" s="21"/>
      <c r="G240" s="21"/>
      <c r="H240" s="21"/>
      <c r="I240" s="21"/>
      <c r="J240" s="21"/>
      <c r="K240" s="103"/>
      <c r="L240" s="21"/>
      <c r="M240" s="103"/>
      <c r="N240" s="21"/>
      <c r="O240" s="21"/>
      <c r="P240" s="21"/>
      <c r="Q240" s="21"/>
      <c r="R240" s="21"/>
      <c r="S240" s="21"/>
    </row>
    <row r="241" spans="1:19" ht="14.1" customHeight="1" x14ac:dyDescent="0.2">
      <c r="A241" s="1">
        <v>24</v>
      </c>
      <c r="B241" s="23"/>
      <c r="C241" s="25" t="s">
        <v>698</v>
      </c>
      <c r="D241" s="10"/>
      <c r="E241" s="10"/>
      <c r="F241" s="21"/>
      <c r="G241" s="21"/>
      <c r="H241" s="21"/>
      <c r="I241" s="21"/>
      <c r="J241" s="21"/>
      <c r="K241" s="103"/>
      <c r="L241" s="21"/>
      <c r="M241" s="103"/>
      <c r="N241" s="21"/>
      <c r="O241" s="21"/>
      <c r="P241" s="21"/>
      <c r="Q241" s="21"/>
      <c r="R241" s="21"/>
      <c r="S241" s="21"/>
    </row>
    <row r="242" spans="1:19" ht="14.1" customHeight="1" x14ac:dyDescent="0.2">
      <c r="A242" s="1">
        <v>25</v>
      </c>
      <c r="B242" s="23"/>
      <c r="C242" s="25" t="s">
        <v>704</v>
      </c>
      <c r="D242" s="10"/>
      <c r="E242" s="10"/>
      <c r="F242" s="21"/>
      <c r="G242" s="21"/>
      <c r="H242" s="21"/>
      <c r="I242" s="21"/>
      <c r="J242" s="21"/>
      <c r="K242" s="103"/>
      <c r="L242" s="21"/>
      <c r="M242" s="103"/>
      <c r="N242" s="21"/>
      <c r="O242" s="21"/>
      <c r="P242" s="21"/>
      <c r="Q242" s="21"/>
      <c r="R242" s="21"/>
      <c r="S242" s="21"/>
    </row>
    <row r="243" spans="1:19" ht="14.1" customHeight="1" x14ac:dyDescent="0.2">
      <c r="A243" s="1">
        <v>26</v>
      </c>
      <c r="B243" s="23"/>
      <c r="C243" s="25" t="s">
        <v>1316</v>
      </c>
      <c r="D243" s="10"/>
      <c r="E243" s="10"/>
      <c r="F243" s="21"/>
      <c r="G243" s="21"/>
      <c r="H243" s="21"/>
      <c r="I243" s="21"/>
      <c r="J243" s="21"/>
      <c r="K243" s="103"/>
      <c r="L243" s="21"/>
      <c r="M243" s="103"/>
      <c r="N243" s="21"/>
      <c r="O243" s="21"/>
      <c r="P243" s="21"/>
      <c r="Q243" s="21"/>
      <c r="R243" s="21"/>
      <c r="S243" s="21"/>
    </row>
    <row r="244" spans="1:19" ht="14.1" customHeight="1" x14ac:dyDescent="0.2">
      <c r="A244" s="1">
        <v>27</v>
      </c>
      <c r="B244" s="23"/>
      <c r="C244" s="25" t="s">
        <v>1314</v>
      </c>
      <c r="D244" s="10"/>
      <c r="E244" s="10"/>
      <c r="F244" s="21"/>
      <c r="G244" s="21"/>
      <c r="H244" s="21"/>
      <c r="I244" s="21"/>
      <c r="J244" s="21"/>
      <c r="K244" s="103"/>
      <c r="L244" s="21"/>
      <c r="M244" s="103"/>
      <c r="N244" s="21"/>
      <c r="O244" s="21"/>
      <c r="P244" s="21"/>
      <c r="Q244" s="21"/>
      <c r="R244" s="21"/>
      <c r="S244" s="21"/>
    </row>
    <row r="245" spans="1:19" ht="14.1" customHeight="1" x14ac:dyDescent="0.2">
      <c r="A245" s="1">
        <v>28</v>
      </c>
      <c r="B245" s="23"/>
      <c r="C245" s="25" t="s">
        <v>1317</v>
      </c>
      <c r="D245" s="10"/>
      <c r="E245" s="10"/>
      <c r="F245" s="21"/>
      <c r="G245" s="21"/>
      <c r="H245" s="21"/>
      <c r="I245" s="21"/>
      <c r="J245" s="21"/>
      <c r="K245" s="103"/>
      <c r="L245" s="21"/>
      <c r="M245" s="103"/>
      <c r="N245" s="21"/>
      <c r="O245" s="21"/>
      <c r="P245" s="21"/>
      <c r="Q245" s="21"/>
      <c r="R245" s="21"/>
      <c r="S245" s="21"/>
    </row>
    <row r="246" spans="1:19" ht="14.1" customHeight="1" x14ac:dyDescent="0.2">
      <c r="A246" s="1">
        <v>29</v>
      </c>
      <c r="B246" s="23"/>
      <c r="C246" s="25" t="s">
        <v>705</v>
      </c>
      <c r="D246" s="10"/>
      <c r="E246" s="10"/>
      <c r="F246" s="21"/>
      <c r="G246" s="21"/>
      <c r="H246" s="21"/>
      <c r="I246" s="21"/>
      <c r="J246" s="21"/>
      <c r="K246" s="103"/>
      <c r="L246" s="21"/>
      <c r="M246" s="103"/>
      <c r="N246" s="21"/>
      <c r="O246" s="21"/>
      <c r="P246" s="21"/>
      <c r="Q246" s="21"/>
      <c r="R246" s="21"/>
      <c r="S246" s="21"/>
    </row>
    <row r="247" spans="1:19" ht="14.1" customHeight="1" x14ac:dyDescent="0.2">
      <c r="A247" s="1">
        <v>30</v>
      </c>
      <c r="B247" s="23"/>
      <c r="C247" s="25" t="s">
        <v>706</v>
      </c>
      <c r="D247" s="10"/>
      <c r="E247" s="10"/>
      <c r="F247" s="21"/>
      <c r="G247" s="21"/>
      <c r="H247" s="21"/>
      <c r="I247" s="21"/>
      <c r="J247" s="21"/>
      <c r="K247" s="103"/>
      <c r="L247" s="21"/>
      <c r="M247" s="103"/>
      <c r="N247" s="21"/>
      <c r="O247" s="21"/>
      <c r="P247" s="21"/>
      <c r="Q247" s="21"/>
      <c r="R247" s="21"/>
      <c r="S247" s="21"/>
    </row>
    <row r="248" spans="1:19" ht="14.1" customHeight="1" x14ac:dyDescent="0.2">
      <c r="A248" s="1">
        <v>31</v>
      </c>
      <c r="B248" s="23"/>
      <c r="C248" s="25" t="s">
        <v>707</v>
      </c>
      <c r="D248" s="10"/>
      <c r="E248" s="10"/>
      <c r="F248" s="21"/>
      <c r="G248" s="21"/>
      <c r="H248" s="21"/>
      <c r="I248" s="21"/>
      <c r="J248" s="21"/>
      <c r="K248" s="103"/>
      <c r="L248" s="21"/>
      <c r="M248" s="103"/>
      <c r="N248" s="21"/>
      <c r="O248" s="21"/>
      <c r="P248" s="21"/>
      <c r="Q248" s="21"/>
      <c r="R248" s="21"/>
      <c r="S248" s="21"/>
    </row>
    <row r="249" spans="1:19" ht="14.1" customHeight="1" x14ac:dyDescent="0.2">
      <c r="A249" s="1">
        <v>32</v>
      </c>
      <c r="B249" s="23"/>
      <c r="C249" s="25" t="s">
        <v>708</v>
      </c>
      <c r="D249" s="10"/>
      <c r="E249" s="10"/>
      <c r="F249" s="21"/>
      <c r="G249" s="20"/>
      <c r="H249" s="21"/>
      <c r="I249" s="21"/>
      <c r="J249" s="20"/>
      <c r="K249" s="103"/>
      <c r="L249" s="21"/>
      <c r="M249" s="103"/>
      <c r="N249" s="21"/>
      <c r="O249" s="21"/>
      <c r="P249" s="21"/>
      <c r="Q249" s="21"/>
      <c r="R249" s="21"/>
      <c r="S249" s="21"/>
    </row>
    <row r="250" spans="1:19" ht="14.1" customHeight="1" x14ac:dyDescent="0.2">
      <c r="A250" s="1">
        <v>33</v>
      </c>
      <c r="B250" s="23"/>
      <c r="C250" s="25" t="s">
        <v>709</v>
      </c>
      <c r="D250" s="10"/>
      <c r="E250" s="10"/>
      <c r="F250" s="21"/>
      <c r="G250" s="20"/>
      <c r="H250" s="21"/>
      <c r="I250" s="21"/>
      <c r="J250" s="20"/>
      <c r="K250" s="103"/>
      <c r="L250" s="21"/>
      <c r="M250" s="103"/>
      <c r="N250" s="21"/>
      <c r="O250" s="21"/>
      <c r="P250" s="21"/>
      <c r="Q250" s="21"/>
      <c r="R250" s="21"/>
      <c r="S250" s="21"/>
    </row>
    <row r="251" spans="1:19" ht="14.1" customHeight="1" x14ac:dyDescent="0.2">
      <c r="A251" s="1">
        <v>34</v>
      </c>
      <c r="B251" s="10"/>
      <c r="C251" s="10"/>
      <c r="D251" s="10"/>
      <c r="E251" s="10"/>
      <c r="F251" s="22"/>
      <c r="G251" s="78"/>
      <c r="H251" s="22"/>
      <c r="I251" s="21"/>
      <c r="J251" s="78"/>
      <c r="K251" s="103"/>
      <c r="L251" s="22"/>
      <c r="M251" s="103"/>
      <c r="N251" s="22"/>
      <c r="O251" s="22"/>
      <c r="P251" s="22"/>
      <c r="Q251" s="22"/>
      <c r="R251" s="22"/>
      <c r="S251" s="22"/>
    </row>
    <row r="252" spans="1:19" ht="14.1" customHeight="1" x14ac:dyDescent="0.2">
      <c r="A252" s="1">
        <v>35</v>
      </c>
      <c r="B252" s="10"/>
      <c r="C252" s="40" t="s">
        <v>1318</v>
      </c>
      <c r="D252" s="40"/>
      <c r="E252" s="10"/>
      <c r="F252" s="22"/>
      <c r="G252" s="20"/>
      <c r="H252" s="22"/>
      <c r="I252" s="21"/>
      <c r="J252" s="20"/>
      <c r="K252" s="103"/>
      <c r="L252" s="22"/>
      <c r="M252" s="103"/>
      <c r="N252" s="22"/>
      <c r="O252" s="22"/>
      <c r="P252" s="22"/>
      <c r="Q252" s="22"/>
      <c r="R252" s="22"/>
      <c r="S252" s="22"/>
    </row>
    <row r="253" spans="1:19" ht="14.1" customHeight="1" x14ac:dyDescent="0.2">
      <c r="A253" s="1">
        <v>36</v>
      </c>
      <c r="B253" s="10"/>
      <c r="C253" s="10"/>
      <c r="D253" s="10"/>
      <c r="E253" s="10"/>
      <c r="F253" s="22"/>
      <c r="G253" s="21"/>
      <c r="H253" s="22"/>
      <c r="I253" s="21"/>
      <c r="J253" s="21"/>
      <c r="K253" s="103"/>
      <c r="L253" s="22"/>
      <c r="M253" s="103"/>
      <c r="N253" s="22"/>
      <c r="O253" s="22"/>
      <c r="P253" s="22"/>
      <c r="Q253" s="22"/>
      <c r="R253" s="22"/>
      <c r="S253" s="22"/>
    </row>
    <row r="254" spans="1:19" ht="14.1" customHeight="1" thickBot="1" x14ac:dyDescent="0.25">
      <c r="A254" s="1">
        <v>37</v>
      </c>
      <c r="B254" s="10"/>
      <c r="C254" s="10" t="s">
        <v>1319</v>
      </c>
      <c r="D254" s="10"/>
      <c r="E254" s="10"/>
      <c r="F254" s="22"/>
      <c r="G254" s="97"/>
      <c r="H254" s="22"/>
      <c r="I254" s="25"/>
      <c r="J254" s="97"/>
      <c r="K254" s="103"/>
      <c r="L254" s="22"/>
      <c r="M254" s="103"/>
      <c r="N254" s="22"/>
      <c r="O254" s="22"/>
      <c r="P254" s="22"/>
      <c r="Q254" s="22"/>
      <c r="R254" s="22"/>
      <c r="S254" s="22"/>
    </row>
    <row r="255" spans="1:19" ht="14.1" customHeight="1" thickTop="1" x14ac:dyDescent="0.2">
      <c r="A255" s="1">
        <v>38</v>
      </c>
      <c r="B255" s="10"/>
      <c r="C255" s="10"/>
      <c r="D255" s="10"/>
      <c r="E255" s="10"/>
      <c r="F255" s="22"/>
      <c r="G255" s="22"/>
      <c r="H255" s="22"/>
      <c r="I255" s="22"/>
      <c r="J255" s="22"/>
      <c r="K255" s="103"/>
      <c r="L255" s="22"/>
      <c r="M255" s="103"/>
      <c r="N255" s="22"/>
      <c r="O255" s="22"/>
      <c r="P255" s="22"/>
      <c r="Q255" s="22"/>
      <c r="R255" s="22"/>
      <c r="S255" s="22"/>
    </row>
    <row r="256" spans="1:19" ht="14.1" customHeight="1" thickBot="1" x14ac:dyDescent="0.25">
      <c r="A256" s="2">
        <v>39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4.1" customHeight="1" x14ac:dyDescent="0.2">
      <c r="A257" s="1" t="s">
        <v>781</v>
      </c>
      <c r="Q257" s="1" t="s">
        <v>782</v>
      </c>
    </row>
    <row r="258" spans="1:19" ht="14.1" customHeight="1" thickBot="1" x14ac:dyDescent="0.25">
      <c r="A258" s="2" t="str">
        <f>+$A$3</f>
        <v>SCHEDULE B-6</v>
      </c>
      <c r="B258" s="2"/>
      <c r="C258" s="2"/>
      <c r="D258" s="2"/>
      <c r="E258" s="2"/>
      <c r="F258" s="2"/>
      <c r="G258" s="2"/>
      <c r="H258" s="2" t="str">
        <f>+$H$3</f>
        <v>JURISDICTIONAL SEPARATION FACTORS - RATE BASE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 t="str">
        <f>"Page " &amp; INT(ROW()/50) +1 &amp; " of " &amp; S$2</f>
        <v>Page 6 of 9</v>
      </c>
    </row>
    <row r="259" spans="1:19" ht="14.1" customHeight="1" x14ac:dyDescent="0.2">
      <c r="A259" s="1" t="s">
        <v>741</v>
      </c>
      <c r="E259" s="1" t="s">
        <v>806</v>
      </c>
      <c r="G259" s="1" t="str">
        <f>IF(+$G$4="","",$G$4)</f>
        <v>Provide a development of jurisdictional separation factors for rate base for the test year and the</v>
      </c>
      <c r="K259" s="12"/>
      <c r="L259" s="12"/>
      <c r="N259" s="12"/>
      <c r="O259" s="12"/>
      <c r="P259" s="12" t="s">
        <v>783</v>
      </c>
      <c r="S259" s="18"/>
    </row>
    <row r="260" spans="1:19" ht="14.1" customHeight="1" x14ac:dyDescent="0.2">
      <c r="G260" s="1" t="str">
        <f>IF(+$G$5="","",$G$5)</f>
        <v>most recent historical year.</v>
      </c>
      <c r="K260" s="11"/>
      <c r="L260" s="13"/>
      <c r="O260" s="11"/>
      <c r="P260" s="11"/>
      <c r="Q260" s="13" t="str">
        <f>PLine1</f>
        <v>Projected Test Year Ended 12/31/2022</v>
      </c>
      <c r="S260" s="19"/>
    </row>
    <row r="261" spans="1:19" ht="14.1" customHeight="1" x14ac:dyDescent="0.2">
      <c r="A261" s="1" t="s">
        <v>780</v>
      </c>
      <c r="G261" s="1" t="str">
        <f>IF(+$G$6="","",$G$6)</f>
        <v/>
      </c>
      <c r="K261" s="11"/>
      <c r="L261" s="13"/>
      <c r="M261" s="11"/>
      <c r="P261" s="11" t="s">
        <v>784</v>
      </c>
      <c r="Q261" s="13" t="str">
        <f>PLine2</f>
        <v>Projected Prior Year Ended 12/31/2021</v>
      </c>
      <c r="S261" s="19"/>
    </row>
    <row r="262" spans="1:19" ht="14.1" customHeight="1" x14ac:dyDescent="0.2">
      <c r="G262" s="1" t="str">
        <f>IF(+$G$7="","",$G$7)</f>
        <v/>
      </c>
      <c r="K262" s="11"/>
      <c r="L262" s="13"/>
      <c r="M262" s="11"/>
      <c r="P262" s="11"/>
      <c r="Q262" s="13" t="str">
        <f>PLine3</f>
        <v>Historical Prior Year Ended 12/31/2020</v>
      </c>
      <c r="S262" s="19"/>
    </row>
    <row r="263" spans="1:19" ht="14.1" customHeight="1" thickBot="1" x14ac:dyDescent="0.25">
      <c r="A263" s="2" t="str">
        <f>"DOCKET No. " &amp; DocketNum</f>
        <v>DOCKET No. 21XXXX-EI</v>
      </c>
      <c r="B263" s="2"/>
      <c r="C263" s="2"/>
      <c r="D263" s="2"/>
      <c r="E263" s="2"/>
      <c r="F263" s="2"/>
      <c r="G263" s="2" t="str">
        <f>IF(+$G$8="","",$G$8)</f>
        <v/>
      </c>
      <c r="H263" s="2"/>
      <c r="I263" s="8" t="s">
        <v>721</v>
      </c>
      <c r="J263" s="2"/>
      <c r="K263" s="2"/>
      <c r="L263" s="2"/>
      <c r="M263" s="2"/>
      <c r="N263" s="2"/>
      <c r="O263" s="2"/>
      <c r="P263" s="2"/>
      <c r="Q263" s="2" t="str">
        <f>PLine4</f>
        <v>Witness:</v>
      </c>
      <c r="R263" s="2"/>
      <c r="S263" s="2"/>
    </row>
    <row r="264" spans="1:19" ht="14.1" customHeight="1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4.1" customHeight="1" x14ac:dyDescent="0.2">
      <c r="C265" s="3"/>
      <c r="D265" s="3"/>
      <c r="E265" s="3"/>
      <c r="F265" s="3"/>
      <c r="G265" s="3"/>
      <c r="H265" s="3"/>
      <c r="I265" s="3"/>
      <c r="J265" s="3"/>
      <c r="K265" s="135"/>
      <c r="L265" s="135"/>
      <c r="M265" s="3"/>
      <c r="N265" s="3"/>
      <c r="O265" s="3"/>
      <c r="P265" s="3"/>
      <c r="Q265" s="3"/>
      <c r="R265" s="3"/>
      <c r="S265" s="3"/>
    </row>
    <row r="266" spans="1:19" ht="14.1" customHeight="1" x14ac:dyDescent="0.2">
      <c r="C266" s="14"/>
      <c r="D266" s="14"/>
      <c r="E266" s="14"/>
      <c r="F266" s="14"/>
      <c r="G266" s="3" t="s">
        <v>743</v>
      </c>
      <c r="H266" s="5"/>
      <c r="I266" s="3"/>
      <c r="J266" s="3" t="s">
        <v>744</v>
      </c>
      <c r="K266" s="3"/>
      <c r="L266" s="5"/>
      <c r="M266" s="3" t="s">
        <v>745</v>
      </c>
      <c r="N266" s="5"/>
      <c r="S266" s="5"/>
    </row>
    <row r="267" spans="1:19" ht="14.1" customHeight="1" x14ac:dyDescent="0.2">
      <c r="A267" s="1" t="s">
        <v>761</v>
      </c>
      <c r="B267" s="4"/>
      <c r="C267" s="5"/>
      <c r="D267" s="5"/>
      <c r="E267" s="5"/>
      <c r="F267" s="3"/>
      <c r="G267" s="5" t="s">
        <v>771</v>
      </c>
      <c r="H267" s="5"/>
      <c r="I267" s="5"/>
      <c r="J267" s="5" t="s">
        <v>1143</v>
      </c>
      <c r="K267" s="5"/>
      <c r="L267" s="3"/>
      <c r="M267" s="5" t="s">
        <v>791</v>
      </c>
      <c r="N267" s="43"/>
      <c r="O267" s="43"/>
      <c r="P267" s="3"/>
      <c r="Q267" s="3"/>
      <c r="R267" s="3"/>
      <c r="S267" s="16"/>
    </row>
    <row r="268" spans="1:19" ht="14.1" customHeight="1" thickBot="1" x14ac:dyDescent="0.25">
      <c r="A268" s="2" t="s">
        <v>772</v>
      </c>
      <c r="B268" s="8"/>
      <c r="C268" s="7" t="s">
        <v>711</v>
      </c>
      <c r="D268" s="7"/>
      <c r="E268" s="7"/>
      <c r="F268" s="7"/>
      <c r="G268" s="41" t="s">
        <v>826</v>
      </c>
      <c r="H268" s="41"/>
      <c r="I268" s="41"/>
      <c r="J268" s="41" t="s">
        <v>791</v>
      </c>
      <c r="K268" s="41"/>
      <c r="L268" s="42"/>
      <c r="M268" s="41" t="s">
        <v>792</v>
      </c>
      <c r="N268" s="15"/>
      <c r="O268" s="15"/>
      <c r="P268" s="15"/>
      <c r="Q268" s="15"/>
      <c r="R268" s="15"/>
      <c r="S268" s="15"/>
    </row>
    <row r="269" spans="1:19" ht="14.1" customHeight="1" x14ac:dyDescent="0.2">
      <c r="A269" s="1">
        <v>1</v>
      </c>
      <c r="B269" s="24"/>
      <c r="C269" s="25"/>
      <c r="D269" s="25"/>
      <c r="E269" s="25"/>
      <c r="F269" s="25"/>
      <c r="G269" s="25"/>
      <c r="H269" s="25"/>
      <c r="I269" s="25"/>
      <c r="J269" s="25"/>
      <c r="K269" s="103"/>
      <c r="L269" s="25"/>
      <c r="M269" s="103"/>
      <c r="N269" s="25"/>
      <c r="O269" s="25"/>
      <c r="P269" s="25"/>
      <c r="Q269" s="25"/>
      <c r="R269" s="25"/>
      <c r="S269" s="25"/>
    </row>
    <row r="270" spans="1:19" ht="14.1" customHeight="1" x14ac:dyDescent="0.2">
      <c r="A270" s="1">
        <v>2</v>
      </c>
      <c r="B270" s="23"/>
      <c r="C270" s="48" t="s">
        <v>713</v>
      </c>
      <c r="D270" s="40"/>
      <c r="E270" s="10"/>
      <c r="F270" s="25"/>
      <c r="G270" s="21"/>
      <c r="H270" s="25"/>
      <c r="I270" s="21"/>
      <c r="J270" s="21"/>
      <c r="K270" s="103"/>
      <c r="L270" s="25"/>
      <c r="M270" s="103"/>
      <c r="N270" s="25"/>
      <c r="O270" s="25"/>
      <c r="P270" s="25"/>
      <c r="Q270" s="25"/>
      <c r="R270" s="25"/>
      <c r="S270" s="25"/>
    </row>
    <row r="271" spans="1:19" ht="14.1" customHeight="1" x14ac:dyDescent="0.2">
      <c r="A271" s="1">
        <v>3</v>
      </c>
      <c r="B271" s="23"/>
      <c r="C271" s="9"/>
      <c r="F271" s="25"/>
      <c r="G271" s="21"/>
      <c r="H271" s="25"/>
      <c r="I271" s="21"/>
      <c r="J271" s="21"/>
      <c r="K271" s="103"/>
      <c r="L271" s="9"/>
      <c r="M271" s="103"/>
      <c r="N271" s="25"/>
      <c r="O271" s="25"/>
      <c r="P271" s="25"/>
      <c r="Q271" s="25"/>
      <c r="R271" s="25"/>
      <c r="S271" s="25"/>
    </row>
    <row r="272" spans="1:19" ht="14.1" customHeight="1" x14ac:dyDescent="0.2">
      <c r="A272" s="1">
        <v>4</v>
      </c>
      <c r="B272" s="23"/>
      <c r="C272" s="48" t="s">
        <v>728</v>
      </c>
      <c r="D272" s="40"/>
      <c r="E272" s="40"/>
      <c r="F272" s="21"/>
      <c r="G272" s="21"/>
      <c r="H272" s="21"/>
      <c r="I272" s="21"/>
      <c r="J272" s="21"/>
      <c r="K272" s="103"/>
      <c r="L272" s="17"/>
      <c r="M272" s="103"/>
      <c r="N272" s="21"/>
      <c r="O272" s="21"/>
      <c r="P272" s="21"/>
      <c r="Q272" s="21"/>
      <c r="R272" s="21"/>
      <c r="S272" s="21"/>
    </row>
    <row r="273" spans="1:19" ht="14.1" customHeight="1" x14ac:dyDescent="0.2">
      <c r="A273" s="1">
        <v>5</v>
      </c>
      <c r="B273" s="23"/>
      <c r="C273" s="9" t="s">
        <v>1320</v>
      </c>
      <c r="F273" s="21"/>
      <c r="G273" s="21"/>
      <c r="H273" s="21"/>
      <c r="I273" s="21"/>
      <c r="J273" s="21"/>
      <c r="K273" s="103"/>
      <c r="L273" s="17"/>
      <c r="M273" s="103"/>
      <c r="N273" s="21"/>
      <c r="O273" s="21"/>
      <c r="P273" s="21"/>
      <c r="Q273" s="21"/>
      <c r="R273" s="21"/>
      <c r="S273" s="21"/>
    </row>
    <row r="274" spans="1:19" ht="14.1" customHeight="1" x14ac:dyDescent="0.2">
      <c r="A274" s="1">
        <v>6</v>
      </c>
      <c r="B274" s="23"/>
      <c r="C274" s="9" t="s">
        <v>1321</v>
      </c>
      <c r="F274" s="21"/>
      <c r="G274" s="21"/>
      <c r="H274" s="21"/>
      <c r="I274" s="21"/>
      <c r="J274" s="21"/>
      <c r="K274" s="103"/>
      <c r="L274" s="17"/>
      <c r="M274" s="103"/>
      <c r="N274" s="21"/>
      <c r="O274" s="21"/>
      <c r="P274" s="21"/>
      <c r="Q274" s="21"/>
      <c r="R274" s="21"/>
      <c r="S274" s="21"/>
    </row>
    <row r="275" spans="1:19" ht="14.1" customHeight="1" x14ac:dyDescent="0.2">
      <c r="A275" s="1">
        <v>7</v>
      </c>
      <c r="B275" s="23"/>
      <c r="C275" s="9" t="s">
        <v>1322</v>
      </c>
      <c r="F275" s="21"/>
      <c r="G275" s="21"/>
      <c r="H275" s="21"/>
      <c r="I275" s="21"/>
      <c r="J275" s="21"/>
      <c r="K275" s="103"/>
      <c r="L275" s="21"/>
      <c r="M275" s="103"/>
      <c r="N275" s="21"/>
      <c r="O275" s="21"/>
      <c r="P275" s="21"/>
      <c r="Q275" s="21"/>
      <c r="R275" s="21"/>
      <c r="S275" s="21"/>
    </row>
    <row r="276" spans="1:19" ht="14.1" customHeight="1" x14ac:dyDescent="0.2">
      <c r="A276" s="1">
        <v>8</v>
      </c>
      <c r="B276" s="23"/>
      <c r="C276" s="9" t="s">
        <v>1323</v>
      </c>
      <c r="F276" s="21"/>
      <c r="G276" s="20"/>
      <c r="H276" s="21"/>
      <c r="I276" s="21"/>
      <c r="J276" s="20"/>
      <c r="K276" s="103"/>
      <c r="L276" s="21"/>
      <c r="M276" s="103"/>
      <c r="N276" s="21"/>
      <c r="O276" s="21"/>
      <c r="P276" s="21"/>
      <c r="Q276" s="21"/>
      <c r="R276" s="21"/>
      <c r="S276" s="21"/>
    </row>
    <row r="277" spans="1:19" ht="14.1" customHeight="1" x14ac:dyDescent="0.2">
      <c r="A277" s="1">
        <v>9</v>
      </c>
      <c r="B277" s="23"/>
      <c r="C277" s="9" t="s">
        <v>1324</v>
      </c>
      <c r="F277" s="21"/>
      <c r="G277" s="78"/>
      <c r="H277" s="21"/>
      <c r="I277" s="21"/>
      <c r="J277" s="78"/>
      <c r="K277" s="103"/>
      <c r="L277" s="21"/>
      <c r="M277" s="103"/>
      <c r="N277" s="21"/>
      <c r="O277" s="21"/>
      <c r="P277" s="21"/>
      <c r="Q277" s="21"/>
      <c r="R277" s="21"/>
      <c r="S277" s="21"/>
    </row>
    <row r="278" spans="1:19" ht="14.1" customHeight="1" x14ac:dyDescent="0.2">
      <c r="A278" s="1">
        <v>10</v>
      </c>
      <c r="B278" s="23"/>
      <c r="C278" s="25"/>
      <c r="D278" s="10"/>
      <c r="E278" s="10"/>
      <c r="F278" s="21"/>
      <c r="G278" s="21"/>
      <c r="H278" s="21"/>
      <c r="I278" s="21"/>
      <c r="J278" s="21"/>
      <c r="K278" s="103"/>
      <c r="L278" s="21"/>
      <c r="M278" s="103"/>
      <c r="N278" s="21"/>
      <c r="O278" s="21"/>
      <c r="P278" s="21"/>
      <c r="Q278" s="21"/>
      <c r="R278" s="21"/>
      <c r="S278" s="21"/>
    </row>
    <row r="279" spans="1:19" ht="14.1" customHeight="1" x14ac:dyDescent="0.2">
      <c r="A279" s="1">
        <v>11</v>
      </c>
      <c r="B279" s="23"/>
      <c r="C279" s="48" t="s">
        <v>715</v>
      </c>
      <c r="D279" s="40"/>
      <c r="E279" s="40"/>
      <c r="F279" s="21"/>
      <c r="G279" s="21"/>
      <c r="H279" s="21"/>
      <c r="I279" s="21"/>
      <c r="J279" s="21"/>
      <c r="K279" s="103"/>
      <c r="L279" s="21"/>
      <c r="M279" s="103"/>
      <c r="N279" s="21"/>
      <c r="O279" s="21"/>
      <c r="P279" s="21"/>
      <c r="Q279" s="21"/>
      <c r="R279" s="21"/>
      <c r="S279" s="21"/>
    </row>
    <row r="280" spans="1:19" ht="14.1" customHeight="1" x14ac:dyDescent="0.2">
      <c r="A280" s="1">
        <v>12</v>
      </c>
      <c r="B280" s="23"/>
      <c r="C280" s="25" t="s">
        <v>1320</v>
      </c>
      <c r="D280" s="10"/>
      <c r="E280" s="10"/>
      <c r="F280" s="21"/>
      <c r="G280" s="21"/>
      <c r="H280" s="21"/>
      <c r="I280" s="21"/>
      <c r="J280" s="21"/>
      <c r="K280" s="103"/>
      <c r="L280" s="21"/>
      <c r="M280" s="103"/>
      <c r="N280" s="21"/>
      <c r="O280" s="21"/>
      <c r="P280" s="21"/>
      <c r="Q280" s="21"/>
      <c r="R280" s="21"/>
      <c r="S280" s="21"/>
    </row>
    <row r="281" spans="1:19" ht="14.1" customHeight="1" x14ac:dyDescent="0.2">
      <c r="A281" s="1">
        <v>13</v>
      </c>
      <c r="B281" s="23"/>
      <c r="C281" s="25" t="s">
        <v>1321</v>
      </c>
      <c r="D281" s="10"/>
      <c r="E281" s="10"/>
      <c r="F281" s="21"/>
      <c r="G281" s="21"/>
      <c r="H281" s="21"/>
      <c r="I281" s="21"/>
      <c r="J281" s="21"/>
      <c r="K281" s="103"/>
      <c r="L281" s="21"/>
      <c r="M281" s="103"/>
      <c r="N281" s="21"/>
      <c r="O281" s="21"/>
      <c r="P281" s="21"/>
      <c r="Q281" s="21"/>
      <c r="R281" s="21"/>
      <c r="S281" s="21"/>
    </row>
    <row r="282" spans="1:19" ht="14.1" customHeight="1" x14ac:dyDescent="0.2">
      <c r="A282" s="1">
        <v>14</v>
      </c>
      <c r="B282" s="23"/>
      <c r="C282" s="25" t="s">
        <v>1322</v>
      </c>
      <c r="D282" s="10"/>
      <c r="E282" s="10"/>
      <c r="F282" s="21"/>
      <c r="G282" s="21"/>
      <c r="H282" s="21"/>
      <c r="I282" s="21"/>
      <c r="J282" s="21"/>
      <c r="K282" s="103"/>
      <c r="L282" s="21"/>
      <c r="M282" s="103"/>
      <c r="N282" s="21"/>
      <c r="O282" s="21"/>
      <c r="P282" s="21"/>
      <c r="Q282" s="21"/>
      <c r="R282" s="21"/>
      <c r="S282" s="21"/>
    </row>
    <row r="283" spans="1:19" ht="14.1" customHeight="1" x14ac:dyDescent="0.2">
      <c r="A283" s="1">
        <v>15</v>
      </c>
      <c r="B283" s="23"/>
      <c r="C283" s="25" t="s">
        <v>1323</v>
      </c>
      <c r="D283" s="10"/>
      <c r="E283" s="10"/>
      <c r="F283" s="21"/>
      <c r="G283" s="20"/>
      <c r="H283" s="21"/>
      <c r="I283" s="21"/>
      <c r="J283" s="20"/>
      <c r="K283" s="103"/>
      <c r="L283" s="21"/>
      <c r="M283" s="103"/>
      <c r="N283" s="21"/>
      <c r="O283" s="21"/>
      <c r="P283" s="21"/>
      <c r="Q283" s="21"/>
      <c r="R283" s="21"/>
      <c r="S283" s="21"/>
    </row>
    <row r="284" spans="1:19" ht="14.1" customHeight="1" x14ac:dyDescent="0.2">
      <c r="A284" s="1">
        <v>16</v>
      </c>
      <c r="B284" s="23"/>
      <c r="C284" s="25" t="s">
        <v>1325</v>
      </c>
      <c r="D284" s="10"/>
      <c r="E284" s="10"/>
      <c r="F284" s="21"/>
      <c r="G284" s="78"/>
      <c r="H284" s="21"/>
      <c r="I284" s="21"/>
      <c r="J284" s="78"/>
      <c r="K284" s="103"/>
      <c r="L284" s="21"/>
      <c r="M284" s="103"/>
      <c r="N284" s="21"/>
      <c r="O284" s="21"/>
      <c r="P284" s="21"/>
      <c r="Q284" s="21"/>
      <c r="R284" s="21"/>
      <c r="S284" s="21"/>
    </row>
    <row r="285" spans="1:19" ht="14.1" customHeight="1" x14ac:dyDescent="0.2">
      <c r="A285" s="1">
        <v>17</v>
      </c>
      <c r="B285" s="23"/>
      <c r="C285" s="25"/>
      <c r="D285" s="10"/>
      <c r="E285" s="10"/>
      <c r="F285" s="21"/>
      <c r="G285" s="21"/>
      <c r="H285" s="21"/>
      <c r="I285" s="21"/>
      <c r="J285" s="21"/>
      <c r="K285" s="103"/>
      <c r="L285" s="21"/>
      <c r="M285" s="103"/>
      <c r="N285" s="21"/>
      <c r="O285" s="21"/>
      <c r="P285" s="21"/>
      <c r="Q285" s="21"/>
      <c r="R285" s="21"/>
      <c r="S285" s="21"/>
    </row>
    <row r="286" spans="1:19" ht="14.1" customHeight="1" x14ac:dyDescent="0.2">
      <c r="A286" s="1">
        <v>18</v>
      </c>
      <c r="B286" s="23"/>
      <c r="C286" s="48" t="s">
        <v>716</v>
      </c>
      <c r="D286" s="40"/>
      <c r="E286" s="10"/>
      <c r="F286" s="21"/>
      <c r="G286" s="21"/>
      <c r="H286" s="21"/>
      <c r="I286" s="21"/>
      <c r="J286" s="21"/>
      <c r="K286" s="103"/>
      <c r="L286" s="21"/>
      <c r="M286" s="103"/>
      <c r="N286" s="21"/>
      <c r="O286" s="21"/>
      <c r="P286" s="21"/>
      <c r="Q286" s="21"/>
      <c r="R286" s="21"/>
      <c r="S286" s="21"/>
    </row>
    <row r="287" spans="1:19" ht="14.1" customHeight="1" x14ac:dyDescent="0.2">
      <c r="A287" s="1">
        <v>19</v>
      </c>
      <c r="B287" s="23"/>
      <c r="C287" s="25" t="s">
        <v>1326</v>
      </c>
      <c r="D287" s="10"/>
      <c r="E287" s="10"/>
      <c r="F287" s="21"/>
      <c r="G287" s="21"/>
      <c r="H287" s="21"/>
      <c r="I287" s="21"/>
      <c r="J287" s="21"/>
      <c r="K287" s="103"/>
      <c r="L287" s="21"/>
      <c r="M287" s="103"/>
      <c r="N287" s="21"/>
      <c r="O287" s="21"/>
      <c r="P287" s="21"/>
      <c r="Q287" s="21"/>
      <c r="R287" s="21"/>
      <c r="S287" s="21"/>
    </row>
    <row r="288" spans="1:19" ht="14.1" customHeight="1" x14ac:dyDescent="0.2">
      <c r="A288" s="1">
        <v>20</v>
      </c>
      <c r="B288" s="23"/>
      <c r="C288" s="25" t="s">
        <v>1327</v>
      </c>
      <c r="D288" s="10"/>
      <c r="E288" s="10"/>
      <c r="F288" s="21"/>
      <c r="G288" s="21"/>
      <c r="H288" s="21"/>
      <c r="I288" s="21"/>
      <c r="J288" s="21"/>
      <c r="K288" s="103"/>
      <c r="L288" s="21"/>
      <c r="M288" s="103"/>
      <c r="N288" s="21"/>
      <c r="O288" s="21"/>
      <c r="P288" s="21"/>
      <c r="Q288" s="21"/>
      <c r="R288" s="21"/>
      <c r="S288" s="21"/>
    </row>
    <row r="289" spans="1:19" ht="14.1" customHeight="1" x14ac:dyDescent="0.2">
      <c r="A289" s="1">
        <v>21</v>
      </c>
      <c r="B289" s="23"/>
      <c r="C289" s="25" t="s">
        <v>1328</v>
      </c>
      <c r="D289" s="10"/>
      <c r="E289" s="10"/>
      <c r="F289" s="21"/>
      <c r="G289" s="21"/>
      <c r="H289" s="21"/>
      <c r="I289" s="21"/>
      <c r="J289" s="21"/>
      <c r="K289" s="103"/>
      <c r="L289" s="21"/>
      <c r="M289" s="103"/>
      <c r="N289" s="21"/>
      <c r="O289" s="21"/>
      <c r="P289" s="21"/>
      <c r="Q289" s="21"/>
      <c r="R289" s="21"/>
      <c r="S289" s="21"/>
    </row>
    <row r="290" spans="1:19" ht="14.1" customHeight="1" x14ac:dyDescent="0.2">
      <c r="A290" s="1">
        <v>22</v>
      </c>
      <c r="B290" s="23"/>
      <c r="C290" s="25" t="s">
        <v>1329</v>
      </c>
      <c r="D290" s="10"/>
      <c r="E290" s="10"/>
      <c r="F290" s="21"/>
      <c r="G290" s="21"/>
      <c r="H290" s="21"/>
      <c r="I290" s="21"/>
      <c r="J290" s="21"/>
      <c r="K290" s="103"/>
      <c r="L290" s="21"/>
      <c r="M290" s="103"/>
      <c r="N290" s="21"/>
      <c r="O290" s="21"/>
      <c r="P290" s="21"/>
      <c r="Q290" s="21"/>
      <c r="R290" s="21"/>
      <c r="S290" s="21"/>
    </row>
    <row r="291" spans="1:19" ht="14.1" customHeight="1" x14ac:dyDescent="0.2">
      <c r="A291" s="1">
        <v>23</v>
      </c>
      <c r="B291" s="23"/>
      <c r="C291" s="25" t="s">
        <v>1330</v>
      </c>
      <c r="D291" s="10"/>
      <c r="E291" s="10"/>
      <c r="F291" s="21"/>
      <c r="G291" s="20"/>
      <c r="H291" s="21"/>
      <c r="I291" s="21"/>
      <c r="J291" s="20"/>
      <c r="K291" s="103"/>
      <c r="L291" s="21"/>
      <c r="M291" s="103"/>
      <c r="N291" s="21"/>
      <c r="O291" s="21"/>
      <c r="P291" s="21"/>
      <c r="Q291" s="21"/>
      <c r="R291" s="21"/>
      <c r="S291" s="21"/>
    </row>
    <row r="292" spans="1:19" ht="14.1" customHeight="1" x14ac:dyDescent="0.2">
      <c r="A292" s="1">
        <v>24</v>
      </c>
      <c r="B292" s="23"/>
      <c r="C292" s="25" t="s">
        <v>717</v>
      </c>
      <c r="D292" s="10"/>
      <c r="E292" s="10"/>
      <c r="F292" s="21"/>
      <c r="G292" s="78"/>
      <c r="H292" s="21"/>
      <c r="I292" s="21"/>
      <c r="J292" s="78"/>
      <c r="K292" s="103"/>
      <c r="L292" s="21"/>
      <c r="M292" s="103"/>
      <c r="N292" s="21"/>
      <c r="O292" s="21"/>
      <c r="P292" s="21"/>
      <c r="Q292" s="21"/>
      <c r="R292" s="21"/>
      <c r="S292" s="21"/>
    </row>
    <row r="293" spans="1:19" ht="14.1" customHeight="1" x14ac:dyDescent="0.2">
      <c r="A293" s="1">
        <v>25</v>
      </c>
      <c r="B293" s="23"/>
      <c r="C293" s="25"/>
      <c r="D293" s="10"/>
      <c r="E293" s="10"/>
      <c r="F293" s="21"/>
      <c r="G293" s="21"/>
      <c r="H293" s="21"/>
      <c r="I293" s="21"/>
      <c r="J293" s="21"/>
      <c r="K293" s="103"/>
      <c r="L293" s="21"/>
      <c r="M293" s="103"/>
      <c r="N293" s="21"/>
      <c r="O293" s="21"/>
      <c r="P293" s="21"/>
      <c r="Q293" s="21"/>
      <c r="R293" s="21"/>
      <c r="S293" s="21"/>
    </row>
    <row r="294" spans="1:19" ht="14.1" customHeight="1" thickBot="1" x14ac:dyDescent="0.25">
      <c r="A294" s="1">
        <v>26</v>
      </c>
      <c r="B294" s="23"/>
      <c r="C294" s="25" t="s">
        <v>1331</v>
      </c>
      <c r="D294" s="10"/>
      <c r="E294" s="10"/>
      <c r="F294" s="21"/>
      <c r="G294" s="44"/>
      <c r="H294" s="21"/>
      <c r="I294" s="21"/>
      <c r="J294" s="44"/>
      <c r="K294" s="103"/>
      <c r="L294" s="21"/>
      <c r="M294" s="103"/>
      <c r="N294" s="21"/>
      <c r="O294" s="21"/>
      <c r="P294" s="21"/>
      <c r="Q294" s="21"/>
      <c r="R294" s="21"/>
      <c r="S294" s="21"/>
    </row>
    <row r="295" spans="1:19" ht="14.1" customHeight="1" thickTop="1" x14ac:dyDescent="0.2">
      <c r="A295" s="1">
        <v>27</v>
      </c>
      <c r="B295" s="23"/>
      <c r="C295" s="25"/>
      <c r="D295" s="10"/>
      <c r="E295" s="10"/>
      <c r="F295" s="21"/>
      <c r="G295" s="21"/>
      <c r="H295" s="21"/>
      <c r="I295" s="21"/>
      <c r="J295" s="21"/>
      <c r="K295" s="103"/>
      <c r="L295" s="21"/>
      <c r="M295" s="103"/>
      <c r="N295" s="21"/>
      <c r="O295" s="21"/>
      <c r="P295" s="21"/>
      <c r="Q295" s="21"/>
      <c r="R295" s="21"/>
      <c r="S295" s="21"/>
    </row>
    <row r="296" spans="1:19" ht="14.1" customHeight="1" x14ac:dyDescent="0.2">
      <c r="A296" s="1">
        <v>28</v>
      </c>
      <c r="B296" s="23"/>
      <c r="C296" s="25"/>
      <c r="D296" s="10"/>
      <c r="E296" s="10"/>
      <c r="F296" s="21"/>
      <c r="G296" s="21"/>
      <c r="H296" s="21"/>
      <c r="I296" s="21"/>
      <c r="J296" s="21"/>
      <c r="K296" s="103"/>
      <c r="L296" s="21"/>
      <c r="M296" s="103"/>
      <c r="N296" s="21"/>
      <c r="O296" s="21"/>
      <c r="P296" s="21"/>
      <c r="Q296" s="21"/>
      <c r="R296" s="21"/>
      <c r="S296" s="21"/>
    </row>
    <row r="297" spans="1:19" ht="14.1" customHeight="1" x14ac:dyDescent="0.2">
      <c r="A297" s="1">
        <v>29</v>
      </c>
      <c r="B297" s="23"/>
      <c r="C297" s="25"/>
      <c r="D297" s="10"/>
      <c r="E297" s="10"/>
      <c r="F297" s="21"/>
      <c r="G297" s="21"/>
      <c r="H297" s="21"/>
      <c r="I297" s="21"/>
      <c r="J297" s="21"/>
      <c r="K297" s="103"/>
      <c r="L297" s="21"/>
      <c r="M297" s="103"/>
      <c r="N297" s="21"/>
      <c r="O297" s="21"/>
      <c r="P297" s="21"/>
      <c r="Q297" s="21"/>
      <c r="R297" s="21"/>
      <c r="S297" s="21"/>
    </row>
    <row r="298" spans="1:19" ht="14.1" customHeight="1" x14ac:dyDescent="0.2">
      <c r="A298" s="1">
        <v>30</v>
      </c>
      <c r="B298" s="23"/>
      <c r="C298" s="25"/>
      <c r="D298" s="10"/>
      <c r="E298" s="10"/>
      <c r="F298" s="21"/>
      <c r="G298" s="21"/>
      <c r="H298" s="21"/>
      <c r="I298" s="21"/>
      <c r="J298" s="21"/>
      <c r="K298" s="103"/>
      <c r="L298" s="21"/>
      <c r="M298" s="103"/>
      <c r="N298" s="21"/>
      <c r="O298" s="21"/>
      <c r="P298" s="21"/>
      <c r="Q298" s="21"/>
      <c r="R298" s="21"/>
      <c r="S298" s="21"/>
    </row>
    <row r="299" spans="1:19" ht="14.1" customHeight="1" x14ac:dyDescent="0.2">
      <c r="A299" s="1">
        <v>31</v>
      </c>
      <c r="B299" s="23"/>
      <c r="C299" s="25"/>
      <c r="D299" s="10"/>
      <c r="E299" s="10"/>
      <c r="F299" s="21"/>
      <c r="G299" s="21"/>
      <c r="H299" s="21"/>
      <c r="I299" s="21"/>
      <c r="J299" s="21"/>
      <c r="K299" s="103"/>
      <c r="L299" s="21"/>
      <c r="M299" s="103"/>
      <c r="N299" s="21"/>
      <c r="O299" s="21"/>
      <c r="P299" s="21"/>
      <c r="Q299" s="21"/>
      <c r="R299" s="21"/>
      <c r="S299" s="21"/>
    </row>
    <row r="300" spans="1:19" ht="14.1" customHeight="1" x14ac:dyDescent="0.2">
      <c r="A300" s="1">
        <v>32</v>
      </c>
      <c r="B300" s="23"/>
      <c r="C300" s="25"/>
      <c r="D300" s="10"/>
      <c r="E300" s="10"/>
      <c r="F300" s="21"/>
      <c r="G300" s="21"/>
      <c r="H300" s="21"/>
      <c r="I300" s="21"/>
      <c r="J300" s="21"/>
      <c r="K300" s="103"/>
      <c r="L300" s="21"/>
      <c r="M300" s="103"/>
      <c r="N300" s="21"/>
      <c r="O300" s="21"/>
      <c r="P300" s="21"/>
      <c r="Q300" s="21"/>
      <c r="R300" s="21"/>
      <c r="S300" s="21"/>
    </row>
    <row r="301" spans="1:19" ht="14.1" customHeight="1" x14ac:dyDescent="0.2">
      <c r="A301" s="1">
        <v>33</v>
      </c>
      <c r="B301" s="23"/>
      <c r="C301" s="25"/>
      <c r="D301" s="10"/>
      <c r="E301" s="10"/>
      <c r="F301" s="21"/>
      <c r="G301" s="21"/>
      <c r="H301" s="21"/>
      <c r="I301" s="21"/>
      <c r="J301" s="21"/>
      <c r="K301" s="103"/>
      <c r="L301" s="21"/>
      <c r="M301" s="103"/>
      <c r="N301" s="21"/>
      <c r="O301" s="21"/>
      <c r="P301" s="21"/>
      <c r="Q301" s="21"/>
      <c r="R301" s="21"/>
      <c r="S301" s="21"/>
    </row>
    <row r="302" spans="1:19" ht="14.1" customHeight="1" x14ac:dyDescent="0.2">
      <c r="A302" s="1">
        <v>34</v>
      </c>
      <c r="B302" s="23"/>
      <c r="C302" s="25"/>
      <c r="D302" s="10"/>
      <c r="E302" s="10"/>
      <c r="F302" s="21"/>
      <c r="G302" s="21"/>
      <c r="H302" s="21"/>
      <c r="I302" s="21"/>
      <c r="J302" s="21"/>
      <c r="K302" s="103"/>
      <c r="L302" s="21"/>
      <c r="M302" s="103"/>
      <c r="N302" s="21"/>
      <c r="O302" s="21"/>
      <c r="P302" s="21"/>
      <c r="Q302" s="21"/>
      <c r="R302" s="21"/>
      <c r="S302" s="21"/>
    </row>
    <row r="303" spans="1:19" ht="14.1" customHeight="1" x14ac:dyDescent="0.2">
      <c r="A303" s="1">
        <v>35</v>
      </c>
      <c r="B303" s="23"/>
      <c r="C303" s="25"/>
      <c r="D303" s="10"/>
      <c r="E303" s="10"/>
      <c r="F303" s="21"/>
      <c r="G303" s="21"/>
      <c r="H303" s="21"/>
      <c r="I303" s="21"/>
      <c r="J303" s="21"/>
      <c r="K303" s="103"/>
      <c r="L303" s="21"/>
      <c r="M303" s="103"/>
      <c r="N303" s="21"/>
      <c r="O303" s="21"/>
      <c r="P303" s="21"/>
      <c r="Q303" s="21"/>
      <c r="R303" s="21"/>
      <c r="S303" s="21"/>
    </row>
    <row r="304" spans="1:19" ht="14.1" customHeight="1" x14ac:dyDescent="0.2">
      <c r="A304" s="1">
        <v>36</v>
      </c>
      <c r="B304" s="23"/>
      <c r="C304" s="25"/>
      <c r="D304" s="10"/>
      <c r="E304" s="10"/>
      <c r="F304" s="21"/>
      <c r="G304" s="21"/>
      <c r="H304" s="21"/>
      <c r="I304" s="21"/>
      <c r="J304" s="21"/>
      <c r="K304" s="103"/>
      <c r="L304" s="21"/>
      <c r="M304" s="103"/>
      <c r="N304" s="21"/>
      <c r="O304" s="21"/>
      <c r="P304" s="21"/>
      <c r="Q304" s="21"/>
      <c r="R304" s="21"/>
      <c r="S304" s="21"/>
    </row>
    <row r="305" spans="1:19" ht="14.1" customHeight="1" x14ac:dyDescent="0.2">
      <c r="A305" s="1">
        <v>37</v>
      </c>
      <c r="B305" s="23"/>
      <c r="C305" s="25"/>
      <c r="D305" s="10"/>
      <c r="E305" s="10"/>
      <c r="F305" s="21"/>
      <c r="G305" s="21"/>
      <c r="H305" s="21"/>
      <c r="I305" s="21"/>
      <c r="J305" s="21"/>
      <c r="K305" s="103"/>
      <c r="L305" s="21"/>
      <c r="M305" s="103"/>
      <c r="N305" s="21"/>
      <c r="O305" s="21"/>
      <c r="P305" s="21"/>
      <c r="Q305" s="21"/>
      <c r="R305" s="21"/>
      <c r="S305" s="21"/>
    </row>
    <row r="306" spans="1:19" ht="14.1" customHeight="1" x14ac:dyDescent="0.2">
      <c r="A306" s="1">
        <v>38</v>
      </c>
      <c r="B306" s="23"/>
      <c r="C306" s="25"/>
      <c r="D306" s="10"/>
      <c r="E306" s="10"/>
      <c r="F306" s="21"/>
      <c r="G306" s="21"/>
      <c r="H306" s="21"/>
      <c r="I306" s="21"/>
      <c r="J306" s="21"/>
      <c r="K306" s="103"/>
      <c r="L306" s="21"/>
      <c r="M306" s="103"/>
      <c r="N306" s="21"/>
      <c r="O306" s="21"/>
      <c r="P306" s="21"/>
      <c r="Q306" s="21"/>
      <c r="R306" s="21"/>
      <c r="S306" s="21"/>
    </row>
    <row r="307" spans="1:19" ht="14.1" customHeight="1" thickBot="1" x14ac:dyDescent="0.25">
      <c r="A307" s="2">
        <v>39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4.1" customHeight="1" x14ac:dyDescent="0.2">
      <c r="A308" s="1" t="s">
        <v>781</v>
      </c>
      <c r="Q308" s="1" t="s">
        <v>782</v>
      </c>
    </row>
    <row r="309" spans="1:19" ht="14.1" customHeight="1" thickBot="1" x14ac:dyDescent="0.25">
      <c r="A309" s="2" t="str">
        <f>+$A$3</f>
        <v>SCHEDULE B-6</v>
      </c>
      <c r="B309" s="2"/>
      <c r="C309" s="2"/>
      <c r="D309" s="2"/>
      <c r="E309" s="2"/>
      <c r="F309" s="2"/>
      <c r="G309" s="2"/>
      <c r="H309" s="2" t="str">
        <f>+$H$3</f>
        <v>JURISDICTIONAL SEPARATION FACTORS - RATE BASE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 t="str">
        <f>"Page " &amp; INT(ROW()/50) +1 &amp; " of " &amp; S$2</f>
        <v>Page 7 of 9</v>
      </c>
    </row>
    <row r="310" spans="1:19" ht="14.1" customHeight="1" x14ac:dyDescent="0.2">
      <c r="A310" s="1" t="s">
        <v>741</v>
      </c>
      <c r="E310" s="1" t="s">
        <v>806</v>
      </c>
      <c r="G310" s="1" t="str">
        <f>IF(+$G$4="","",$G$4)</f>
        <v>Provide a development of jurisdictional separation factors for rate base for the test year and the</v>
      </c>
      <c r="K310" s="12"/>
      <c r="L310" s="12"/>
      <c r="N310" s="12"/>
      <c r="O310" s="12"/>
      <c r="P310" s="12" t="s">
        <v>783</v>
      </c>
      <c r="S310" s="18"/>
    </row>
    <row r="311" spans="1:19" ht="14.1" customHeight="1" x14ac:dyDescent="0.2">
      <c r="G311" s="1" t="str">
        <f>IF(+$G$5="","",$G$5)</f>
        <v>most recent historical year.</v>
      </c>
      <c r="K311" s="11"/>
      <c r="L311" s="13"/>
      <c r="O311" s="11"/>
      <c r="P311" s="11"/>
      <c r="Q311" s="13" t="str">
        <f>PLine1</f>
        <v>Projected Test Year Ended 12/31/2022</v>
      </c>
      <c r="S311" s="19"/>
    </row>
    <row r="312" spans="1:19" ht="14.1" customHeight="1" x14ac:dyDescent="0.2">
      <c r="A312" s="1" t="s">
        <v>780</v>
      </c>
      <c r="G312" s="1" t="str">
        <f>IF(+$G$6="","",$G$6)</f>
        <v/>
      </c>
      <c r="K312" s="11"/>
      <c r="L312" s="13"/>
      <c r="M312" s="11"/>
      <c r="P312" s="11"/>
      <c r="Q312" s="13" t="str">
        <f>PLine2</f>
        <v>Projected Prior Year Ended 12/31/2021</v>
      </c>
      <c r="S312" s="19"/>
    </row>
    <row r="313" spans="1:19" ht="14.1" customHeight="1" x14ac:dyDescent="0.2">
      <c r="G313" s="1" t="str">
        <f>IF(+$G$7="","",$G$7)</f>
        <v/>
      </c>
      <c r="K313" s="11"/>
      <c r="L313" s="13"/>
      <c r="M313" s="11"/>
      <c r="P313" s="11" t="s">
        <v>784</v>
      </c>
      <c r="Q313" s="13" t="str">
        <f>PLine3</f>
        <v>Historical Prior Year Ended 12/31/2020</v>
      </c>
      <c r="S313" s="19"/>
    </row>
    <row r="314" spans="1:19" ht="14.1" customHeight="1" thickBot="1" x14ac:dyDescent="0.25">
      <c r="A314" s="2" t="str">
        <f>"DOCKET No. " &amp; DocketNum</f>
        <v>DOCKET No. 21XXXX-EI</v>
      </c>
      <c r="B314" s="2"/>
      <c r="C314" s="2"/>
      <c r="D314" s="2"/>
      <c r="E314" s="2"/>
      <c r="F314" s="2"/>
      <c r="G314" s="2" t="str">
        <f>IF(+$G$8="","",$G$8)</f>
        <v/>
      </c>
      <c r="H314" s="2"/>
      <c r="I314" s="8" t="s">
        <v>721</v>
      </c>
      <c r="J314" s="2"/>
      <c r="K314" s="2"/>
      <c r="L314" s="2"/>
      <c r="M314" s="2"/>
      <c r="N314" s="2"/>
      <c r="O314" s="2"/>
      <c r="P314" s="2"/>
      <c r="Q314" s="2" t="str">
        <f>PLine4</f>
        <v>Witness:</v>
      </c>
      <c r="R314" s="2"/>
      <c r="S314" s="2"/>
    </row>
    <row r="315" spans="1:19" ht="14.1" customHeight="1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4.1" customHeight="1" x14ac:dyDescent="0.2">
      <c r="C316" s="3"/>
      <c r="D316" s="3"/>
      <c r="E316" s="3"/>
      <c r="F316" s="3"/>
      <c r="G316" s="3"/>
      <c r="H316" s="3"/>
      <c r="I316" s="3"/>
      <c r="J316" s="3"/>
      <c r="K316" s="135"/>
      <c r="L316" s="135"/>
      <c r="M316" s="3"/>
      <c r="N316" s="3"/>
      <c r="O316" s="3"/>
      <c r="P316" s="3"/>
      <c r="Q316" s="3"/>
      <c r="R316" s="3"/>
      <c r="S316" s="3"/>
    </row>
    <row r="317" spans="1:19" ht="14.1" customHeight="1" x14ac:dyDescent="0.2">
      <c r="C317" s="14"/>
      <c r="D317" s="14"/>
      <c r="E317" s="14"/>
      <c r="F317" s="14"/>
      <c r="G317" s="3" t="s">
        <v>743</v>
      </c>
      <c r="H317" s="5"/>
      <c r="I317" s="3"/>
      <c r="J317" s="3" t="s">
        <v>744</v>
      </c>
      <c r="K317" s="3"/>
      <c r="L317" s="5"/>
      <c r="M317" s="3" t="s">
        <v>745</v>
      </c>
      <c r="N317" s="5"/>
      <c r="S317" s="5"/>
    </row>
    <row r="318" spans="1:19" ht="14.1" customHeight="1" x14ac:dyDescent="0.2">
      <c r="A318" s="1" t="s">
        <v>761</v>
      </c>
      <c r="B318" s="4"/>
      <c r="C318" s="5"/>
      <c r="D318" s="5"/>
      <c r="E318" s="5"/>
      <c r="F318" s="3"/>
      <c r="G318" s="5" t="s">
        <v>771</v>
      </c>
      <c r="H318" s="5"/>
      <c r="I318" s="5"/>
      <c r="J318" s="5" t="s">
        <v>1143</v>
      </c>
      <c r="K318" s="5"/>
      <c r="L318" s="3"/>
      <c r="M318" s="5" t="s">
        <v>791</v>
      </c>
      <c r="N318" s="43"/>
      <c r="O318" s="43"/>
      <c r="P318" s="3"/>
      <c r="Q318" s="3"/>
      <c r="R318" s="3"/>
      <c r="S318" s="16"/>
    </row>
    <row r="319" spans="1:19" ht="14.1" customHeight="1" thickBot="1" x14ac:dyDescent="0.25">
      <c r="A319" s="2" t="s">
        <v>772</v>
      </c>
      <c r="B319" s="8"/>
      <c r="C319" s="7" t="s">
        <v>711</v>
      </c>
      <c r="D319" s="7"/>
      <c r="E319" s="7"/>
      <c r="F319" s="7"/>
      <c r="G319" s="41" t="s">
        <v>826</v>
      </c>
      <c r="H319" s="41"/>
      <c r="I319" s="41"/>
      <c r="J319" s="41" t="s">
        <v>791</v>
      </c>
      <c r="K319" s="41"/>
      <c r="L319" s="42"/>
      <c r="M319" s="41" t="s">
        <v>792</v>
      </c>
      <c r="N319" s="15"/>
      <c r="O319" s="15"/>
      <c r="P319" s="15"/>
      <c r="Q319" s="15"/>
      <c r="R319" s="15"/>
      <c r="S319" s="15"/>
    </row>
    <row r="320" spans="1:19" ht="14.1" customHeight="1" x14ac:dyDescent="0.2">
      <c r="A320" s="1">
        <v>1</v>
      </c>
      <c r="B320" s="23"/>
      <c r="C320" s="98"/>
      <c r="D320" s="25"/>
      <c r="E320" s="9"/>
      <c r="F320" s="25"/>
      <c r="G320" s="21"/>
      <c r="H320" s="25"/>
      <c r="I320" s="21"/>
      <c r="J320" s="21"/>
      <c r="K320" s="103"/>
      <c r="L320" s="9"/>
      <c r="M320" s="103"/>
      <c r="N320" s="9"/>
      <c r="O320" s="25"/>
      <c r="P320" s="25"/>
      <c r="Q320" s="25"/>
      <c r="R320" s="25"/>
      <c r="S320" s="25"/>
    </row>
    <row r="321" spans="1:19" ht="14.1" customHeight="1" x14ac:dyDescent="0.2">
      <c r="A321" s="1">
        <v>2</v>
      </c>
      <c r="B321" s="23"/>
      <c r="C321" s="102" t="s">
        <v>690</v>
      </c>
      <c r="D321" s="48"/>
      <c r="E321" s="9"/>
      <c r="F321" s="25"/>
      <c r="G321" s="21"/>
      <c r="H321" s="25"/>
      <c r="I321" s="21"/>
      <c r="J321" s="21"/>
      <c r="K321" s="103"/>
      <c r="L321" s="9"/>
      <c r="M321" s="103"/>
      <c r="N321" s="9"/>
      <c r="O321" s="25"/>
      <c r="P321" s="25"/>
      <c r="Q321" s="25"/>
      <c r="R321" s="25"/>
      <c r="S321" s="25"/>
    </row>
    <row r="322" spans="1:19" ht="14.1" customHeight="1" x14ac:dyDescent="0.2">
      <c r="A322" s="1">
        <v>3</v>
      </c>
      <c r="B322" s="23"/>
      <c r="C322" s="9"/>
      <c r="F322" s="25"/>
      <c r="G322" s="21"/>
      <c r="H322" s="25"/>
      <c r="I322" s="21"/>
      <c r="J322" s="21"/>
      <c r="K322" s="103"/>
      <c r="L322" s="17"/>
      <c r="M322" s="103"/>
      <c r="N322" s="17"/>
      <c r="O322" s="25"/>
      <c r="P322" s="25"/>
      <c r="Q322" s="25"/>
      <c r="R322" s="25"/>
      <c r="S322" s="25"/>
    </row>
    <row r="323" spans="1:19" ht="14.1" customHeight="1" x14ac:dyDescent="0.2">
      <c r="A323" s="1">
        <v>4</v>
      </c>
      <c r="B323" s="26"/>
      <c r="C323" s="102" t="s">
        <v>691</v>
      </c>
      <c r="F323" s="21"/>
      <c r="G323" s="21"/>
      <c r="H323" s="21"/>
      <c r="I323" s="21"/>
      <c r="J323" s="21"/>
      <c r="K323" s="103"/>
      <c r="L323" s="9"/>
      <c r="M323" s="103"/>
      <c r="N323" s="25"/>
      <c r="O323" s="21"/>
      <c r="P323" s="21"/>
      <c r="Q323" s="21"/>
      <c r="R323" s="21"/>
      <c r="S323" s="21"/>
    </row>
    <row r="324" spans="1:19" ht="14.1" customHeight="1" x14ac:dyDescent="0.2">
      <c r="A324" s="1">
        <v>5</v>
      </c>
      <c r="B324" s="23"/>
      <c r="C324" s="9" t="s">
        <v>692</v>
      </c>
      <c r="F324" s="25"/>
      <c r="G324" s="25">
        <v>1274948.26425</v>
      </c>
      <c r="H324" s="25"/>
      <c r="I324" s="25"/>
      <c r="J324" s="25">
        <v>1222395.5354878707</v>
      </c>
      <c r="K324" s="103"/>
      <c r="L324" s="17"/>
      <c r="M324" s="103">
        <v>0.95878050095386114</v>
      </c>
      <c r="N324" s="21"/>
      <c r="O324" s="21"/>
      <c r="P324" s="21"/>
      <c r="Q324" s="21"/>
      <c r="R324" s="21"/>
      <c r="S324" s="21"/>
    </row>
    <row r="325" spans="1:19" ht="14.1" customHeight="1" x14ac:dyDescent="0.2">
      <c r="A325" s="1">
        <v>6</v>
      </c>
      <c r="B325" s="23"/>
      <c r="C325" s="9" t="s">
        <v>693</v>
      </c>
      <c r="F325" s="21"/>
      <c r="G325" s="20">
        <v>1473437.8431000004</v>
      </c>
      <c r="H325" s="21"/>
      <c r="I325" s="21"/>
      <c r="J325" s="20">
        <v>1412703.4733317948</v>
      </c>
      <c r="K325" s="103"/>
      <c r="L325" s="21"/>
      <c r="M325" s="103">
        <v>0.95878050095386103</v>
      </c>
      <c r="N325" s="21"/>
      <c r="O325" s="21"/>
      <c r="P325" s="21"/>
      <c r="Q325" s="21"/>
      <c r="R325" s="21"/>
      <c r="S325" s="21"/>
    </row>
    <row r="326" spans="1:19" ht="14.1" customHeight="1" x14ac:dyDescent="0.2">
      <c r="A326" s="1">
        <v>7</v>
      </c>
      <c r="B326" s="23"/>
      <c r="C326" s="9" t="s">
        <v>694</v>
      </c>
      <c r="F326" s="21"/>
      <c r="G326" s="20">
        <v>2748386.1073500002</v>
      </c>
      <c r="H326" s="21"/>
      <c r="I326" s="21"/>
      <c r="J326" s="20">
        <v>2635099.0088196658</v>
      </c>
      <c r="K326" s="103"/>
      <c r="L326" s="21"/>
      <c r="M326" s="103"/>
      <c r="N326" s="21"/>
      <c r="O326" s="21"/>
      <c r="P326" s="21"/>
      <c r="Q326" s="21"/>
      <c r="R326" s="21"/>
      <c r="S326" s="21"/>
    </row>
    <row r="327" spans="1:19" ht="14.1" customHeight="1" x14ac:dyDescent="0.2">
      <c r="A327" s="1">
        <v>8</v>
      </c>
      <c r="B327" s="23"/>
      <c r="C327" s="9"/>
      <c r="F327" s="21"/>
      <c r="G327" s="21"/>
      <c r="H327" s="21"/>
      <c r="I327" s="21"/>
      <c r="J327" s="21"/>
      <c r="K327" s="103"/>
      <c r="L327" s="21"/>
      <c r="M327" s="103"/>
      <c r="N327" s="21"/>
      <c r="O327" s="21"/>
      <c r="P327" s="21"/>
      <c r="Q327" s="21"/>
      <c r="R327" s="21"/>
      <c r="S327" s="21"/>
    </row>
    <row r="328" spans="1:19" ht="14.1" customHeight="1" x14ac:dyDescent="0.2">
      <c r="A328" s="1">
        <v>9</v>
      </c>
      <c r="B328" s="23"/>
      <c r="C328" s="48" t="s">
        <v>695</v>
      </c>
      <c r="F328" s="21"/>
      <c r="G328" s="21"/>
      <c r="H328" s="21"/>
      <c r="I328" s="21"/>
      <c r="J328" s="21"/>
      <c r="K328" s="103"/>
      <c r="L328" s="21"/>
      <c r="M328" s="103"/>
      <c r="N328" s="21"/>
      <c r="O328" s="21"/>
      <c r="P328" s="21"/>
      <c r="Q328" s="21"/>
      <c r="R328" s="21"/>
      <c r="S328" s="21"/>
    </row>
    <row r="329" spans="1:19" ht="14.1" customHeight="1" x14ac:dyDescent="0.2">
      <c r="A329" s="1">
        <v>10</v>
      </c>
      <c r="B329" s="23"/>
      <c r="C329" s="9" t="s">
        <v>696</v>
      </c>
      <c r="F329" s="21"/>
      <c r="G329" s="21">
        <v>18407.667344615384</v>
      </c>
      <c r="H329" s="21"/>
      <c r="I329" s="21"/>
      <c r="J329" s="21">
        <v>17760.603509127355</v>
      </c>
      <c r="K329" s="103"/>
      <c r="L329" s="21"/>
      <c r="M329" s="103">
        <v>0.96484813510728129</v>
      </c>
      <c r="N329" s="21"/>
      <c r="O329" s="21"/>
      <c r="P329" s="21"/>
      <c r="Q329" s="21"/>
      <c r="R329" s="21"/>
      <c r="S329" s="21"/>
    </row>
    <row r="330" spans="1:19" ht="14.1" customHeight="1" x14ac:dyDescent="0.2">
      <c r="A330" s="1">
        <v>11</v>
      </c>
      <c r="B330" s="23"/>
      <c r="C330" s="9" t="s">
        <v>697</v>
      </c>
      <c r="F330" s="21"/>
      <c r="G330" s="21">
        <v>3004.2523609999998</v>
      </c>
      <c r="H330" s="21"/>
      <c r="I330" s="21"/>
      <c r="J330" s="21">
        <v>2898.6472879024968</v>
      </c>
      <c r="K330" s="103"/>
      <c r="L330" s="21"/>
      <c r="M330" s="103">
        <v>0.96484813510728129</v>
      </c>
      <c r="N330" s="21"/>
      <c r="O330" s="21"/>
      <c r="P330" s="21"/>
      <c r="Q330" s="21"/>
      <c r="R330" s="21"/>
      <c r="S330" s="21"/>
    </row>
    <row r="331" spans="1:19" ht="14.1" customHeight="1" x14ac:dyDescent="0.2">
      <c r="A331" s="1">
        <v>12</v>
      </c>
      <c r="B331" s="23"/>
      <c r="C331" s="9" t="s">
        <v>698</v>
      </c>
      <c r="F331" s="21"/>
      <c r="G331" s="21">
        <v>189341.56899999996</v>
      </c>
      <c r="H331" s="21"/>
      <c r="I331" s="21"/>
      <c r="J331" s="21">
        <v>182685.85974793657</v>
      </c>
      <c r="K331" s="103"/>
      <c r="L331" s="21"/>
      <c r="M331" s="103">
        <v>0.96484813510728129</v>
      </c>
      <c r="N331" s="21"/>
      <c r="O331" s="21"/>
      <c r="P331" s="21"/>
      <c r="Q331" s="21"/>
      <c r="R331" s="21"/>
      <c r="S331" s="21"/>
    </row>
    <row r="332" spans="1:19" ht="14.1" customHeight="1" x14ac:dyDescent="0.2">
      <c r="A332" s="1">
        <v>13</v>
      </c>
      <c r="B332" s="23"/>
      <c r="C332" s="9" t="s">
        <v>699</v>
      </c>
      <c r="F332" s="21"/>
      <c r="G332" s="21">
        <v>4274.6282699999992</v>
      </c>
      <c r="H332" s="21"/>
      <c r="I332" s="21"/>
      <c r="J332" s="21">
        <v>4124.3671145863636</v>
      </c>
      <c r="K332" s="103"/>
      <c r="L332" s="21"/>
      <c r="M332" s="103">
        <v>0.96484813510728129</v>
      </c>
      <c r="N332" s="21"/>
      <c r="O332" s="21"/>
      <c r="P332" s="21"/>
      <c r="Q332" s="21"/>
      <c r="R332" s="21"/>
      <c r="S332" s="21"/>
    </row>
    <row r="333" spans="1:19" ht="14.1" customHeight="1" x14ac:dyDescent="0.2">
      <c r="A333" s="1">
        <v>14</v>
      </c>
      <c r="B333" s="23"/>
      <c r="C333" s="9" t="s">
        <v>700</v>
      </c>
      <c r="F333" s="21"/>
      <c r="G333" s="21">
        <v>114208.027</v>
      </c>
      <c r="H333" s="21"/>
      <c r="I333" s="21"/>
      <c r="J333" s="21">
        <v>110193.40186523204</v>
      </c>
      <c r="K333" s="103"/>
      <c r="L333" s="21"/>
      <c r="M333" s="103">
        <v>0.96484813510728129</v>
      </c>
      <c r="N333" s="21"/>
      <c r="O333" s="21"/>
      <c r="P333" s="21"/>
      <c r="Q333" s="21"/>
      <c r="R333" s="21"/>
      <c r="S333" s="21"/>
    </row>
    <row r="334" spans="1:19" ht="14.1" customHeight="1" x14ac:dyDescent="0.2">
      <c r="A334" s="1">
        <v>15</v>
      </c>
      <c r="B334" s="23"/>
      <c r="C334" s="9" t="s">
        <v>1313</v>
      </c>
      <c r="F334" s="21"/>
      <c r="G334" s="21">
        <v>97184.818549999996</v>
      </c>
      <c r="H334" s="21"/>
      <c r="I334" s="21"/>
      <c r="J334" s="21">
        <v>93768.590938707013</v>
      </c>
      <c r="K334" s="103"/>
      <c r="L334" s="21"/>
      <c r="M334" s="103">
        <v>0.96484813510728129</v>
      </c>
      <c r="N334" s="21"/>
      <c r="O334" s="21"/>
      <c r="P334" s="21"/>
      <c r="Q334" s="21"/>
      <c r="R334" s="21"/>
      <c r="S334" s="21"/>
    </row>
    <row r="335" spans="1:19" ht="14.1" customHeight="1" x14ac:dyDescent="0.2">
      <c r="A335" s="1">
        <v>16</v>
      </c>
      <c r="B335" s="23"/>
      <c r="C335" s="9" t="s">
        <v>1314</v>
      </c>
      <c r="F335" s="21"/>
      <c r="G335" s="21">
        <v>3540.4284500000003</v>
      </c>
      <c r="H335" s="21"/>
      <c r="I335" s="21"/>
      <c r="J335" s="21">
        <v>3415.9757874632628</v>
      </c>
      <c r="K335" s="103"/>
      <c r="L335" s="21"/>
      <c r="M335" s="103">
        <v>0.96484813510728129</v>
      </c>
      <c r="N335" s="21"/>
      <c r="O335" s="21"/>
      <c r="P335" s="21"/>
      <c r="Q335" s="21"/>
      <c r="R335" s="21"/>
      <c r="S335" s="21"/>
    </row>
    <row r="336" spans="1:19" ht="14.1" customHeight="1" x14ac:dyDescent="0.2">
      <c r="A336" s="1">
        <v>17</v>
      </c>
      <c r="B336" s="23"/>
      <c r="C336" s="9" t="s">
        <v>1315</v>
      </c>
      <c r="F336" s="21"/>
      <c r="G336" s="21">
        <v>7044.0356099999999</v>
      </c>
      <c r="H336" s="21"/>
      <c r="I336" s="21"/>
      <c r="J336" s="21">
        <v>6796.4246219377801</v>
      </c>
      <c r="K336" s="103"/>
      <c r="L336" s="21"/>
      <c r="M336" s="103">
        <v>0.96484813510728129</v>
      </c>
      <c r="N336" s="21"/>
      <c r="O336" s="21"/>
      <c r="P336" s="21"/>
      <c r="Q336" s="21"/>
      <c r="R336" s="21"/>
      <c r="S336" s="21"/>
    </row>
    <row r="337" spans="1:19" ht="14.1" customHeight="1" x14ac:dyDescent="0.2">
      <c r="A337" s="1">
        <v>18</v>
      </c>
      <c r="B337" s="23"/>
      <c r="C337" s="9" t="s">
        <v>701</v>
      </c>
      <c r="F337" s="21"/>
      <c r="G337" s="20">
        <v>4562.3733400000001</v>
      </c>
      <c r="H337" s="21"/>
      <c r="I337" s="21"/>
      <c r="J337" s="20">
        <v>4401.9974087621786</v>
      </c>
      <c r="K337" s="103"/>
      <c r="L337" s="21"/>
      <c r="M337" s="103">
        <v>0.96484813510728129</v>
      </c>
      <c r="N337" s="21"/>
      <c r="O337" s="21"/>
      <c r="P337" s="21"/>
      <c r="Q337" s="21"/>
      <c r="R337" s="21"/>
      <c r="S337" s="21"/>
    </row>
    <row r="338" spans="1:19" ht="14.1" customHeight="1" x14ac:dyDescent="0.2">
      <c r="A338" s="1">
        <v>19</v>
      </c>
      <c r="B338" s="23"/>
      <c r="C338" s="9" t="s">
        <v>702</v>
      </c>
      <c r="F338" s="21"/>
      <c r="G338" s="20">
        <v>441567.79992561537</v>
      </c>
      <c r="H338" s="21"/>
      <c r="I338" s="21"/>
      <c r="J338" s="20">
        <v>426045.86828165507</v>
      </c>
      <c r="K338" s="103"/>
      <c r="L338" s="21"/>
      <c r="M338" s="103"/>
      <c r="N338" s="21"/>
      <c r="O338" s="21"/>
      <c r="P338" s="21"/>
      <c r="Q338" s="21"/>
      <c r="R338" s="21"/>
      <c r="S338" s="21"/>
    </row>
    <row r="339" spans="1:19" ht="14.1" customHeight="1" x14ac:dyDescent="0.2">
      <c r="A339" s="1">
        <v>20</v>
      </c>
      <c r="B339" s="23"/>
      <c r="C339" s="9"/>
      <c r="F339" s="21"/>
      <c r="G339" s="21"/>
      <c r="H339" s="21"/>
      <c r="I339" s="21"/>
      <c r="J339" s="21"/>
      <c r="K339" s="103"/>
      <c r="L339" s="21"/>
      <c r="M339" s="103"/>
      <c r="N339" s="21"/>
      <c r="O339" s="21"/>
      <c r="P339" s="21"/>
      <c r="Q339" s="21"/>
      <c r="R339" s="21"/>
      <c r="S339" s="21"/>
    </row>
    <row r="340" spans="1:19" ht="14.1" customHeight="1" x14ac:dyDescent="0.2">
      <c r="A340" s="1">
        <v>21</v>
      </c>
      <c r="B340" s="23"/>
      <c r="C340" s="48" t="s">
        <v>703</v>
      </c>
      <c r="F340" s="21"/>
      <c r="G340" s="21"/>
      <c r="H340" s="21"/>
      <c r="I340" s="21"/>
      <c r="J340" s="21"/>
      <c r="K340" s="103"/>
      <c r="L340" s="17"/>
      <c r="M340" s="103"/>
      <c r="N340" s="21"/>
      <c r="O340" s="21"/>
      <c r="P340" s="21"/>
      <c r="Q340" s="21"/>
      <c r="R340" s="21"/>
      <c r="S340" s="21"/>
    </row>
    <row r="341" spans="1:19" ht="14.1" customHeight="1" x14ac:dyDescent="0.2">
      <c r="A341" s="1">
        <v>22</v>
      </c>
      <c r="B341" s="23"/>
      <c r="C341" s="9" t="s">
        <v>696</v>
      </c>
      <c r="F341" s="21"/>
      <c r="G341" s="21">
        <v>6016.95262</v>
      </c>
      <c r="H341" s="21"/>
      <c r="I341" s="21"/>
      <c r="J341" s="21">
        <v>6016.95262</v>
      </c>
      <c r="K341" s="103"/>
      <c r="L341" s="17"/>
      <c r="M341" s="103">
        <v>1</v>
      </c>
      <c r="N341" s="21"/>
      <c r="O341" s="21"/>
      <c r="P341" s="21"/>
      <c r="Q341" s="21"/>
      <c r="R341" s="21"/>
      <c r="S341" s="21"/>
    </row>
    <row r="342" spans="1:19" ht="14.1" customHeight="1" x14ac:dyDescent="0.2">
      <c r="A342" s="1">
        <v>23</v>
      </c>
      <c r="B342" s="23"/>
      <c r="C342" s="9" t="s">
        <v>697</v>
      </c>
      <c r="F342" s="21"/>
      <c r="G342" s="21">
        <v>1618.977453</v>
      </c>
      <c r="H342" s="21"/>
      <c r="I342" s="21"/>
      <c r="J342" s="21">
        <v>1618.977453</v>
      </c>
      <c r="K342" s="103"/>
      <c r="L342" s="17"/>
      <c r="M342" s="103">
        <v>1</v>
      </c>
      <c r="N342" s="21"/>
      <c r="O342" s="21"/>
      <c r="P342" s="21"/>
      <c r="Q342" s="21"/>
      <c r="R342" s="21"/>
      <c r="S342" s="21"/>
    </row>
    <row r="343" spans="1:19" ht="14.1" customHeight="1" x14ac:dyDescent="0.2">
      <c r="A343" s="1">
        <v>24</v>
      </c>
      <c r="B343" s="23"/>
      <c r="C343" s="9" t="s">
        <v>698</v>
      </c>
      <c r="F343" s="21"/>
      <c r="G343" s="21">
        <v>152786.50880000001</v>
      </c>
      <c r="H343" s="21"/>
      <c r="I343" s="21"/>
      <c r="J343" s="21">
        <v>152786.50880000001</v>
      </c>
      <c r="K343" s="103"/>
      <c r="L343" s="17"/>
      <c r="M343" s="103">
        <v>1</v>
      </c>
      <c r="N343" s="21"/>
      <c r="O343" s="21"/>
      <c r="P343" s="21"/>
      <c r="Q343" s="21"/>
      <c r="R343" s="21"/>
      <c r="S343" s="21"/>
    </row>
    <row r="344" spans="1:19" ht="14.1" customHeight="1" x14ac:dyDescent="0.2">
      <c r="A344" s="1">
        <v>25</v>
      </c>
      <c r="B344" s="23"/>
      <c r="C344" s="9" t="s">
        <v>704</v>
      </c>
      <c r="F344" s="21"/>
      <c r="G344" s="21">
        <v>186763.2095</v>
      </c>
      <c r="H344" s="21"/>
      <c r="I344" s="21"/>
      <c r="J344" s="21">
        <v>186763.2095</v>
      </c>
      <c r="K344" s="103"/>
      <c r="L344" s="17"/>
      <c r="M344" s="103">
        <v>1</v>
      </c>
      <c r="N344" s="21"/>
      <c r="O344" s="21"/>
      <c r="P344" s="21"/>
      <c r="Q344" s="21"/>
      <c r="R344" s="21"/>
      <c r="S344" s="21"/>
    </row>
    <row r="345" spans="1:19" ht="14.1" customHeight="1" x14ac:dyDescent="0.2">
      <c r="A345" s="1">
        <v>26</v>
      </c>
      <c r="B345" s="23"/>
      <c r="C345" s="9" t="s">
        <v>1316</v>
      </c>
      <c r="F345" s="21"/>
      <c r="G345" s="21">
        <v>201623.66580000002</v>
      </c>
      <c r="H345" s="21"/>
      <c r="I345" s="21"/>
      <c r="J345" s="21">
        <v>201623.66580000002</v>
      </c>
      <c r="K345" s="103"/>
      <c r="L345" s="17"/>
      <c r="M345" s="103">
        <v>1</v>
      </c>
      <c r="N345" s="21"/>
      <c r="O345" s="21"/>
      <c r="P345" s="21"/>
      <c r="Q345" s="21"/>
      <c r="R345" s="21"/>
      <c r="S345" s="21"/>
    </row>
    <row r="346" spans="1:19" ht="14.1" customHeight="1" x14ac:dyDescent="0.2">
      <c r="A346" s="1">
        <v>27</v>
      </c>
      <c r="B346" s="23"/>
      <c r="C346" s="9" t="s">
        <v>1314</v>
      </c>
      <c r="F346" s="21"/>
      <c r="G346" s="21">
        <v>143876.71549999999</v>
      </c>
      <c r="H346" s="21"/>
      <c r="I346" s="21"/>
      <c r="J346" s="21">
        <v>143876.71549999999</v>
      </c>
      <c r="K346" s="103"/>
      <c r="L346" s="17"/>
      <c r="M346" s="103">
        <v>1</v>
      </c>
      <c r="N346" s="21"/>
      <c r="O346" s="21"/>
      <c r="P346" s="21"/>
      <c r="Q346" s="21"/>
      <c r="R346" s="21"/>
      <c r="S346" s="21"/>
    </row>
    <row r="347" spans="1:19" ht="14.1" customHeight="1" x14ac:dyDescent="0.2">
      <c r="A347" s="1">
        <v>28</v>
      </c>
      <c r="B347" s="23"/>
      <c r="C347" s="9" t="s">
        <v>1317</v>
      </c>
      <c r="F347" s="21"/>
      <c r="G347" s="21">
        <v>178048.50169999999</v>
      </c>
      <c r="H347" s="21"/>
      <c r="I347" s="21"/>
      <c r="J347" s="21">
        <v>178048.50169999999</v>
      </c>
      <c r="K347" s="103"/>
      <c r="L347" s="17"/>
      <c r="M347" s="103">
        <v>1</v>
      </c>
      <c r="N347" s="21"/>
      <c r="O347" s="21"/>
      <c r="P347" s="21"/>
      <c r="Q347" s="21"/>
      <c r="R347" s="21"/>
      <c r="S347" s="21"/>
    </row>
    <row r="348" spans="1:19" ht="14.1" customHeight="1" x14ac:dyDescent="0.2">
      <c r="A348" s="1">
        <v>29</v>
      </c>
      <c r="B348" s="23"/>
      <c r="C348" s="9" t="s">
        <v>705</v>
      </c>
      <c r="F348" s="21"/>
      <c r="G348" s="21">
        <v>352560.04589000001</v>
      </c>
      <c r="H348" s="21"/>
      <c r="I348" s="21"/>
      <c r="J348" s="21">
        <v>352560.04589000001</v>
      </c>
      <c r="K348" s="103"/>
      <c r="L348" s="17"/>
      <c r="M348" s="103">
        <v>1</v>
      </c>
      <c r="N348" s="21"/>
      <c r="O348" s="21"/>
      <c r="P348" s="21"/>
      <c r="Q348" s="21"/>
      <c r="R348" s="21"/>
      <c r="S348" s="21"/>
    </row>
    <row r="349" spans="1:19" ht="14.1" customHeight="1" x14ac:dyDescent="0.2">
      <c r="A349" s="1">
        <v>30</v>
      </c>
      <c r="B349" s="23"/>
      <c r="C349" s="9" t="s">
        <v>706</v>
      </c>
      <c r="F349" s="21"/>
      <c r="G349" s="21">
        <v>100478.52221846157</v>
      </c>
      <c r="H349" s="21"/>
      <c r="I349" s="21"/>
      <c r="J349" s="21">
        <v>100478.52221846157</v>
      </c>
      <c r="K349" s="103"/>
      <c r="L349" s="17"/>
      <c r="M349" s="103">
        <v>1</v>
      </c>
      <c r="N349" s="21"/>
      <c r="O349" s="21"/>
      <c r="P349" s="21"/>
      <c r="Q349" s="21"/>
      <c r="R349" s="21"/>
      <c r="S349" s="21"/>
    </row>
    <row r="350" spans="1:19" ht="14.1" customHeight="1" x14ac:dyDescent="0.2">
      <c r="A350" s="1">
        <v>31</v>
      </c>
      <c r="B350" s="23"/>
      <c r="C350" s="9" t="s">
        <v>707</v>
      </c>
      <c r="F350" s="21"/>
      <c r="G350" s="21">
        <v>60475.743950000004</v>
      </c>
      <c r="H350" s="21"/>
      <c r="I350" s="21"/>
      <c r="J350" s="21">
        <v>60220.032309747097</v>
      </c>
      <c r="K350" s="103"/>
      <c r="L350" s="17"/>
      <c r="M350" s="103">
        <v>0.99577166606723644</v>
      </c>
      <c r="N350" s="21"/>
      <c r="O350" s="21"/>
      <c r="P350" s="21"/>
      <c r="Q350" s="21"/>
      <c r="R350" s="21"/>
      <c r="S350" s="21"/>
    </row>
    <row r="351" spans="1:19" ht="14.1" customHeight="1" x14ac:dyDescent="0.2">
      <c r="A351" s="1">
        <v>32</v>
      </c>
      <c r="B351" s="23"/>
      <c r="C351" s="9" t="s">
        <v>708</v>
      </c>
      <c r="F351" s="21"/>
      <c r="G351" s="20">
        <v>139678.75103000001</v>
      </c>
      <c r="H351" s="21"/>
      <c r="I351" s="21"/>
      <c r="J351" s="20">
        <v>139678.75103000001</v>
      </c>
      <c r="K351" s="103"/>
      <c r="L351" s="17"/>
      <c r="M351" s="103">
        <v>1</v>
      </c>
      <c r="N351" s="21"/>
      <c r="O351" s="21"/>
      <c r="P351" s="21"/>
      <c r="Q351" s="21"/>
      <c r="R351" s="21"/>
      <c r="S351" s="21"/>
    </row>
    <row r="352" spans="1:19" ht="14.1" customHeight="1" x14ac:dyDescent="0.2">
      <c r="A352" s="1">
        <v>33</v>
      </c>
      <c r="B352" s="23"/>
      <c r="C352" s="9" t="s">
        <v>709</v>
      </c>
      <c r="F352" s="21"/>
      <c r="G352" s="20">
        <v>1523927.5944614615</v>
      </c>
      <c r="H352" s="21"/>
      <c r="I352" s="21"/>
      <c r="J352" s="20">
        <v>1523671.8828212086</v>
      </c>
      <c r="K352" s="103"/>
      <c r="L352" s="17"/>
      <c r="M352" s="103"/>
      <c r="N352" s="21"/>
      <c r="O352" s="21"/>
      <c r="P352" s="21"/>
      <c r="Q352" s="21"/>
      <c r="R352" s="21"/>
      <c r="S352" s="21"/>
    </row>
    <row r="353" spans="1:19" ht="14.1" customHeight="1" x14ac:dyDescent="0.2">
      <c r="A353" s="1">
        <v>34</v>
      </c>
      <c r="B353" s="23"/>
      <c r="C353" s="9"/>
      <c r="F353" s="21"/>
      <c r="G353" s="78"/>
      <c r="H353" s="21"/>
      <c r="I353" s="21"/>
      <c r="J353" s="78"/>
      <c r="K353" s="103"/>
      <c r="L353" s="17"/>
      <c r="M353" s="103"/>
      <c r="N353" s="21"/>
      <c r="O353" s="21"/>
      <c r="P353" s="21"/>
      <c r="Q353" s="21"/>
      <c r="R353" s="21"/>
      <c r="S353" s="21"/>
    </row>
    <row r="354" spans="1:19" ht="14.1" customHeight="1" x14ac:dyDescent="0.2">
      <c r="A354" s="1">
        <v>35</v>
      </c>
      <c r="B354" s="23"/>
      <c r="C354" s="48" t="s">
        <v>1318</v>
      </c>
      <c r="D354" s="40"/>
      <c r="F354" s="21"/>
      <c r="G354" s="20">
        <v>134591.48006153843</v>
      </c>
      <c r="H354" s="21"/>
      <c r="I354" s="21"/>
      <c r="J354" s="20">
        <v>131539.94893183908</v>
      </c>
      <c r="K354" s="103"/>
      <c r="L354" s="17"/>
      <c r="M354" s="103">
        <v>0.9773274569214625</v>
      </c>
      <c r="N354" s="21"/>
      <c r="O354" s="21"/>
      <c r="P354" s="21"/>
      <c r="Q354" s="21"/>
      <c r="R354" s="21"/>
      <c r="S354" s="21"/>
    </row>
    <row r="355" spans="1:19" ht="14.1" customHeight="1" x14ac:dyDescent="0.2">
      <c r="A355" s="1">
        <v>36</v>
      </c>
      <c r="B355" s="23"/>
      <c r="C355" s="9"/>
      <c r="F355" s="21"/>
      <c r="G355" s="21"/>
      <c r="H355" s="21"/>
      <c r="I355" s="21"/>
      <c r="J355" s="21"/>
      <c r="K355" s="103"/>
      <c r="L355" s="17"/>
      <c r="M355" s="103"/>
      <c r="N355" s="21"/>
      <c r="O355" s="21"/>
      <c r="P355" s="21"/>
      <c r="Q355" s="21"/>
      <c r="R355" s="21"/>
      <c r="S355" s="21"/>
    </row>
    <row r="356" spans="1:19" ht="14.1" customHeight="1" thickBot="1" x14ac:dyDescent="0.25">
      <c r="A356" s="1">
        <v>37</v>
      </c>
      <c r="B356" s="27"/>
      <c r="C356" s="9" t="s">
        <v>710</v>
      </c>
      <c r="F356" s="21"/>
      <c r="G356" s="97">
        <v>4848472.9817986153</v>
      </c>
      <c r="H356" s="21"/>
      <c r="I356" s="25"/>
      <c r="J356" s="97">
        <v>4716356.708854368</v>
      </c>
      <c r="K356" s="103"/>
      <c r="L356" s="17"/>
      <c r="M356" s="103"/>
      <c r="N356" s="21"/>
      <c r="O356" s="21"/>
      <c r="P356" s="21"/>
      <c r="Q356" s="21"/>
      <c r="R356" s="21"/>
      <c r="S356" s="21"/>
    </row>
    <row r="357" spans="1:19" ht="14.1" customHeight="1" thickTop="1" x14ac:dyDescent="0.2">
      <c r="A357" s="1">
        <v>38</v>
      </c>
      <c r="B357" s="23"/>
      <c r="C357" s="9"/>
      <c r="F357" s="21"/>
      <c r="G357" s="21"/>
      <c r="H357" s="21"/>
      <c r="I357" s="21"/>
      <c r="J357" s="21"/>
      <c r="K357" s="103"/>
      <c r="L357" s="17"/>
      <c r="M357" s="103"/>
      <c r="N357" s="21"/>
      <c r="O357" s="21"/>
      <c r="P357" s="21"/>
      <c r="Q357" s="21"/>
      <c r="R357" s="21"/>
      <c r="S357" s="21"/>
    </row>
    <row r="358" spans="1:19" ht="14.1" customHeight="1" thickBot="1" x14ac:dyDescent="0.25">
      <c r="A358" s="2">
        <v>39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4.1" customHeight="1" x14ac:dyDescent="0.2">
      <c r="A359" s="1" t="s">
        <v>781</v>
      </c>
      <c r="Q359" s="1" t="s">
        <v>782</v>
      </c>
    </row>
    <row r="360" spans="1:19" ht="14.1" customHeight="1" thickBot="1" x14ac:dyDescent="0.25">
      <c r="A360" s="2" t="str">
        <f>+$A$3</f>
        <v>SCHEDULE B-6</v>
      </c>
      <c r="B360" s="2"/>
      <c r="C360" s="2"/>
      <c r="D360" s="2"/>
      <c r="E360" s="2"/>
      <c r="F360" s="2"/>
      <c r="G360" s="2"/>
      <c r="H360" s="2" t="str">
        <f>+$H$3</f>
        <v>JURISDICTIONAL SEPARATION FACTORS - RATE BASE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 t="str">
        <f>"Page " &amp; INT(ROW()/50) +1 &amp; " of " &amp; S$2</f>
        <v>Page 8 of 9</v>
      </c>
    </row>
    <row r="361" spans="1:19" ht="14.1" customHeight="1" x14ac:dyDescent="0.2">
      <c r="A361" s="1" t="s">
        <v>741</v>
      </c>
      <c r="E361" s="1" t="s">
        <v>806</v>
      </c>
      <c r="G361" s="1" t="str">
        <f>IF(+$G$4="","",$G$4)</f>
        <v>Provide a development of jurisdictional separation factors for rate base for the test year and the</v>
      </c>
      <c r="K361" s="12"/>
      <c r="L361" s="12"/>
      <c r="M361" s="12"/>
      <c r="N361" s="12"/>
      <c r="O361" s="12"/>
      <c r="P361" s="12" t="s">
        <v>783</v>
      </c>
      <c r="S361" s="18"/>
    </row>
    <row r="362" spans="1:19" ht="14.1" customHeight="1" x14ac:dyDescent="0.2">
      <c r="G362" s="1" t="str">
        <f>IF(+$G$5="","",$G$5)</f>
        <v>most recent historical year.</v>
      </c>
      <c r="K362" s="11"/>
      <c r="L362" s="13"/>
      <c r="M362" s="11"/>
      <c r="O362" s="11"/>
      <c r="P362" s="11"/>
      <c r="Q362" s="13" t="str">
        <f>PLine1</f>
        <v>Projected Test Year Ended 12/31/2022</v>
      </c>
      <c r="S362" s="19"/>
    </row>
    <row r="363" spans="1:19" ht="14.1" customHeight="1" x14ac:dyDescent="0.2">
      <c r="A363" s="1" t="s">
        <v>780</v>
      </c>
      <c r="G363" s="1" t="str">
        <f>IF(+$G$6="","",$G$6)</f>
        <v/>
      </c>
      <c r="K363" s="11"/>
      <c r="L363" s="13"/>
      <c r="M363" s="11"/>
      <c r="P363" s="11"/>
      <c r="Q363" s="13" t="str">
        <f>PLine2</f>
        <v>Projected Prior Year Ended 12/31/2021</v>
      </c>
      <c r="S363" s="19"/>
    </row>
    <row r="364" spans="1:19" ht="14.1" customHeight="1" x14ac:dyDescent="0.2">
      <c r="G364" s="1" t="str">
        <f>IF(+$G$7="","",$G$7)</f>
        <v/>
      </c>
      <c r="K364" s="11"/>
      <c r="L364" s="13"/>
      <c r="M364" s="11"/>
      <c r="P364" s="11" t="s">
        <v>784</v>
      </c>
      <c r="Q364" s="13" t="str">
        <f>PLine3</f>
        <v>Historical Prior Year Ended 12/31/2020</v>
      </c>
      <c r="S364" s="19"/>
    </row>
    <row r="365" spans="1:19" ht="14.1" customHeight="1" thickBot="1" x14ac:dyDescent="0.25">
      <c r="A365" s="2" t="str">
        <f>"DOCKET No. " &amp; DocketNum</f>
        <v>DOCKET No. 21XXXX-EI</v>
      </c>
      <c r="B365" s="2"/>
      <c r="C365" s="2"/>
      <c r="D365" s="2"/>
      <c r="E365" s="2"/>
      <c r="F365" s="2"/>
      <c r="G365" s="2" t="str">
        <f>IF(+$G$8="","",$G$8)</f>
        <v/>
      </c>
      <c r="H365" s="2"/>
      <c r="I365" s="8" t="s">
        <v>721</v>
      </c>
      <c r="J365" s="2"/>
      <c r="K365" s="2"/>
      <c r="L365" s="2"/>
      <c r="M365" s="2"/>
      <c r="N365" s="2"/>
      <c r="O365" s="2"/>
      <c r="P365" s="2"/>
      <c r="Q365" s="2" t="str">
        <f>PLine4</f>
        <v>Witness:</v>
      </c>
      <c r="R365" s="2"/>
      <c r="S365" s="2"/>
    </row>
    <row r="366" spans="1:19" ht="14.1" customHeight="1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4.1" customHeight="1" x14ac:dyDescent="0.2">
      <c r="C367" s="3"/>
      <c r="D367" s="3"/>
      <c r="E367" s="3"/>
      <c r="F367" s="3"/>
      <c r="G367" s="3"/>
      <c r="H367" s="3"/>
      <c r="I367" s="3"/>
      <c r="J367" s="3"/>
      <c r="K367" s="135"/>
      <c r="L367" s="135"/>
      <c r="M367" s="3"/>
      <c r="N367" s="3"/>
      <c r="O367" s="3"/>
      <c r="P367" s="3"/>
      <c r="Q367" s="3"/>
      <c r="R367" s="3"/>
      <c r="S367" s="3"/>
    </row>
    <row r="368" spans="1:19" ht="14.1" customHeight="1" x14ac:dyDescent="0.2">
      <c r="C368" s="14"/>
      <c r="D368" s="14"/>
      <c r="E368" s="14"/>
      <c r="F368" s="14"/>
      <c r="G368" s="3" t="s">
        <v>743</v>
      </c>
      <c r="H368" s="5"/>
      <c r="I368" s="3"/>
      <c r="J368" s="3" t="s">
        <v>744</v>
      </c>
      <c r="K368" s="3"/>
      <c r="L368" s="5"/>
      <c r="M368" s="3" t="s">
        <v>745</v>
      </c>
      <c r="N368" s="5"/>
      <c r="S368" s="5"/>
    </row>
    <row r="369" spans="1:19" ht="14.1" customHeight="1" x14ac:dyDescent="0.2">
      <c r="A369" s="1" t="s">
        <v>761</v>
      </c>
      <c r="B369" s="4"/>
      <c r="C369" s="5"/>
      <c r="D369" s="5"/>
      <c r="E369" s="5"/>
      <c r="F369" s="3"/>
      <c r="G369" s="5" t="s">
        <v>771</v>
      </c>
      <c r="H369" s="5"/>
      <c r="I369" s="5"/>
      <c r="J369" s="5" t="s">
        <v>1143</v>
      </c>
      <c r="K369" s="5"/>
      <c r="L369" s="3"/>
      <c r="M369" s="5" t="s">
        <v>791</v>
      </c>
      <c r="N369" s="43"/>
      <c r="O369" s="43"/>
      <c r="P369" s="3"/>
      <c r="Q369" s="3"/>
      <c r="R369" s="3"/>
      <c r="S369" s="16"/>
    </row>
    <row r="370" spans="1:19" ht="14.1" customHeight="1" thickBot="1" x14ac:dyDescent="0.25">
      <c r="A370" s="2" t="s">
        <v>772</v>
      </c>
      <c r="B370" s="8"/>
      <c r="C370" s="7" t="s">
        <v>711</v>
      </c>
      <c r="D370" s="7"/>
      <c r="E370" s="7"/>
      <c r="F370" s="7"/>
      <c r="G370" s="41" t="s">
        <v>826</v>
      </c>
      <c r="H370" s="41"/>
      <c r="I370" s="41"/>
      <c r="J370" s="41" t="s">
        <v>791</v>
      </c>
      <c r="K370" s="41"/>
      <c r="L370" s="42"/>
      <c r="M370" s="41" t="s">
        <v>792</v>
      </c>
      <c r="N370" s="15"/>
      <c r="O370" s="15"/>
      <c r="P370" s="15"/>
      <c r="Q370" s="15"/>
      <c r="R370" s="15"/>
      <c r="S370" s="15"/>
    </row>
    <row r="371" spans="1:19" ht="14.1" customHeight="1" x14ac:dyDescent="0.2">
      <c r="A371" s="1">
        <v>1</v>
      </c>
      <c r="B371" s="24"/>
      <c r="C371" s="25"/>
      <c r="D371" s="25"/>
      <c r="E371" s="25"/>
      <c r="F371" s="25"/>
      <c r="G371" s="25"/>
      <c r="H371" s="25"/>
      <c r="I371" s="25"/>
      <c r="J371" s="25"/>
      <c r="K371" s="103"/>
      <c r="L371" s="25"/>
      <c r="M371" s="103"/>
      <c r="N371" s="25"/>
      <c r="O371" s="25"/>
      <c r="P371" s="25"/>
      <c r="Q371" s="25"/>
      <c r="R371" s="25"/>
      <c r="S371" s="25"/>
    </row>
    <row r="372" spans="1:19" ht="14.1" customHeight="1" x14ac:dyDescent="0.2">
      <c r="A372" s="1">
        <v>2</v>
      </c>
      <c r="B372" s="23"/>
      <c r="C372" s="48" t="s">
        <v>712</v>
      </c>
      <c r="D372" s="40"/>
      <c r="E372" s="10"/>
      <c r="F372" s="25"/>
      <c r="G372" s="25"/>
      <c r="H372" s="25"/>
      <c r="I372" s="25"/>
      <c r="J372" s="25"/>
      <c r="K372" s="103"/>
      <c r="L372" s="25"/>
      <c r="M372" s="103"/>
      <c r="N372" s="25"/>
      <c r="O372" s="25"/>
      <c r="P372" s="25"/>
      <c r="Q372" s="25"/>
      <c r="R372" s="25"/>
      <c r="S372" s="25"/>
    </row>
    <row r="373" spans="1:19" ht="14.1" customHeight="1" x14ac:dyDescent="0.2">
      <c r="A373" s="1">
        <v>3</v>
      </c>
      <c r="B373" s="23"/>
      <c r="C373" s="9"/>
      <c r="F373" s="25"/>
      <c r="G373" s="25"/>
      <c r="H373" s="25"/>
      <c r="I373" s="25"/>
      <c r="J373" s="25"/>
      <c r="K373" s="103"/>
      <c r="L373" s="9"/>
      <c r="M373" s="103"/>
      <c r="N373" s="25"/>
      <c r="O373" s="25"/>
      <c r="P373" s="25"/>
      <c r="Q373" s="25"/>
      <c r="R373" s="25"/>
      <c r="S373" s="25"/>
    </row>
    <row r="374" spans="1:19" ht="14.1" customHeight="1" x14ac:dyDescent="0.2">
      <c r="A374" s="1">
        <v>4</v>
      </c>
      <c r="B374" s="23"/>
      <c r="C374" s="48" t="s">
        <v>691</v>
      </c>
      <c r="F374" s="21"/>
      <c r="G374" s="21"/>
      <c r="H374" s="21"/>
      <c r="I374" s="21"/>
      <c r="J374" s="21"/>
      <c r="K374" s="103"/>
      <c r="L374" s="17"/>
      <c r="M374" s="103"/>
      <c r="N374" s="21"/>
      <c r="O374" s="21"/>
      <c r="P374" s="21"/>
      <c r="Q374" s="21"/>
      <c r="R374" s="21"/>
      <c r="S374" s="21"/>
    </row>
    <row r="375" spans="1:19" ht="14.1" customHeight="1" x14ac:dyDescent="0.2">
      <c r="A375" s="1">
        <v>5</v>
      </c>
      <c r="B375" s="23"/>
      <c r="C375" s="9" t="s">
        <v>692</v>
      </c>
      <c r="F375" s="21"/>
      <c r="G375" s="25">
        <v>702145.26107999997</v>
      </c>
      <c r="H375" s="21"/>
      <c r="I375" s="25"/>
      <c r="J375" s="25">
        <v>673203.18516066193</v>
      </c>
      <c r="K375" s="103"/>
      <c r="L375" s="17"/>
      <c r="M375" s="103">
        <v>0.95878050095386103</v>
      </c>
      <c r="N375" s="21"/>
      <c r="O375" s="21"/>
      <c r="P375" s="21"/>
      <c r="Q375" s="21"/>
      <c r="R375" s="21"/>
      <c r="S375" s="21"/>
    </row>
    <row r="376" spans="1:19" ht="14.1" customHeight="1" x14ac:dyDescent="0.2">
      <c r="A376" s="1">
        <v>6</v>
      </c>
      <c r="B376" s="23"/>
      <c r="C376" s="9" t="s">
        <v>693</v>
      </c>
      <c r="F376" s="21"/>
      <c r="G376" s="20">
        <v>382923.77379000001</v>
      </c>
      <c r="H376" s="21"/>
      <c r="I376" s="21"/>
      <c r="J376" s="20">
        <v>367139.84766151919</v>
      </c>
      <c r="K376" s="103"/>
      <c r="L376" s="17"/>
      <c r="M376" s="103">
        <v>0.95878050095386114</v>
      </c>
      <c r="N376" s="21"/>
      <c r="O376" s="21"/>
      <c r="P376" s="21"/>
      <c r="Q376" s="21"/>
      <c r="R376" s="21"/>
      <c r="S376" s="21"/>
    </row>
    <row r="377" spans="1:19" ht="14.1" customHeight="1" x14ac:dyDescent="0.2">
      <c r="A377" s="1">
        <v>7</v>
      </c>
      <c r="B377" s="23"/>
      <c r="C377" s="9" t="s">
        <v>694</v>
      </c>
      <c r="F377" s="21"/>
      <c r="G377" s="20">
        <v>1085069.0348700001</v>
      </c>
      <c r="H377" s="21"/>
      <c r="I377" s="21"/>
      <c r="J377" s="20">
        <v>1040343.0328221811</v>
      </c>
      <c r="K377" s="103"/>
      <c r="L377" s="21"/>
      <c r="M377" s="103"/>
      <c r="N377" s="21"/>
      <c r="O377" s="21"/>
      <c r="P377" s="21"/>
      <c r="Q377" s="21"/>
      <c r="R377" s="21"/>
      <c r="S377" s="21"/>
    </row>
    <row r="378" spans="1:19" ht="14.1" customHeight="1" x14ac:dyDescent="0.2">
      <c r="A378" s="1">
        <v>8</v>
      </c>
      <c r="B378" s="23"/>
      <c r="C378" s="9"/>
      <c r="F378" s="21"/>
      <c r="G378" s="21"/>
      <c r="H378" s="21"/>
      <c r="I378" s="21"/>
      <c r="J378" s="21"/>
      <c r="K378" s="103"/>
      <c r="L378" s="21"/>
      <c r="M378" s="103"/>
      <c r="N378" s="21"/>
      <c r="O378" s="21"/>
      <c r="P378" s="21"/>
      <c r="Q378" s="21"/>
      <c r="R378" s="21"/>
      <c r="S378" s="21"/>
    </row>
    <row r="379" spans="1:19" ht="14.1" customHeight="1" x14ac:dyDescent="0.2">
      <c r="A379" s="1">
        <v>9</v>
      </c>
      <c r="B379" s="23"/>
      <c r="C379" s="48" t="s">
        <v>695</v>
      </c>
      <c r="F379" s="21"/>
      <c r="G379" s="21"/>
      <c r="H379" s="21"/>
      <c r="I379" s="21"/>
      <c r="J379" s="21"/>
      <c r="K379" s="103"/>
      <c r="L379" s="21"/>
      <c r="M379" s="103"/>
      <c r="N379" s="21"/>
      <c r="O379" s="21"/>
      <c r="P379" s="21"/>
      <c r="Q379" s="21"/>
      <c r="R379" s="21"/>
      <c r="S379" s="21"/>
    </row>
    <row r="380" spans="1:19" ht="14.1" customHeight="1" x14ac:dyDescent="0.2">
      <c r="A380" s="1">
        <v>10</v>
      </c>
      <c r="B380" s="23"/>
      <c r="C380" s="25" t="s">
        <v>696</v>
      </c>
      <c r="D380" s="10"/>
      <c r="E380" s="10"/>
      <c r="F380" s="21"/>
      <c r="G380" s="21">
        <v>2967.230474363334</v>
      </c>
      <c r="H380" s="21"/>
      <c r="I380" s="21"/>
      <c r="J380" s="21">
        <v>2865.3583809839561</v>
      </c>
      <c r="K380" s="103"/>
      <c r="L380" s="21"/>
      <c r="M380" s="103">
        <v>0.96566761690419878</v>
      </c>
      <c r="N380" s="21"/>
      <c r="O380" s="21"/>
      <c r="P380" s="21"/>
      <c r="Q380" s="21"/>
      <c r="R380" s="21"/>
      <c r="S380" s="21"/>
    </row>
    <row r="381" spans="1:19" ht="14.1" customHeight="1" x14ac:dyDescent="0.2">
      <c r="A381" s="1">
        <v>11</v>
      </c>
      <c r="B381" s="23"/>
      <c r="C381" s="25" t="s">
        <v>697</v>
      </c>
      <c r="D381" s="10"/>
      <c r="E381" s="10"/>
      <c r="F381" s="21"/>
      <c r="G381" s="21">
        <v>689.90189879999991</v>
      </c>
      <c r="H381" s="21"/>
      <c r="I381" s="21"/>
      <c r="J381" s="21">
        <v>666.21592251187758</v>
      </c>
      <c r="K381" s="103"/>
      <c r="L381" s="21"/>
      <c r="M381" s="103">
        <v>0.96566761690419878</v>
      </c>
      <c r="N381" s="21"/>
      <c r="O381" s="21"/>
      <c r="P381" s="21"/>
      <c r="Q381" s="21"/>
      <c r="R381" s="21"/>
      <c r="S381" s="21"/>
    </row>
    <row r="382" spans="1:19" ht="14.1" customHeight="1" x14ac:dyDescent="0.2">
      <c r="A382" s="1">
        <v>12</v>
      </c>
      <c r="B382" s="23"/>
      <c r="C382" s="25" t="s">
        <v>698</v>
      </c>
      <c r="D382" s="10"/>
      <c r="E382" s="10"/>
      <c r="F382" s="21"/>
      <c r="G382" s="21">
        <v>47314.08400000001</v>
      </c>
      <c r="H382" s="21"/>
      <c r="I382" s="21"/>
      <c r="J382" s="21">
        <v>45689.67874228509</v>
      </c>
      <c r="K382" s="103"/>
      <c r="L382" s="21"/>
      <c r="M382" s="103">
        <v>0.96566761690419878</v>
      </c>
      <c r="N382" s="21"/>
      <c r="O382" s="21"/>
      <c r="P382" s="21"/>
      <c r="Q382" s="21"/>
      <c r="R382" s="21"/>
      <c r="S382" s="21"/>
    </row>
    <row r="383" spans="1:19" ht="14.1" customHeight="1" x14ac:dyDescent="0.2">
      <c r="A383" s="1">
        <v>13</v>
      </c>
      <c r="B383" s="23"/>
      <c r="C383" s="25" t="s">
        <v>699</v>
      </c>
      <c r="D383" s="10"/>
      <c r="E383" s="10"/>
      <c r="F383" s="21"/>
      <c r="G383" s="21">
        <v>3612.6211179999996</v>
      </c>
      <c r="H383" s="21"/>
      <c r="I383" s="21"/>
      <c r="J383" s="21">
        <v>3488.5912257968421</v>
      </c>
      <c r="K383" s="103"/>
      <c r="L383" s="21"/>
      <c r="M383" s="103">
        <v>0.96566761690419878</v>
      </c>
      <c r="N383" s="21"/>
      <c r="O383" s="21"/>
      <c r="P383" s="21"/>
      <c r="Q383" s="21"/>
      <c r="R383" s="21"/>
      <c r="S383" s="21"/>
    </row>
    <row r="384" spans="1:19" ht="14.1" customHeight="1" x14ac:dyDescent="0.2">
      <c r="A384" s="1">
        <v>14</v>
      </c>
      <c r="B384" s="23"/>
      <c r="C384" s="25" t="s">
        <v>700</v>
      </c>
      <c r="D384" s="10"/>
      <c r="E384" s="10"/>
      <c r="F384" s="21"/>
      <c r="G384" s="21">
        <v>42772.685119999995</v>
      </c>
      <c r="H384" s="21"/>
      <c r="I384" s="21"/>
      <c r="J384" s="21">
        <v>41304.196908424077</v>
      </c>
      <c r="K384" s="103"/>
      <c r="L384" s="21"/>
      <c r="M384" s="103">
        <v>0.96566761690419878</v>
      </c>
      <c r="N384" s="21"/>
      <c r="O384" s="21"/>
      <c r="P384" s="21"/>
      <c r="Q384" s="21"/>
      <c r="R384" s="21"/>
      <c r="S384" s="21"/>
    </row>
    <row r="385" spans="1:19" ht="14.1" customHeight="1" x14ac:dyDescent="0.2">
      <c r="A385" s="1">
        <v>15</v>
      </c>
      <c r="B385" s="23"/>
      <c r="C385" s="25" t="s">
        <v>1313</v>
      </c>
      <c r="D385" s="10"/>
      <c r="E385" s="10"/>
      <c r="F385" s="21"/>
      <c r="G385" s="21">
        <v>40738.735141999998</v>
      </c>
      <c r="H385" s="21"/>
      <c r="I385" s="21"/>
      <c r="J385" s="21">
        <v>39340.077280266472</v>
      </c>
      <c r="K385" s="103"/>
      <c r="L385" s="21"/>
      <c r="M385" s="103">
        <v>0.96566761690419878</v>
      </c>
      <c r="N385" s="21"/>
      <c r="O385" s="21"/>
      <c r="P385" s="21"/>
      <c r="Q385" s="21"/>
      <c r="R385" s="21"/>
      <c r="S385" s="21"/>
    </row>
    <row r="386" spans="1:19" ht="14.1" customHeight="1" x14ac:dyDescent="0.2">
      <c r="A386" s="1">
        <v>16</v>
      </c>
      <c r="B386" s="23"/>
      <c r="C386" s="25" t="s">
        <v>1314</v>
      </c>
      <c r="D386" s="10"/>
      <c r="E386" s="10"/>
      <c r="F386" s="21"/>
      <c r="G386" s="21">
        <v>1655.887172</v>
      </c>
      <c r="H386" s="21"/>
      <c r="I386" s="21"/>
      <c r="J386" s="21">
        <v>1599.036619247473</v>
      </c>
      <c r="K386" s="103"/>
      <c r="L386" s="21"/>
      <c r="M386" s="103">
        <v>0.96566761690419878</v>
      </c>
      <c r="N386" s="21"/>
      <c r="O386" s="21"/>
      <c r="P386" s="21"/>
      <c r="Q386" s="21"/>
      <c r="R386" s="21"/>
      <c r="S386" s="21"/>
    </row>
    <row r="387" spans="1:19" ht="14.1" customHeight="1" x14ac:dyDescent="0.2">
      <c r="A387" s="1">
        <v>17</v>
      </c>
      <c r="B387" s="23"/>
      <c r="C387" s="25" t="s">
        <v>1315</v>
      </c>
      <c r="D387" s="10"/>
      <c r="E387" s="10"/>
      <c r="F387" s="21"/>
      <c r="G387" s="21">
        <v>2471.317403</v>
      </c>
      <c r="H387" s="21"/>
      <c r="I387" s="21"/>
      <c r="J387" s="21">
        <v>2386.4711871688833</v>
      </c>
      <c r="K387" s="103"/>
      <c r="L387" s="21"/>
      <c r="M387" s="103">
        <v>0.96566761690419878</v>
      </c>
      <c r="N387" s="21"/>
      <c r="O387" s="21"/>
      <c r="P387" s="21"/>
      <c r="Q387" s="21"/>
      <c r="R387" s="21"/>
      <c r="S387" s="21"/>
    </row>
    <row r="388" spans="1:19" ht="14.1" customHeight="1" x14ac:dyDescent="0.2">
      <c r="A388" s="1">
        <v>18</v>
      </c>
      <c r="B388" s="23"/>
      <c r="C388" s="25" t="s">
        <v>701</v>
      </c>
      <c r="D388" s="10"/>
      <c r="E388" s="10"/>
      <c r="F388" s="21"/>
      <c r="G388" s="20">
        <v>1124.809966</v>
      </c>
      <c r="H388" s="21"/>
      <c r="I388" s="21"/>
      <c r="J388" s="20">
        <v>1086.1925593373128</v>
      </c>
      <c r="K388" s="103"/>
      <c r="L388" s="21"/>
      <c r="M388" s="103">
        <v>0.96566761690419878</v>
      </c>
      <c r="N388" s="21"/>
      <c r="O388" s="21"/>
      <c r="P388" s="21"/>
      <c r="Q388" s="21"/>
      <c r="R388" s="21"/>
      <c r="S388" s="21"/>
    </row>
    <row r="389" spans="1:19" ht="14.1" customHeight="1" x14ac:dyDescent="0.2">
      <c r="A389" s="1">
        <v>19</v>
      </c>
      <c r="B389" s="23"/>
      <c r="C389" s="25" t="s">
        <v>702</v>
      </c>
      <c r="D389" s="10"/>
      <c r="E389" s="10"/>
      <c r="F389" s="21"/>
      <c r="G389" s="20">
        <v>143347.27229416333</v>
      </c>
      <c r="H389" s="21"/>
      <c r="I389" s="21"/>
      <c r="J389" s="20">
        <v>138425.81882602195</v>
      </c>
      <c r="K389" s="103"/>
      <c r="L389" s="21"/>
      <c r="M389" s="103"/>
      <c r="N389" s="21"/>
      <c r="O389" s="21"/>
      <c r="P389" s="21"/>
      <c r="Q389" s="21"/>
      <c r="R389" s="21"/>
      <c r="S389" s="21"/>
    </row>
    <row r="390" spans="1:19" ht="14.1" customHeight="1" x14ac:dyDescent="0.2">
      <c r="A390" s="1">
        <v>20</v>
      </c>
      <c r="B390" s="23"/>
      <c r="C390" s="25"/>
      <c r="D390" s="10"/>
      <c r="E390" s="10"/>
      <c r="F390" s="21"/>
      <c r="G390" s="21"/>
      <c r="H390" s="21"/>
      <c r="I390" s="21"/>
      <c r="J390" s="21"/>
      <c r="K390" s="103"/>
      <c r="L390" s="21"/>
      <c r="M390" s="103"/>
      <c r="N390" s="21"/>
      <c r="O390" s="21"/>
      <c r="P390" s="21"/>
      <c r="Q390" s="21"/>
      <c r="R390" s="21"/>
      <c r="S390" s="21"/>
    </row>
    <row r="391" spans="1:19" ht="14.1" customHeight="1" x14ac:dyDescent="0.2">
      <c r="A391" s="1">
        <v>21</v>
      </c>
      <c r="B391" s="23"/>
      <c r="C391" s="48" t="s">
        <v>703</v>
      </c>
      <c r="D391" s="10"/>
      <c r="E391" s="10"/>
      <c r="F391" s="21"/>
      <c r="G391" s="21"/>
      <c r="H391" s="21"/>
      <c r="I391" s="21"/>
      <c r="J391" s="21"/>
      <c r="K391" s="103"/>
      <c r="L391" s="21"/>
      <c r="M391" s="103"/>
      <c r="N391" s="21"/>
      <c r="O391" s="21"/>
      <c r="P391" s="21"/>
      <c r="Q391" s="21"/>
      <c r="R391" s="21"/>
      <c r="S391" s="21"/>
    </row>
    <row r="392" spans="1:19" ht="14.1" customHeight="1" x14ac:dyDescent="0.2">
      <c r="A392" s="1">
        <v>22</v>
      </c>
      <c r="B392" s="23"/>
      <c r="C392" s="25" t="s">
        <v>696</v>
      </c>
      <c r="D392" s="10"/>
      <c r="E392" s="10"/>
      <c r="F392" s="21"/>
      <c r="G392" s="21">
        <v>0</v>
      </c>
      <c r="H392" s="21"/>
      <c r="I392" s="21"/>
      <c r="J392" s="21">
        <v>0</v>
      </c>
      <c r="K392" s="103"/>
      <c r="L392" s="21"/>
      <c r="M392" s="103">
        <v>1</v>
      </c>
      <c r="N392" s="21"/>
      <c r="O392" s="21"/>
      <c r="P392" s="21"/>
      <c r="Q392" s="21"/>
      <c r="R392" s="21"/>
      <c r="S392" s="21"/>
    </row>
    <row r="393" spans="1:19" ht="14.1" customHeight="1" x14ac:dyDescent="0.2">
      <c r="A393" s="1">
        <v>23</v>
      </c>
      <c r="B393" s="23"/>
      <c r="C393" s="25" t="s">
        <v>697</v>
      </c>
      <c r="D393" s="10"/>
      <c r="E393" s="10"/>
      <c r="F393" s="21"/>
      <c r="G393" s="21">
        <v>468.71653499999996</v>
      </c>
      <c r="H393" s="21"/>
      <c r="I393" s="21"/>
      <c r="J393" s="21">
        <v>468.71653499999996</v>
      </c>
      <c r="K393" s="103"/>
      <c r="L393" s="21"/>
      <c r="M393" s="103">
        <v>1</v>
      </c>
      <c r="N393" s="21"/>
      <c r="O393" s="21"/>
      <c r="P393" s="21"/>
      <c r="Q393" s="21"/>
      <c r="R393" s="21"/>
      <c r="S393" s="21"/>
    </row>
    <row r="394" spans="1:19" ht="14.1" customHeight="1" x14ac:dyDescent="0.2">
      <c r="A394" s="1">
        <v>24</v>
      </c>
      <c r="B394" s="23"/>
      <c r="C394" s="25" t="s">
        <v>698</v>
      </c>
      <c r="D394" s="10"/>
      <c r="E394" s="10"/>
      <c r="F394" s="21"/>
      <c r="G394" s="21">
        <v>56010.867689999999</v>
      </c>
      <c r="H394" s="21"/>
      <c r="I394" s="21"/>
      <c r="J394" s="21">
        <v>56010.867689999999</v>
      </c>
      <c r="K394" s="103"/>
      <c r="L394" s="21"/>
      <c r="M394" s="103">
        <v>1</v>
      </c>
      <c r="N394" s="21"/>
      <c r="O394" s="21"/>
      <c r="P394" s="21"/>
      <c r="Q394" s="21"/>
      <c r="R394" s="21"/>
      <c r="S394" s="21"/>
    </row>
    <row r="395" spans="1:19" ht="14.1" customHeight="1" x14ac:dyDescent="0.2">
      <c r="A395" s="1">
        <v>25</v>
      </c>
      <c r="B395" s="23"/>
      <c r="C395" s="25" t="s">
        <v>704</v>
      </c>
      <c r="D395" s="10"/>
      <c r="E395" s="10"/>
      <c r="F395" s="21"/>
      <c r="G395" s="21">
        <v>84922.860410000008</v>
      </c>
      <c r="H395" s="21"/>
      <c r="I395" s="21"/>
      <c r="J395" s="21">
        <v>84922.860410000008</v>
      </c>
      <c r="K395" s="103"/>
      <c r="L395" s="21"/>
      <c r="M395" s="103">
        <v>1</v>
      </c>
      <c r="N395" s="21"/>
      <c r="O395" s="21"/>
      <c r="P395" s="21"/>
      <c r="Q395" s="21"/>
      <c r="R395" s="21"/>
      <c r="S395" s="21"/>
    </row>
    <row r="396" spans="1:19" ht="14.1" customHeight="1" x14ac:dyDescent="0.2">
      <c r="A396" s="1">
        <v>26</v>
      </c>
      <c r="B396" s="23"/>
      <c r="C396" s="25" t="s">
        <v>1316</v>
      </c>
      <c r="D396" s="10"/>
      <c r="E396" s="10"/>
      <c r="F396" s="21"/>
      <c r="G396" s="21">
        <v>108117.21890000001</v>
      </c>
      <c r="H396" s="21"/>
      <c r="I396" s="21"/>
      <c r="J396" s="21">
        <v>108117.21890000001</v>
      </c>
      <c r="K396" s="103"/>
      <c r="L396" s="21"/>
      <c r="M396" s="103">
        <v>1</v>
      </c>
      <c r="N396" s="21"/>
      <c r="O396" s="21"/>
      <c r="P396" s="21"/>
      <c r="Q396" s="21"/>
      <c r="R396" s="21"/>
      <c r="S396" s="21"/>
    </row>
    <row r="397" spans="1:19" ht="14.1" customHeight="1" x14ac:dyDescent="0.2">
      <c r="A397" s="1">
        <v>27</v>
      </c>
      <c r="B397" s="23"/>
      <c r="C397" s="25" t="s">
        <v>1314</v>
      </c>
      <c r="D397" s="10"/>
      <c r="E397" s="10"/>
      <c r="F397" s="21"/>
      <c r="G397" s="21">
        <v>34264.89071</v>
      </c>
      <c r="H397" s="21"/>
      <c r="I397" s="21"/>
      <c r="J397" s="21">
        <v>34264.89071</v>
      </c>
      <c r="K397" s="103"/>
      <c r="L397" s="21"/>
      <c r="M397" s="103">
        <v>1</v>
      </c>
      <c r="N397" s="21"/>
      <c r="O397" s="21"/>
      <c r="P397" s="21"/>
      <c r="Q397" s="21"/>
      <c r="R397" s="21"/>
      <c r="S397" s="21"/>
    </row>
    <row r="398" spans="1:19" ht="14.1" customHeight="1" x14ac:dyDescent="0.2">
      <c r="A398" s="1">
        <v>28</v>
      </c>
      <c r="B398" s="23"/>
      <c r="C398" s="25" t="s">
        <v>1317</v>
      </c>
      <c r="D398" s="10"/>
      <c r="E398" s="10"/>
      <c r="F398" s="21"/>
      <c r="G398" s="21">
        <v>48508.051694000009</v>
      </c>
      <c r="H398" s="21"/>
      <c r="I398" s="21"/>
      <c r="J398" s="21">
        <v>48508.051694000009</v>
      </c>
      <c r="K398" s="103"/>
      <c r="L398" s="21"/>
      <c r="M398" s="103">
        <v>1</v>
      </c>
      <c r="N398" s="21"/>
      <c r="O398" s="21"/>
      <c r="P398" s="21"/>
      <c r="Q398" s="21"/>
      <c r="R398" s="21"/>
      <c r="S398" s="21"/>
    </row>
    <row r="399" spans="1:19" ht="14.1" customHeight="1" x14ac:dyDescent="0.2">
      <c r="A399" s="1">
        <v>29</v>
      </c>
      <c r="B399" s="23"/>
      <c r="C399" s="25" t="s">
        <v>705</v>
      </c>
      <c r="D399" s="10"/>
      <c r="E399" s="10"/>
      <c r="F399" s="21"/>
      <c r="G399" s="21">
        <v>145992.32746299999</v>
      </c>
      <c r="H399" s="21"/>
      <c r="I399" s="21"/>
      <c r="J399" s="21">
        <v>145992.32746299999</v>
      </c>
      <c r="K399" s="103"/>
      <c r="L399" s="21"/>
      <c r="M399" s="103">
        <v>1</v>
      </c>
      <c r="N399" s="21"/>
      <c r="O399" s="21"/>
      <c r="P399" s="21"/>
      <c r="Q399" s="21"/>
      <c r="R399" s="21"/>
      <c r="S399" s="21"/>
    </row>
    <row r="400" spans="1:19" ht="14.1" customHeight="1" x14ac:dyDescent="0.2">
      <c r="A400" s="1">
        <v>30</v>
      </c>
      <c r="B400" s="23"/>
      <c r="C400" s="25" t="s">
        <v>706</v>
      </c>
      <c r="D400" s="10"/>
      <c r="E400" s="10"/>
      <c r="F400" s="21"/>
      <c r="G400" s="21">
        <v>65010.32413329641</v>
      </c>
      <c r="H400" s="21"/>
      <c r="I400" s="21"/>
      <c r="J400" s="21">
        <v>65010.32413329641</v>
      </c>
      <c r="K400" s="103"/>
      <c r="L400" s="21"/>
      <c r="M400" s="103">
        <v>1</v>
      </c>
      <c r="N400" s="21"/>
      <c r="O400" s="21"/>
      <c r="P400" s="21"/>
      <c r="Q400" s="21"/>
      <c r="R400" s="21"/>
      <c r="S400" s="21"/>
    </row>
    <row r="401" spans="1:19" ht="14.1" customHeight="1" x14ac:dyDescent="0.2">
      <c r="A401" s="1">
        <v>31</v>
      </c>
      <c r="B401" s="23"/>
      <c r="C401" s="25" t="s">
        <v>707</v>
      </c>
      <c r="D401" s="10"/>
      <c r="E401" s="10"/>
      <c r="F401" s="21"/>
      <c r="G401" s="21">
        <v>10752.781570000001</v>
      </c>
      <c r="H401" s="21"/>
      <c r="I401" s="21"/>
      <c r="J401" s="21">
        <v>10707.315218815975</v>
      </c>
      <c r="K401" s="103"/>
      <c r="L401" s="21"/>
      <c r="M401" s="103">
        <v>0.99577166606723633</v>
      </c>
      <c r="N401" s="21"/>
      <c r="O401" s="21"/>
      <c r="P401" s="21"/>
      <c r="Q401" s="21"/>
      <c r="R401" s="21"/>
      <c r="S401" s="21"/>
    </row>
    <row r="402" spans="1:19" ht="14.1" customHeight="1" x14ac:dyDescent="0.2">
      <c r="A402" s="1">
        <v>32</v>
      </c>
      <c r="B402" s="23"/>
      <c r="C402" s="25" t="s">
        <v>708</v>
      </c>
      <c r="D402" s="10"/>
      <c r="E402" s="10"/>
      <c r="F402" s="21"/>
      <c r="G402" s="20">
        <v>61066.747499999998</v>
      </c>
      <c r="H402" s="21"/>
      <c r="I402" s="21"/>
      <c r="J402" s="20">
        <v>61066.747499999998</v>
      </c>
      <c r="K402" s="103"/>
      <c r="L402" s="21"/>
      <c r="M402" s="103">
        <v>1</v>
      </c>
      <c r="N402" s="21"/>
      <c r="O402" s="21"/>
      <c r="P402" s="21"/>
      <c r="Q402" s="21"/>
      <c r="R402" s="21"/>
      <c r="S402" s="21"/>
    </row>
    <row r="403" spans="1:19" ht="14.1" customHeight="1" x14ac:dyDescent="0.2">
      <c r="A403" s="1">
        <v>33</v>
      </c>
      <c r="B403" s="23"/>
      <c r="C403" s="25" t="s">
        <v>709</v>
      </c>
      <c r="D403" s="10"/>
      <c r="E403" s="10"/>
      <c r="F403" s="21"/>
      <c r="G403" s="20">
        <v>615114.78660529642</v>
      </c>
      <c r="H403" s="21"/>
      <c r="I403" s="21"/>
      <c r="J403" s="20">
        <v>615069.32025411236</v>
      </c>
      <c r="K403" s="103"/>
      <c r="L403" s="21"/>
      <c r="M403" s="103"/>
      <c r="N403" s="21"/>
      <c r="O403" s="21"/>
      <c r="P403" s="21"/>
      <c r="Q403" s="21"/>
      <c r="R403" s="21"/>
      <c r="S403" s="21"/>
    </row>
    <row r="404" spans="1:19" ht="14.1" customHeight="1" x14ac:dyDescent="0.2">
      <c r="A404" s="1">
        <v>34</v>
      </c>
      <c r="B404" s="10"/>
      <c r="C404" s="10"/>
      <c r="D404" s="10"/>
      <c r="E404" s="10"/>
      <c r="F404" s="22"/>
      <c r="G404" s="78"/>
      <c r="H404" s="22"/>
      <c r="I404" s="21"/>
      <c r="J404" s="78"/>
      <c r="K404" s="103"/>
      <c r="L404" s="22"/>
      <c r="M404" s="103"/>
      <c r="N404" s="22"/>
      <c r="O404" s="22"/>
      <c r="P404" s="22"/>
      <c r="Q404" s="22"/>
      <c r="R404" s="22"/>
      <c r="S404" s="22"/>
    </row>
    <row r="405" spans="1:19" ht="14.1" customHeight="1" x14ac:dyDescent="0.2">
      <c r="A405" s="1">
        <v>35</v>
      </c>
      <c r="B405" s="10"/>
      <c r="C405" s="40" t="s">
        <v>1318</v>
      </c>
      <c r="D405" s="40"/>
      <c r="E405" s="10"/>
      <c r="F405" s="22"/>
      <c r="G405" s="20">
        <v>55731.062188087053</v>
      </c>
      <c r="H405" s="22"/>
      <c r="I405" s="21"/>
      <c r="J405" s="20">
        <v>54467.497279814997</v>
      </c>
      <c r="K405" s="103"/>
      <c r="L405" s="22"/>
      <c r="M405" s="103">
        <v>0.9773274569214625</v>
      </c>
      <c r="N405" s="22"/>
      <c r="O405" s="22"/>
      <c r="P405" s="22"/>
      <c r="Q405" s="22"/>
      <c r="R405" s="22"/>
      <c r="S405" s="22"/>
    </row>
    <row r="406" spans="1:19" ht="14.1" customHeight="1" x14ac:dyDescent="0.2">
      <c r="A406" s="1">
        <v>36</v>
      </c>
      <c r="B406" s="10"/>
      <c r="C406" s="10"/>
      <c r="D406" s="10"/>
      <c r="E406" s="10"/>
      <c r="F406" s="22"/>
      <c r="G406" s="21"/>
      <c r="H406" s="22"/>
      <c r="I406" s="21"/>
      <c r="J406" s="21"/>
      <c r="K406" s="103"/>
      <c r="L406" s="22"/>
      <c r="M406" s="103"/>
      <c r="N406" s="22"/>
      <c r="O406" s="22"/>
      <c r="P406" s="22"/>
      <c r="Q406" s="22"/>
      <c r="R406" s="22"/>
      <c r="S406" s="22"/>
    </row>
    <row r="407" spans="1:19" ht="14.1" customHeight="1" thickBot="1" x14ac:dyDescent="0.25">
      <c r="A407" s="1">
        <v>37</v>
      </c>
      <c r="B407" s="10"/>
      <c r="C407" s="10" t="s">
        <v>1319</v>
      </c>
      <c r="D407" s="10"/>
      <c r="E407" s="10"/>
      <c r="F407" s="22"/>
      <c r="G407" s="97">
        <v>1899262.155957547</v>
      </c>
      <c r="H407" s="22"/>
      <c r="I407" s="25"/>
      <c r="J407" s="97">
        <v>1848305.6691821306</v>
      </c>
      <c r="K407" s="103"/>
      <c r="L407" s="22"/>
      <c r="M407" s="103"/>
      <c r="N407" s="22"/>
      <c r="O407" s="22"/>
      <c r="P407" s="22"/>
      <c r="Q407" s="22"/>
      <c r="R407" s="22"/>
      <c r="S407" s="22"/>
    </row>
    <row r="408" spans="1:19" ht="14.1" customHeight="1" thickTop="1" x14ac:dyDescent="0.2">
      <c r="A408" s="1">
        <v>38</v>
      </c>
      <c r="B408" s="10"/>
      <c r="C408" s="10"/>
      <c r="D408" s="10"/>
      <c r="E408" s="10"/>
      <c r="F408" s="22"/>
      <c r="G408" s="22"/>
      <c r="H408" s="22"/>
      <c r="I408" s="22"/>
      <c r="J408" s="22"/>
      <c r="K408" s="103"/>
      <c r="L408" s="22"/>
      <c r="M408" s="103"/>
      <c r="N408" s="22"/>
      <c r="O408" s="22"/>
      <c r="P408" s="22"/>
      <c r="Q408" s="22"/>
      <c r="R408" s="22"/>
      <c r="S408" s="22"/>
    </row>
    <row r="409" spans="1:19" ht="14.1" customHeight="1" thickBot="1" x14ac:dyDescent="0.25">
      <c r="A409" s="2">
        <v>39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4.1" customHeight="1" x14ac:dyDescent="0.2">
      <c r="A410" s="1" t="s">
        <v>781</v>
      </c>
      <c r="Q410" s="1" t="s">
        <v>782</v>
      </c>
    </row>
    <row r="411" spans="1:19" ht="14.1" customHeight="1" thickBot="1" x14ac:dyDescent="0.25">
      <c r="A411" s="2" t="str">
        <f>+$A$3</f>
        <v>SCHEDULE B-6</v>
      </c>
      <c r="B411" s="2"/>
      <c r="C411" s="2"/>
      <c r="D411" s="2"/>
      <c r="E411" s="2"/>
      <c r="F411" s="2"/>
      <c r="G411" s="2"/>
      <c r="H411" s="2" t="str">
        <f>+$H$3</f>
        <v>JURISDICTIONAL SEPARATION FACTORS - RATE BASE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 t="str">
        <f>"Page " &amp; INT(ROW()/50) +1 &amp; " of " &amp; S$2</f>
        <v>Page 9 of 9</v>
      </c>
    </row>
    <row r="412" spans="1:19" ht="14.1" customHeight="1" x14ac:dyDescent="0.2">
      <c r="A412" s="1" t="s">
        <v>741</v>
      </c>
      <c r="E412" s="1" t="s">
        <v>806</v>
      </c>
      <c r="G412" s="1" t="str">
        <f>IF(+$G$4="","",$G$4)</f>
        <v>Provide a development of jurisdictional separation factors for rate base for the test year and the</v>
      </c>
      <c r="K412" s="12"/>
      <c r="L412" s="12"/>
      <c r="N412" s="12"/>
      <c r="O412" s="12"/>
      <c r="P412" s="12" t="s">
        <v>783</v>
      </c>
      <c r="S412" s="18"/>
    </row>
    <row r="413" spans="1:19" ht="14.1" customHeight="1" x14ac:dyDescent="0.2">
      <c r="G413" s="1" t="str">
        <f>IF(+$G$5="","",$G$5)</f>
        <v>most recent historical year.</v>
      </c>
      <c r="K413" s="11"/>
      <c r="L413" s="13"/>
      <c r="O413" s="11"/>
      <c r="P413" s="11"/>
      <c r="Q413" s="13" t="str">
        <f>PLine1</f>
        <v>Projected Test Year Ended 12/31/2022</v>
      </c>
      <c r="S413" s="19"/>
    </row>
    <row r="414" spans="1:19" ht="14.1" customHeight="1" x14ac:dyDescent="0.2">
      <c r="A414" s="1" t="s">
        <v>780</v>
      </c>
      <c r="G414" s="1" t="str">
        <f>IF(+$G$6="","",$G$6)</f>
        <v/>
      </c>
      <c r="K414" s="11"/>
      <c r="L414" s="13"/>
      <c r="M414" s="11"/>
      <c r="P414" s="11"/>
      <c r="Q414" s="13" t="str">
        <f>PLine2</f>
        <v>Projected Prior Year Ended 12/31/2021</v>
      </c>
      <c r="S414" s="19"/>
    </row>
    <row r="415" spans="1:19" ht="14.1" customHeight="1" x14ac:dyDescent="0.2">
      <c r="G415" s="1" t="str">
        <f>IF(+$G$7="","",$G$7)</f>
        <v/>
      </c>
      <c r="K415" s="11"/>
      <c r="L415" s="13"/>
      <c r="M415" s="11"/>
      <c r="P415" s="11" t="s">
        <v>784</v>
      </c>
      <c r="Q415" s="13" t="str">
        <f>PLine3</f>
        <v>Historical Prior Year Ended 12/31/2020</v>
      </c>
      <c r="S415" s="19"/>
    </row>
    <row r="416" spans="1:19" ht="14.1" customHeight="1" thickBot="1" x14ac:dyDescent="0.25">
      <c r="A416" s="2" t="str">
        <f>"DOCKET No. " &amp; DocketNum</f>
        <v>DOCKET No. 21XXXX-EI</v>
      </c>
      <c r="B416" s="2"/>
      <c r="C416" s="2"/>
      <c r="D416" s="2"/>
      <c r="E416" s="2"/>
      <c r="F416" s="2"/>
      <c r="G416" s="2" t="str">
        <f>IF(+$G$8="","",$G$8)</f>
        <v/>
      </c>
      <c r="H416" s="2"/>
      <c r="I416" s="8" t="s">
        <v>721</v>
      </c>
      <c r="J416" s="2"/>
      <c r="K416" s="2"/>
      <c r="L416" s="2"/>
      <c r="M416" s="2"/>
      <c r="N416" s="2"/>
      <c r="O416" s="2"/>
      <c r="P416" s="2"/>
      <c r="Q416" s="2" t="str">
        <f>PLine4</f>
        <v>Witness:</v>
      </c>
      <c r="R416" s="2"/>
      <c r="S416" s="2"/>
    </row>
    <row r="417" spans="1:19" ht="14.1" customHeight="1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4.1" customHeight="1" x14ac:dyDescent="0.2">
      <c r="C418" s="3"/>
      <c r="D418" s="3"/>
      <c r="E418" s="3"/>
      <c r="F418" s="3"/>
      <c r="G418" s="3"/>
      <c r="H418" s="3"/>
      <c r="I418" s="3"/>
      <c r="J418" s="3"/>
      <c r="K418" s="135"/>
      <c r="L418" s="135"/>
      <c r="M418" s="3"/>
      <c r="N418" s="3"/>
      <c r="O418" s="3"/>
      <c r="P418" s="3"/>
      <c r="Q418" s="3"/>
      <c r="R418" s="3"/>
      <c r="S418" s="3"/>
    </row>
    <row r="419" spans="1:19" ht="14.1" customHeight="1" x14ac:dyDescent="0.2">
      <c r="C419" s="14"/>
      <c r="D419" s="14"/>
      <c r="E419" s="14"/>
      <c r="F419" s="14"/>
      <c r="G419" s="3" t="s">
        <v>743</v>
      </c>
      <c r="H419" s="5"/>
      <c r="I419" s="3"/>
      <c r="J419" s="3" t="s">
        <v>744</v>
      </c>
      <c r="K419" s="3"/>
      <c r="L419" s="5"/>
      <c r="M419" s="3" t="s">
        <v>745</v>
      </c>
      <c r="N419" s="5"/>
      <c r="S419" s="5"/>
    </row>
    <row r="420" spans="1:19" ht="14.1" customHeight="1" x14ac:dyDescent="0.2">
      <c r="A420" s="1" t="s">
        <v>761</v>
      </c>
      <c r="B420" s="4"/>
      <c r="C420" s="5"/>
      <c r="D420" s="5"/>
      <c r="E420" s="5"/>
      <c r="F420" s="3"/>
      <c r="G420" s="5" t="s">
        <v>771</v>
      </c>
      <c r="H420" s="5"/>
      <c r="I420" s="5"/>
      <c r="J420" s="5" t="s">
        <v>1143</v>
      </c>
      <c r="K420" s="5"/>
      <c r="L420" s="3"/>
      <c r="M420" s="5" t="s">
        <v>791</v>
      </c>
      <c r="N420" s="43"/>
      <c r="O420" s="43"/>
      <c r="P420" s="3"/>
      <c r="Q420" s="3"/>
      <c r="R420" s="3"/>
      <c r="S420" s="16"/>
    </row>
    <row r="421" spans="1:19" ht="14.1" customHeight="1" thickBot="1" x14ac:dyDescent="0.25">
      <c r="A421" s="2" t="s">
        <v>772</v>
      </c>
      <c r="B421" s="8"/>
      <c r="C421" s="7" t="s">
        <v>711</v>
      </c>
      <c r="D421" s="7"/>
      <c r="E421" s="7"/>
      <c r="F421" s="7"/>
      <c r="G421" s="41" t="s">
        <v>826</v>
      </c>
      <c r="H421" s="41"/>
      <c r="I421" s="41"/>
      <c r="J421" s="41" t="s">
        <v>791</v>
      </c>
      <c r="K421" s="41"/>
      <c r="L421" s="42"/>
      <c r="M421" s="41" t="s">
        <v>792</v>
      </c>
      <c r="N421" s="15"/>
      <c r="O421" s="15"/>
      <c r="P421" s="15"/>
      <c r="Q421" s="15"/>
      <c r="R421" s="15"/>
      <c r="S421" s="15"/>
    </row>
    <row r="422" spans="1:19" ht="14.1" customHeight="1" x14ac:dyDescent="0.2">
      <c r="A422" s="1">
        <v>1</v>
      </c>
      <c r="B422" s="24"/>
      <c r="C422" s="25"/>
      <c r="D422" s="25"/>
      <c r="E422" s="25"/>
      <c r="F422" s="25"/>
      <c r="G422" s="25"/>
      <c r="H422" s="25"/>
      <c r="I422" s="25"/>
      <c r="J422" s="25"/>
      <c r="K422" s="103"/>
      <c r="L422" s="25"/>
      <c r="M422" s="103"/>
      <c r="N422" s="25"/>
      <c r="O422" s="25"/>
      <c r="P422" s="25"/>
      <c r="Q422" s="25"/>
      <c r="R422" s="25"/>
      <c r="S422" s="25"/>
    </row>
    <row r="423" spans="1:19" ht="14.1" customHeight="1" x14ac:dyDescent="0.2">
      <c r="A423" s="1">
        <v>2</v>
      </c>
      <c r="B423" s="23"/>
      <c r="C423" s="48" t="s">
        <v>713</v>
      </c>
      <c r="D423" s="40"/>
      <c r="E423" s="10"/>
      <c r="F423" s="25"/>
      <c r="G423" s="21">
        <v>2949210.8258410683</v>
      </c>
      <c r="H423" s="25"/>
      <c r="I423" s="21"/>
      <c r="J423" s="21">
        <v>2868051.0396722374</v>
      </c>
      <c r="K423" s="103"/>
      <c r="L423" s="25"/>
      <c r="M423" s="103"/>
      <c r="N423" s="25"/>
      <c r="O423" s="25"/>
      <c r="P423" s="25"/>
      <c r="Q423" s="25"/>
      <c r="R423" s="25"/>
      <c r="S423" s="25"/>
    </row>
    <row r="424" spans="1:19" ht="14.1" customHeight="1" x14ac:dyDescent="0.2">
      <c r="A424" s="1">
        <v>3</v>
      </c>
      <c r="B424" s="23"/>
      <c r="C424" s="9"/>
      <c r="F424" s="25"/>
      <c r="G424" s="21"/>
      <c r="H424" s="25"/>
      <c r="I424" s="21"/>
      <c r="J424" s="21"/>
      <c r="K424" s="103"/>
      <c r="L424" s="9"/>
      <c r="M424" s="103"/>
      <c r="N424" s="25"/>
      <c r="O424" s="25"/>
      <c r="P424" s="25"/>
      <c r="Q424" s="25"/>
      <c r="R424" s="25"/>
      <c r="S424" s="25"/>
    </row>
    <row r="425" spans="1:19" ht="14.1" customHeight="1" x14ac:dyDescent="0.2">
      <c r="A425" s="1">
        <v>4</v>
      </c>
      <c r="B425" s="23"/>
      <c r="C425" s="48" t="s">
        <v>728</v>
      </c>
      <c r="D425" s="40"/>
      <c r="E425" s="40"/>
      <c r="F425" s="21"/>
      <c r="G425" s="21"/>
      <c r="H425" s="21"/>
      <c r="I425" s="21"/>
      <c r="J425" s="21"/>
      <c r="K425" s="103"/>
      <c r="L425" s="17"/>
      <c r="M425" s="103"/>
      <c r="N425" s="21"/>
      <c r="O425" s="21"/>
      <c r="P425" s="21"/>
      <c r="Q425" s="21"/>
      <c r="R425" s="21"/>
      <c r="S425" s="21"/>
    </row>
    <row r="426" spans="1:19" ht="14.1" customHeight="1" x14ac:dyDescent="0.2">
      <c r="A426" s="1">
        <v>5</v>
      </c>
      <c r="B426" s="23"/>
      <c r="C426" s="9" t="s">
        <v>1320</v>
      </c>
      <c r="F426" s="21"/>
      <c r="G426" s="21">
        <v>226418.67652000001</v>
      </c>
      <c r="H426" s="21"/>
      <c r="I426" s="21"/>
      <c r="J426" s="21">
        <v>221971.28966065886</v>
      </c>
      <c r="K426" s="103"/>
      <c r="L426" s="17"/>
      <c r="M426" s="103">
        <v>0.98035768547146196</v>
      </c>
      <c r="N426" s="21"/>
      <c r="O426" s="21"/>
      <c r="P426" s="21"/>
      <c r="Q426" s="21"/>
      <c r="R426" s="21"/>
      <c r="S426" s="21"/>
    </row>
    <row r="427" spans="1:19" ht="14.1" customHeight="1" x14ac:dyDescent="0.2">
      <c r="A427" s="1">
        <v>6</v>
      </c>
      <c r="B427" s="23"/>
      <c r="C427" s="9" t="s">
        <v>1321</v>
      </c>
      <c r="F427" s="21"/>
      <c r="G427" s="21">
        <v>2334.2131600000002</v>
      </c>
      <c r="H427" s="21"/>
      <c r="I427" s="21"/>
      <c r="J427" s="21">
        <v>2274.6353214281316</v>
      </c>
      <c r="K427" s="103"/>
      <c r="L427" s="17"/>
      <c r="M427" s="103">
        <v>0.97447626481042182</v>
      </c>
      <c r="N427" s="21"/>
      <c r="O427" s="21"/>
      <c r="P427" s="21"/>
      <c r="Q427" s="21"/>
      <c r="R427" s="21"/>
      <c r="S427" s="21"/>
    </row>
    <row r="428" spans="1:19" ht="14.1" customHeight="1" x14ac:dyDescent="0.2">
      <c r="A428" s="1">
        <v>7</v>
      </c>
      <c r="B428" s="23"/>
      <c r="C428" s="9" t="s">
        <v>1322</v>
      </c>
      <c r="F428" s="21"/>
      <c r="G428" s="21">
        <v>2334.2131600000002</v>
      </c>
      <c r="H428" s="21"/>
      <c r="I428" s="21"/>
      <c r="J428" s="21">
        <v>2334.2131600000002</v>
      </c>
      <c r="K428" s="103"/>
      <c r="L428" s="21"/>
      <c r="M428" s="103">
        <v>1</v>
      </c>
      <c r="N428" s="21"/>
      <c r="O428" s="21"/>
      <c r="P428" s="21"/>
      <c r="Q428" s="21"/>
      <c r="R428" s="21"/>
      <c r="S428" s="21"/>
    </row>
    <row r="429" spans="1:19" ht="14.1" customHeight="1" x14ac:dyDescent="0.2">
      <c r="A429" s="1">
        <v>8</v>
      </c>
      <c r="B429" s="23"/>
      <c r="C429" s="9" t="s">
        <v>1323</v>
      </c>
      <c r="F429" s="21"/>
      <c r="G429" s="20">
        <v>2334.2131599999998</v>
      </c>
      <c r="H429" s="21"/>
      <c r="I429" s="21"/>
      <c r="J429" s="20">
        <v>2334.2131599999998</v>
      </c>
      <c r="K429" s="103"/>
      <c r="L429" s="21"/>
      <c r="M429" s="103">
        <v>1</v>
      </c>
      <c r="N429" s="21"/>
      <c r="O429" s="21"/>
      <c r="P429" s="21"/>
      <c r="Q429" s="21"/>
      <c r="R429" s="21"/>
      <c r="S429" s="21"/>
    </row>
    <row r="430" spans="1:19" ht="14.1" customHeight="1" x14ac:dyDescent="0.2">
      <c r="A430" s="1">
        <v>9</v>
      </c>
      <c r="B430" s="23"/>
      <c r="C430" s="9" t="s">
        <v>1324</v>
      </c>
      <c r="F430" s="21"/>
      <c r="G430" s="78">
        <v>233421.31600000005</v>
      </c>
      <c r="H430" s="21"/>
      <c r="I430" s="21"/>
      <c r="J430" s="78">
        <v>228914.35130208702</v>
      </c>
      <c r="K430" s="103"/>
      <c r="L430" s="21"/>
      <c r="M430" s="103"/>
      <c r="N430" s="21"/>
      <c r="O430" s="21"/>
      <c r="P430" s="21"/>
      <c r="Q430" s="21"/>
      <c r="R430" s="21"/>
      <c r="S430" s="21"/>
    </row>
    <row r="431" spans="1:19" ht="14.1" customHeight="1" x14ac:dyDescent="0.2">
      <c r="A431" s="1">
        <v>10</v>
      </c>
      <c r="B431" s="23"/>
      <c r="C431" s="25"/>
      <c r="D431" s="10"/>
      <c r="E431" s="10"/>
      <c r="F431" s="21"/>
      <c r="G431" s="21"/>
      <c r="H431" s="21"/>
      <c r="I431" s="21"/>
      <c r="J431" s="21"/>
      <c r="K431" s="103"/>
      <c r="L431" s="21"/>
      <c r="M431" s="103"/>
      <c r="N431" s="21"/>
      <c r="O431" s="21"/>
      <c r="P431" s="21"/>
      <c r="Q431" s="21"/>
      <c r="R431" s="21"/>
      <c r="S431" s="21"/>
    </row>
    <row r="432" spans="1:19" ht="14.1" customHeight="1" x14ac:dyDescent="0.2">
      <c r="A432" s="1">
        <v>11</v>
      </c>
      <c r="B432" s="23"/>
      <c r="C432" s="48" t="s">
        <v>715</v>
      </c>
      <c r="D432" s="40"/>
      <c r="E432" s="40"/>
      <c r="F432" s="21"/>
      <c r="G432" s="21"/>
      <c r="H432" s="21"/>
      <c r="I432" s="21"/>
      <c r="J432" s="21"/>
      <c r="K432" s="103"/>
      <c r="L432" s="21"/>
      <c r="M432" s="103"/>
      <c r="N432" s="21"/>
      <c r="O432" s="21"/>
      <c r="P432" s="21"/>
      <c r="Q432" s="21"/>
      <c r="R432" s="21"/>
      <c r="S432" s="21"/>
    </row>
    <row r="433" spans="1:19" ht="14.1" customHeight="1" x14ac:dyDescent="0.2">
      <c r="A433" s="1">
        <v>12</v>
      </c>
      <c r="B433" s="23"/>
      <c r="C433" s="25" t="s">
        <v>1320</v>
      </c>
      <c r="D433" s="10"/>
      <c r="E433" s="10"/>
      <c r="F433" s="21"/>
      <c r="G433" s="21">
        <v>1242.8255300000001</v>
      </c>
      <c r="H433" s="21"/>
      <c r="I433" s="21"/>
      <c r="J433" s="21">
        <v>64.316314647741365</v>
      </c>
      <c r="K433" s="103"/>
      <c r="L433" s="21"/>
      <c r="M433" s="103">
        <v>0.94824992479214576</v>
      </c>
      <c r="N433" s="21"/>
      <c r="O433" s="21"/>
      <c r="P433" s="21"/>
      <c r="Q433" s="21"/>
      <c r="R433" s="21"/>
      <c r="S433" s="21"/>
    </row>
    <row r="434" spans="1:19" ht="14.1" customHeight="1" x14ac:dyDescent="0.2">
      <c r="A434" s="1">
        <v>13</v>
      </c>
      <c r="B434" s="23"/>
      <c r="C434" s="25" t="s">
        <v>1321</v>
      </c>
      <c r="D434" s="10"/>
      <c r="E434" s="10"/>
      <c r="F434" s="21"/>
      <c r="G434" s="21">
        <v>29864.985720769229</v>
      </c>
      <c r="H434" s="21"/>
      <c r="I434" s="21"/>
      <c r="J434" s="21">
        <v>1050.6870331195787</v>
      </c>
      <c r="K434" s="103"/>
      <c r="L434" s="21"/>
      <c r="M434" s="103">
        <v>0.9648187666003506</v>
      </c>
      <c r="N434" s="21"/>
      <c r="O434" s="21"/>
      <c r="P434" s="21"/>
      <c r="Q434" s="21"/>
      <c r="R434" s="21"/>
      <c r="S434" s="21"/>
    </row>
    <row r="435" spans="1:19" ht="14.1" customHeight="1" x14ac:dyDescent="0.2">
      <c r="A435" s="1">
        <v>14</v>
      </c>
      <c r="B435" s="23"/>
      <c r="C435" s="25" t="s">
        <v>1322</v>
      </c>
      <c r="D435" s="10"/>
      <c r="E435" s="10"/>
      <c r="F435" s="21"/>
      <c r="G435" s="21">
        <v>6437.4839623076896</v>
      </c>
      <c r="H435" s="21"/>
      <c r="I435" s="21"/>
      <c r="J435" s="21">
        <v>0</v>
      </c>
      <c r="K435" s="103"/>
      <c r="L435" s="21"/>
      <c r="M435" s="103">
        <v>1</v>
      </c>
      <c r="N435" s="21"/>
      <c r="O435" s="21"/>
      <c r="P435" s="21"/>
      <c r="Q435" s="21"/>
      <c r="R435" s="21"/>
      <c r="S435" s="21"/>
    </row>
    <row r="436" spans="1:19" ht="14.1" customHeight="1" x14ac:dyDescent="0.2">
      <c r="A436" s="1">
        <v>15</v>
      </c>
      <c r="B436" s="23"/>
      <c r="C436" s="25" t="s">
        <v>1323</v>
      </c>
      <c r="D436" s="10"/>
      <c r="E436" s="10"/>
      <c r="F436" s="21"/>
      <c r="G436" s="20">
        <v>618.70387000000005</v>
      </c>
      <c r="H436" s="21"/>
      <c r="I436" s="21"/>
      <c r="J436" s="20">
        <v>0</v>
      </c>
      <c r="K436" s="103"/>
      <c r="L436" s="21"/>
      <c r="M436" s="103">
        <v>1</v>
      </c>
      <c r="N436" s="21"/>
      <c r="O436" s="21"/>
      <c r="P436" s="21"/>
      <c r="Q436" s="21"/>
      <c r="R436" s="21"/>
      <c r="S436" s="21"/>
    </row>
    <row r="437" spans="1:19" ht="14.1" customHeight="1" x14ac:dyDescent="0.2">
      <c r="A437" s="1">
        <v>16</v>
      </c>
      <c r="B437" s="23"/>
      <c r="C437" s="25" t="s">
        <v>1325</v>
      </c>
      <c r="D437" s="10"/>
      <c r="E437" s="10"/>
      <c r="F437" s="21"/>
      <c r="G437" s="78">
        <v>38163.999083076917</v>
      </c>
      <c r="H437" s="21"/>
      <c r="I437" s="21"/>
      <c r="J437" s="78">
        <v>1115.0033477673201</v>
      </c>
      <c r="K437" s="103"/>
      <c r="L437" s="21"/>
      <c r="M437" s="103"/>
      <c r="N437" s="21"/>
      <c r="O437" s="21"/>
      <c r="P437" s="21"/>
      <c r="Q437" s="21"/>
      <c r="R437" s="21"/>
      <c r="S437" s="21"/>
    </row>
    <row r="438" spans="1:19" ht="14.1" customHeight="1" x14ac:dyDescent="0.2">
      <c r="A438" s="1">
        <v>17</v>
      </c>
      <c r="B438" s="23"/>
      <c r="C438" s="25"/>
      <c r="D438" s="10"/>
      <c r="E438" s="10"/>
      <c r="F438" s="21"/>
      <c r="G438" s="21"/>
      <c r="H438" s="21"/>
      <c r="I438" s="21"/>
      <c r="J438" s="21"/>
      <c r="K438" s="103"/>
      <c r="L438" s="21"/>
      <c r="M438" s="103"/>
      <c r="N438" s="21"/>
      <c r="O438" s="21"/>
      <c r="P438" s="21"/>
      <c r="Q438" s="21"/>
      <c r="R438" s="21"/>
      <c r="S438" s="21"/>
    </row>
    <row r="439" spans="1:19" ht="14.1" customHeight="1" x14ac:dyDescent="0.2">
      <c r="A439" s="1">
        <v>18</v>
      </c>
      <c r="B439" s="23"/>
      <c r="C439" s="48" t="s">
        <v>716</v>
      </c>
      <c r="D439" s="40"/>
      <c r="E439" s="10"/>
      <c r="F439" s="21"/>
      <c r="G439" s="21"/>
      <c r="H439" s="21"/>
      <c r="I439" s="21"/>
      <c r="J439" s="21"/>
      <c r="K439" s="103"/>
      <c r="L439" s="21"/>
      <c r="M439" s="103"/>
      <c r="N439" s="21"/>
      <c r="O439" s="21"/>
      <c r="P439" s="21"/>
      <c r="Q439" s="21"/>
      <c r="R439" s="21"/>
      <c r="S439" s="21"/>
    </row>
    <row r="440" spans="1:19" ht="14.1" customHeight="1" x14ac:dyDescent="0.2">
      <c r="A440" s="1">
        <v>19</v>
      </c>
      <c r="B440" s="23"/>
      <c r="C440" s="25" t="s">
        <v>1326</v>
      </c>
      <c r="D440" s="10"/>
      <c r="E440" s="10"/>
      <c r="F440" s="21"/>
      <c r="G440" s="21">
        <v>50688</v>
      </c>
      <c r="H440" s="21"/>
      <c r="I440" s="21"/>
      <c r="J440" s="21">
        <v>49318.887828272243</v>
      </c>
      <c r="K440" s="103"/>
      <c r="L440" s="21"/>
      <c r="M440" s="103">
        <v>0.97298942211711337</v>
      </c>
      <c r="N440" s="21"/>
      <c r="O440" s="21"/>
      <c r="P440" s="21"/>
      <c r="Q440" s="21"/>
      <c r="R440" s="21"/>
      <c r="S440" s="21"/>
    </row>
    <row r="441" spans="1:19" ht="14.1" customHeight="1" x14ac:dyDescent="0.2">
      <c r="A441" s="1">
        <v>20</v>
      </c>
      <c r="B441" s="23"/>
      <c r="C441" s="25" t="s">
        <v>1327</v>
      </c>
      <c r="D441" s="10"/>
      <c r="E441" s="10"/>
      <c r="F441" s="21"/>
      <c r="G441" s="21">
        <v>71066.23</v>
      </c>
      <c r="H441" s="21"/>
      <c r="I441" s="21"/>
      <c r="J441" s="21">
        <v>68136.915600302309</v>
      </c>
      <c r="K441" s="103"/>
      <c r="L441" s="21"/>
      <c r="M441" s="103">
        <v>0.95878050095386114</v>
      </c>
      <c r="N441" s="21"/>
      <c r="O441" s="21"/>
      <c r="P441" s="21"/>
      <c r="Q441" s="21"/>
      <c r="R441" s="21"/>
      <c r="S441" s="21"/>
    </row>
    <row r="442" spans="1:19" ht="14.1" customHeight="1" x14ac:dyDescent="0.2">
      <c r="A442" s="1">
        <v>21</v>
      </c>
      <c r="B442" s="23"/>
      <c r="C442" s="25" t="s">
        <v>1328</v>
      </c>
      <c r="D442" s="10"/>
      <c r="E442" s="10"/>
      <c r="F442" s="21"/>
      <c r="G442" s="21">
        <v>0</v>
      </c>
      <c r="H442" s="21"/>
      <c r="I442" s="21"/>
      <c r="J442" s="21">
        <v>0</v>
      </c>
      <c r="K442" s="103"/>
      <c r="L442" s="21"/>
      <c r="M442" s="103">
        <v>0</v>
      </c>
      <c r="N442" s="21"/>
      <c r="O442" s="21"/>
      <c r="P442" s="21"/>
      <c r="Q442" s="21"/>
      <c r="R442" s="21"/>
      <c r="S442" s="21"/>
    </row>
    <row r="443" spans="1:19" ht="14.1" customHeight="1" x14ac:dyDescent="0.2">
      <c r="A443" s="1">
        <v>22</v>
      </c>
      <c r="B443" s="23"/>
      <c r="C443" s="25" t="s">
        <v>1329</v>
      </c>
      <c r="D443" s="10"/>
      <c r="E443" s="10"/>
      <c r="F443" s="21"/>
      <c r="G443" s="21">
        <v>396898.723</v>
      </c>
      <c r="H443" s="21"/>
      <c r="I443" s="21"/>
      <c r="J443" s="21">
        <v>386271.860967935</v>
      </c>
      <c r="K443" s="103"/>
      <c r="L443" s="21"/>
      <c r="M443" s="103">
        <v>0.97322525516902458</v>
      </c>
      <c r="N443" s="21"/>
      <c r="O443" s="21"/>
      <c r="P443" s="21"/>
      <c r="Q443" s="21"/>
      <c r="R443" s="21"/>
      <c r="S443" s="21"/>
    </row>
    <row r="444" spans="1:19" ht="14.1" customHeight="1" x14ac:dyDescent="0.2">
      <c r="A444" s="1">
        <v>23</v>
      </c>
      <c r="B444" s="23"/>
      <c r="C444" s="25" t="s">
        <v>1330</v>
      </c>
      <c r="D444" s="10"/>
      <c r="E444" s="10"/>
      <c r="F444" s="21"/>
      <c r="G444" s="20">
        <v>572155.93099999998</v>
      </c>
      <c r="H444" s="21"/>
      <c r="I444" s="21"/>
      <c r="J444" s="20">
        <v>556836.60194394598</v>
      </c>
      <c r="K444" s="103"/>
      <c r="L444" s="21"/>
      <c r="M444" s="103">
        <v>0.97322525516902492</v>
      </c>
      <c r="N444" s="21"/>
      <c r="O444" s="21"/>
      <c r="P444" s="21"/>
      <c r="Q444" s="21"/>
      <c r="R444" s="21"/>
      <c r="S444" s="21"/>
    </row>
    <row r="445" spans="1:19" ht="14.1" customHeight="1" x14ac:dyDescent="0.2">
      <c r="A445" s="1">
        <v>24</v>
      </c>
      <c r="B445" s="23"/>
      <c r="C445" s="25" t="s">
        <v>717</v>
      </c>
      <c r="D445" s="10"/>
      <c r="E445" s="10"/>
      <c r="F445" s="21"/>
      <c r="G445" s="78">
        <v>1090808.8840000001</v>
      </c>
      <c r="H445" s="21"/>
      <c r="I445" s="21"/>
      <c r="J445" s="78">
        <v>1060564.2663404555</v>
      </c>
      <c r="K445" s="103"/>
      <c r="L445" s="21"/>
      <c r="M445" s="103"/>
      <c r="N445" s="21"/>
      <c r="O445" s="21"/>
      <c r="P445" s="21"/>
      <c r="Q445" s="21"/>
      <c r="R445" s="21"/>
      <c r="S445" s="21"/>
    </row>
    <row r="446" spans="1:19" ht="14.1" customHeight="1" x14ac:dyDescent="0.2">
      <c r="A446" s="1">
        <v>25</v>
      </c>
      <c r="B446" s="23"/>
      <c r="C446" s="25"/>
      <c r="D446" s="10"/>
      <c r="E446" s="10"/>
      <c r="F446" s="21"/>
      <c r="G446" s="21"/>
      <c r="H446" s="21"/>
      <c r="I446" s="21"/>
      <c r="J446" s="21"/>
      <c r="K446" s="103"/>
      <c r="L446" s="21"/>
      <c r="M446" s="103"/>
      <c r="N446" s="21"/>
      <c r="O446" s="21"/>
      <c r="P446" s="21"/>
      <c r="Q446" s="21"/>
      <c r="R446" s="21"/>
      <c r="S446" s="21"/>
    </row>
    <row r="447" spans="1:19" ht="14.1" customHeight="1" thickBot="1" x14ac:dyDescent="0.25">
      <c r="A447" s="1">
        <v>26</v>
      </c>
      <c r="B447" s="23"/>
      <c r="C447" s="25" t="s">
        <v>1331</v>
      </c>
      <c r="D447" s="10"/>
      <c r="E447" s="10"/>
      <c r="F447" s="21"/>
      <c r="G447" s="44">
        <v>4311605.024924146</v>
      </c>
      <c r="H447" s="21"/>
      <c r="I447" s="21"/>
      <c r="J447" s="44">
        <v>4158644.6606625472</v>
      </c>
      <c r="K447" s="103"/>
      <c r="L447" s="21"/>
      <c r="M447" s="103"/>
      <c r="N447" s="21"/>
      <c r="O447" s="21"/>
      <c r="P447" s="21"/>
      <c r="Q447" s="21"/>
      <c r="R447" s="21"/>
      <c r="S447" s="21"/>
    </row>
    <row r="448" spans="1:19" ht="14.1" customHeight="1" thickTop="1" x14ac:dyDescent="0.2">
      <c r="A448" s="1">
        <v>27</v>
      </c>
      <c r="B448" s="23"/>
      <c r="C448" s="25"/>
      <c r="D448" s="10"/>
      <c r="E448" s="10"/>
      <c r="F448" s="21"/>
      <c r="G448" s="21"/>
      <c r="H448" s="21"/>
      <c r="I448" s="21"/>
      <c r="J448" s="21"/>
      <c r="K448" s="103"/>
      <c r="L448" s="21"/>
      <c r="M448" s="103"/>
      <c r="N448" s="21"/>
      <c r="O448" s="21"/>
      <c r="P448" s="21"/>
      <c r="Q448" s="21"/>
      <c r="R448" s="21"/>
      <c r="S448" s="21"/>
    </row>
    <row r="449" spans="1:19" ht="14.1" customHeight="1" x14ac:dyDescent="0.2">
      <c r="A449" s="1">
        <v>28</v>
      </c>
      <c r="B449" s="23"/>
      <c r="C449" s="25"/>
      <c r="D449" s="10"/>
      <c r="E449" s="10"/>
      <c r="F449" s="21"/>
      <c r="G449" s="21"/>
      <c r="H449" s="21"/>
      <c r="I449" s="21"/>
      <c r="J449" s="21"/>
      <c r="K449" s="103"/>
      <c r="L449" s="21"/>
      <c r="M449" s="103"/>
      <c r="N449" s="21"/>
      <c r="O449" s="21"/>
      <c r="P449" s="21"/>
      <c r="Q449" s="21"/>
      <c r="R449" s="21"/>
      <c r="S449" s="21"/>
    </row>
    <row r="450" spans="1:19" ht="14.1" customHeight="1" x14ac:dyDescent="0.2">
      <c r="A450" s="1">
        <v>29</v>
      </c>
      <c r="B450" s="23"/>
      <c r="C450" s="25"/>
      <c r="D450" s="10"/>
      <c r="E450" s="10"/>
      <c r="F450" s="21"/>
      <c r="G450" s="21"/>
      <c r="H450" s="21"/>
      <c r="I450" s="21"/>
      <c r="J450" s="21"/>
      <c r="K450" s="103"/>
      <c r="L450" s="21"/>
      <c r="M450" s="103"/>
      <c r="N450" s="21"/>
      <c r="O450" s="21"/>
      <c r="P450" s="21"/>
      <c r="Q450" s="21"/>
      <c r="R450" s="21"/>
      <c r="S450" s="21"/>
    </row>
    <row r="451" spans="1:19" ht="14.1" customHeight="1" x14ac:dyDescent="0.2">
      <c r="A451" s="1">
        <v>30</v>
      </c>
      <c r="B451" s="23"/>
      <c r="C451" s="25"/>
      <c r="D451" s="10"/>
      <c r="E451" s="10"/>
      <c r="F451" s="21"/>
      <c r="G451" s="21"/>
      <c r="H451" s="21"/>
      <c r="I451" s="21"/>
      <c r="J451" s="21"/>
      <c r="K451" s="103"/>
      <c r="L451" s="21"/>
      <c r="M451" s="103"/>
      <c r="N451" s="21"/>
      <c r="O451" s="21"/>
      <c r="P451" s="21"/>
      <c r="Q451" s="21"/>
      <c r="R451" s="21"/>
      <c r="S451" s="21"/>
    </row>
    <row r="452" spans="1:19" ht="14.1" customHeight="1" x14ac:dyDescent="0.2">
      <c r="A452" s="1">
        <v>31</v>
      </c>
      <c r="B452" s="23"/>
      <c r="C452" s="25"/>
      <c r="D452" s="10"/>
      <c r="E452" s="10"/>
      <c r="F452" s="21"/>
      <c r="G452" s="21"/>
      <c r="H452" s="21"/>
      <c r="I452" s="21"/>
      <c r="J452" s="21"/>
      <c r="K452" s="103"/>
      <c r="L452" s="21"/>
      <c r="M452" s="103"/>
      <c r="N452" s="21"/>
      <c r="O452" s="21"/>
      <c r="P452" s="21"/>
      <c r="Q452" s="21"/>
      <c r="R452" s="21"/>
      <c r="S452" s="21"/>
    </row>
    <row r="453" spans="1:19" ht="14.1" customHeight="1" x14ac:dyDescent="0.2">
      <c r="A453" s="1">
        <v>32</v>
      </c>
      <c r="B453" s="23"/>
      <c r="C453" s="25"/>
      <c r="D453" s="10"/>
      <c r="E453" s="10"/>
      <c r="F453" s="21"/>
      <c r="G453" s="21"/>
      <c r="H453" s="21"/>
      <c r="I453" s="21"/>
      <c r="J453" s="21"/>
      <c r="K453" s="103"/>
      <c r="L453" s="21"/>
      <c r="M453" s="103"/>
      <c r="N453" s="21"/>
      <c r="O453" s="21"/>
      <c r="P453" s="21"/>
      <c r="Q453" s="21"/>
      <c r="R453" s="21"/>
      <c r="S453" s="21"/>
    </row>
    <row r="454" spans="1:19" ht="14.1" customHeight="1" x14ac:dyDescent="0.2">
      <c r="A454" s="1">
        <v>33</v>
      </c>
      <c r="B454" s="23"/>
      <c r="C454" s="25"/>
      <c r="D454" s="10"/>
      <c r="E454" s="10"/>
      <c r="F454" s="21"/>
      <c r="G454" s="21"/>
      <c r="H454" s="21"/>
      <c r="I454" s="21"/>
      <c r="J454" s="21"/>
      <c r="K454" s="103"/>
      <c r="L454" s="21"/>
      <c r="M454" s="103"/>
      <c r="N454" s="21"/>
      <c r="O454" s="21"/>
      <c r="P454" s="21"/>
      <c r="Q454" s="21"/>
      <c r="R454" s="21"/>
      <c r="S454" s="21"/>
    </row>
    <row r="455" spans="1:19" ht="14.1" customHeight="1" x14ac:dyDescent="0.2">
      <c r="A455" s="1">
        <v>34</v>
      </c>
      <c r="B455" s="23"/>
      <c r="C455" s="25"/>
      <c r="D455" s="10"/>
      <c r="E455" s="10"/>
      <c r="F455" s="21"/>
      <c r="G455" s="21"/>
      <c r="H455" s="21"/>
      <c r="I455" s="21"/>
      <c r="J455" s="21"/>
      <c r="K455" s="103"/>
      <c r="L455" s="21"/>
      <c r="M455" s="103"/>
      <c r="N455" s="21"/>
      <c r="O455" s="21"/>
      <c r="P455" s="21"/>
      <c r="Q455" s="21"/>
      <c r="R455" s="21"/>
      <c r="S455" s="21"/>
    </row>
    <row r="456" spans="1:19" ht="14.1" customHeight="1" x14ac:dyDescent="0.2">
      <c r="A456" s="1">
        <v>35</v>
      </c>
      <c r="B456" s="23"/>
      <c r="C456" s="25"/>
      <c r="D456" s="10"/>
      <c r="E456" s="10"/>
      <c r="F456" s="21"/>
      <c r="G456" s="21"/>
      <c r="H456" s="21"/>
      <c r="I456" s="21"/>
      <c r="J456" s="21"/>
      <c r="K456" s="103"/>
      <c r="L456" s="21"/>
      <c r="M456" s="103"/>
      <c r="N456" s="21"/>
      <c r="O456" s="21"/>
      <c r="P456" s="21"/>
      <c r="Q456" s="21"/>
      <c r="R456" s="21"/>
      <c r="S456" s="21"/>
    </row>
    <row r="457" spans="1:19" ht="14.1" customHeight="1" x14ac:dyDescent="0.2">
      <c r="A457" s="1">
        <v>36</v>
      </c>
      <c r="B457" s="23"/>
      <c r="C457" s="25"/>
      <c r="D457" s="10"/>
      <c r="E457" s="10"/>
      <c r="F457" s="21"/>
      <c r="G457" s="21"/>
      <c r="H457" s="21"/>
      <c r="I457" s="21"/>
      <c r="J457" s="21"/>
      <c r="K457" s="103"/>
      <c r="L457" s="21"/>
      <c r="M457" s="103"/>
      <c r="N457" s="21"/>
      <c r="O457" s="21"/>
      <c r="P457" s="21"/>
      <c r="Q457" s="21"/>
      <c r="R457" s="21"/>
      <c r="S457" s="21"/>
    </row>
    <row r="458" spans="1:19" ht="14.1" customHeight="1" x14ac:dyDescent="0.2">
      <c r="A458" s="1">
        <v>37</v>
      </c>
      <c r="B458" s="23"/>
      <c r="C458" s="25"/>
      <c r="D458" s="10"/>
      <c r="E458" s="10"/>
      <c r="F458" s="21"/>
      <c r="G458" s="21"/>
      <c r="H458" s="21"/>
      <c r="I458" s="21"/>
      <c r="J458" s="21"/>
      <c r="K458" s="103"/>
      <c r="L458" s="21"/>
      <c r="M458" s="103"/>
      <c r="N458" s="21"/>
      <c r="O458" s="21"/>
      <c r="P458" s="21"/>
      <c r="Q458" s="21"/>
      <c r="R458" s="21"/>
      <c r="S458" s="21"/>
    </row>
    <row r="459" spans="1:19" ht="14.1" customHeight="1" x14ac:dyDescent="0.2">
      <c r="A459" s="1">
        <v>38</v>
      </c>
      <c r="B459" s="23"/>
      <c r="C459" s="25"/>
      <c r="D459" s="10"/>
      <c r="E459" s="10"/>
      <c r="F459" s="21"/>
      <c r="G459" s="21"/>
      <c r="H459" s="21"/>
      <c r="I459" s="21"/>
      <c r="J459" s="21"/>
      <c r="K459" s="103"/>
      <c r="L459" s="21"/>
      <c r="M459" s="103"/>
      <c r="N459" s="21"/>
      <c r="O459" s="21"/>
      <c r="P459" s="21"/>
      <c r="Q459" s="21"/>
      <c r="R459" s="21"/>
      <c r="S459" s="21"/>
    </row>
    <row r="460" spans="1:19" ht="14.1" customHeight="1" thickBot="1" x14ac:dyDescent="0.25">
      <c r="A460" s="2">
        <v>39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4.1" customHeight="1" x14ac:dyDescent="0.2">
      <c r="A461" s="1" t="s">
        <v>781</v>
      </c>
      <c r="Q461" s="1" t="s">
        <v>782</v>
      </c>
    </row>
  </sheetData>
  <mergeCells count="9">
    <mergeCell ref="K418:L418"/>
    <mergeCell ref="K214:L214"/>
    <mergeCell ref="K265:L265"/>
    <mergeCell ref="K316:L316"/>
    <mergeCell ref="K367:L367"/>
    <mergeCell ref="K10:L10"/>
    <mergeCell ref="K61:L61"/>
    <mergeCell ref="K112:L112"/>
    <mergeCell ref="K163:L163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4294967293" verticalDpi="300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577</v>
      </c>
      <c r="B3" s="2"/>
      <c r="C3" s="2"/>
      <c r="D3" s="2"/>
      <c r="E3" s="2"/>
      <c r="F3" s="2"/>
      <c r="G3" s="2"/>
      <c r="H3" s="2" t="s">
        <v>827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718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719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 t="s">
        <v>721</v>
      </c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 t="s">
        <v>743</v>
      </c>
      <c r="D10" s="3"/>
      <c r="E10" s="3" t="s">
        <v>744</v>
      </c>
      <c r="F10" s="3"/>
      <c r="G10" s="3" t="s">
        <v>745</v>
      </c>
      <c r="H10" s="3"/>
      <c r="I10" s="3" t="s">
        <v>746</v>
      </c>
      <c r="J10" s="3"/>
      <c r="K10" s="5" t="s">
        <v>747</v>
      </c>
      <c r="L10" s="5"/>
      <c r="M10" s="3" t="s">
        <v>748</v>
      </c>
      <c r="N10" s="3"/>
      <c r="O10" s="3" t="s">
        <v>749</v>
      </c>
      <c r="P10" s="3"/>
      <c r="Q10" s="3" t="s">
        <v>750</v>
      </c>
      <c r="R10" s="3"/>
      <c r="S10" s="3" t="s">
        <v>751</v>
      </c>
    </row>
    <row r="11" spans="1:20" ht="14.1" customHeight="1" x14ac:dyDescent="0.2">
      <c r="C11" s="5" t="s">
        <v>674</v>
      </c>
      <c r="D11" s="14"/>
      <c r="E11" s="5" t="s">
        <v>674</v>
      </c>
      <c r="F11" s="14"/>
      <c r="G11" s="3"/>
      <c r="H11" s="5"/>
      <c r="I11" s="3" t="s">
        <v>756</v>
      </c>
      <c r="J11" s="5"/>
      <c r="K11" s="3" t="s">
        <v>771</v>
      </c>
      <c r="L11" s="5"/>
      <c r="M11" s="5" t="s">
        <v>771</v>
      </c>
      <c r="N11" s="5"/>
      <c r="Q11" s="4" t="s">
        <v>756</v>
      </c>
      <c r="S11" s="5"/>
    </row>
    <row r="12" spans="1:20" ht="14.1" customHeight="1" x14ac:dyDescent="0.2">
      <c r="A12" s="1" t="s">
        <v>761</v>
      </c>
      <c r="B12" s="4"/>
      <c r="C12" s="5" t="s">
        <v>675</v>
      </c>
      <c r="D12" s="5"/>
      <c r="E12" s="5" t="s">
        <v>675</v>
      </c>
      <c r="F12" s="3"/>
      <c r="G12" s="5" t="s">
        <v>763</v>
      </c>
      <c r="H12" s="5"/>
      <c r="I12" s="5" t="s">
        <v>678</v>
      </c>
      <c r="J12" s="5"/>
      <c r="K12" s="5" t="s">
        <v>756</v>
      </c>
      <c r="L12" s="3"/>
      <c r="M12" s="5" t="s">
        <v>756</v>
      </c>
      <c r="N12" s="43"/>
      <c r="O12" s="43" t="s">
        <v>682</v>
      </c>
      <c r="P12" s="3"/>
      <c r="Q12" s="3" t="s">
        <v>678</v>
      </c>
      <c r="R12" s="3"/>
      <c r="S12" s="16" t="s">
        <v>804</v>
      </c>
    </row>
    <row r="13" spans="1:20" ht="14.1" customHeight="1" thickBot="1" x14ac:dyDescent="0.25">
      <c r="A13" s="2" t="s">
        <v>772</v>
      </c>
      <c r="B13" s="8"/>
      <c r="C13" s="7" t="s">
        <v>797</v>
      </c>
      <c r="D13" s="7"/>
      <c r="E13" s="7" t="s">
        <v>676</v>
      </c>
      <c r="F13" s="7"/>
      <c r="G13" s="41" t="s">
        <v>677</v>
      </c>
      <c r="H13" s="41"/>
      <c r="I13" s="41" t="s">
        <v>679</v>
      </c>
      <c r="J13" s="42"/>
      <c r="K13" s="41" t="s">
        <v>680</v>
      </c>
      <c r="L13" s="42"/>
      <c r="M13" s="42" t="s">
        <v>681</v>
      </c>
      <c r="N13" s="15"/>
      <c r="O13" s="15" t="s">
        <v>683</v>
      </c>
      <c r="P13" s="15"/>
      <c r="Q13" s="15" t="s">
        <v>684</v>
      </c>
      <c r="R13" s="15"/>
      <c r="S13" s="15" t="s">
        <v>805</v>
      </c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7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7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7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B-7</v>
      </c>
      <c r="B54" s="2"/>
      <c r="C54" s="2"/>
      <c r="D54" s="2"/>
      <c r="E54" s="2"/>
      <c r="F54" s="2"/>
      <c r="G54" s="2"/>
      <c r="H54" s="2" t="str">
        <f>+$H$3</f>
        <v>PLANT BALANCES BY ACCOUNT AND SUB-ACCOUNT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depreciation rate and plant balances for each account  or sub-account to which a separate depreciation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rate is prescribed. (Include Amortization/Recovery schedule amounts) *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3" t="s">
        <v>743</v>
      </c>
      <c r="D61" s="3"/>
      <c r="E61" s="3" t="s">
        <v>744</v>
      </c>
      <c r="F61" s="3"/>
      <c r="G61" s="3" t="s">
        <v>745</v>
      </c>
      <c r="H61" s="3"/>
      <c r="I61" s="3" t="s">
        <v>746</v>
      </c>
      <c r="J61" s="3"/>
      <c r="K61" s="5" t="s">
        <v>747</v>
      </c>
      <c r="L61" s="5"/>
      <c r="M61" s="3" t="s">
        <v>748</v>
      </c>
      <c r="N61" s="3"/>
      <c r="O61" s="3" t="s">
        <v>749</v>
      </c>
      <c r="P61" s="3"/>
      <c r="Q61" s="3" t="s">
        <v>750</v>
      </c>
      <c r="R61" s="3"/>
      <c r="S61" s="3" t="s">
        <v>751</v>
      </c>
    </row>
    <row r="62" spans="1:20" ht="14.1" customHeight="1" x14ac:dyDescent="0.2">
      <c r="C62" s="5" t="s">
        <v>674</v>
      </c>
      <c r="D62" s="14"/>
      <c r="E62" s="5" t="s">
        <v>674</v>
      </c>
      <c r="F62" s="14"/>
      <c r="G62" s="3"/>
      <c r="H62" s="5"/>
      <c r="I62" s="3" t="s">
        <v>756</v>
      </c>
      <c r="J62" s="5"/>
      <c r="K62" s="3" t="s">
        <v>771</v>
      </c>
      <c r="L62" s="5"/>
      <c r="M62" s="5" t="s">
        <v>771</v>
      </c>
      <c r="N62" s="5"/>
      <c r="Q62" s="4" t="s">
        <v>756</v>
      </c>
      <c r="S62" s="5"/>
    </row>
    <row r="63" spans="1:20" ht="14.1" customHeight="1" x14ac:dyDescent="0.2">
      <c r="A63" s="1" t="s">
        <v>761</v>
      </c>
      <c r="B63" s="4"/>
      <c r="C63" s="5" t="s">
        <v>675</v>
      </c>
      <c r="D63" s="5"/>
      <c r="E63" s="5" t="s">
        <v>675</v>
      </c>
      <c r="F63" s="3"/>
      <c r="G63" s="5" t="s">
        <v>763</v>
      </c>
      <c r="H63" s="5"/>
      <c r="I63" s="5" t="s">
        <v>678</v>
      </c>
      <c r="J63" s="5"/>
      <c r="K63" s="5" t="s">
        <v>756</v>
      </c>
      <c r="L63" s="3"/>
      <c r="M63" s="5" t="s">
        <v>756</v>
      </c>
      <c r="N63" s="43"/>
      <c r="O63" s="43" t="s">
        <v>682</v>
      </c>
      <c r="P63" s="3"/>
      <c r="Q63" s="3" t="s">
        <v>678</v>
      </c>
      <c r="R63" s="3"/>
      <c r="S63" s="16" t="s">
        <v>804</v>
      </c>
    </row>
    <row r="64" spans="1:20" ht="14.1" customHeight="1" thickBot="1" x14ac:dyDescent="0.25">
      <c r="A64" s="2" t="s">
        <v>772</v>
      </c>
      <c r="B64" s="8"/>
      <c r="C64" s="7" t="s">
        <v>797</v>
      </c>
      <c r="D64" s="7"/>
      <c r="E64" s="7" t="s">
        <v>676</v>
      </c>
      <c r="F64" s="7"/>
      <c r="G64" s="41" t="s">
        <v>677</v>
      </c>
      <c r="H64" s="41"/>
      <c r="I64" s="41" t="s">
        <v>679</v>
      </c>
      <c r="J64" s="42"/>
      <c r="K64" s="41" t="s">
        <v>680</v>
      </c>
      <c r="L64" s="42"/>
      <c r="M64" s="42" t="s">
        <v>681</v>
      </c>
      <c r="N64" s="15"/>
      <c r="O64" s="15" t="s">
        <v>683</v>
      </c>
      <c r="P64" s="15"/>
      <c r="Q64" s="15" t="s">
        <v>684</v>
      </c>
      <c r="R64" s="15"/>
      <c r="S64" s="15" t="s">
        <v>805</v>
      </c>
    </row>
    <row r="65" spans="1:20" ht="14.1" customHeight="1" x14ac:dyDescent="0.2">
      <c r="A65" s="1">
        <v>1</v>
      </c>
      <c r="B65" s="23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23"/>
      <c r="C66" s="9"/>
      <c r="F66" s="25"/>
      <c r="G66" s="25"/>
      <c r="H66" s="25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20" ht="14.1" customHeight="1" x14ac:dyDescent="0.2">
      <c r="A68" s="1">
        <v>4</v>
      </c>
      <c r="B68" s="26"/>
      <c r="C68" s="9"/>
      <c r="F68" s="25"/>
      <c r="G68" s="25"/>
      <c r="H68" s="25"/>
      <c r="I68" s="25"/>
      <c r="J68" s="9"/>
      <c r="K68" s="9"/>
      <c r="L68" s="9"/>
      <c r="M68" s="25"/>
      <c r="N68" s="25"/>
      <c r="O68" s="25"/>
      <c r="P68" s="25"/>
      <c r="Q68" s="25"/>
      <c r="R68" s="25"/>
      <c r="S68" s="25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17"/>
      <c r="K69" s="17"/>
      <c r="L69" s="17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27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27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27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27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38</v>
      </c>
      <c r="B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4294967293" verticalDpi="300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576</v>
      </c>
      <c r="B3" s="2"/>
      <c r="C3" s="2"/>
      <c r="D3" s="2"/>
      <c r="E3" s="2"/>
      <c r="F3" s="2"/>
      <c r="G3" s="2"/>
      <c r="H3" s="2" t="s">
        <v>720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580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581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579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 t="s">
        <v>796</v>
      </c>
      <c r="C10" s="4" t="s">
        <v>796</v>
      </c>
      <c r="D10" s="3"/>
      <c r="E10" s="3"/>
      <c r="F10" s="3" t="s">
        <v>743</v>
      </c>
      <c r="G10" s="3" t="s">
        <v>744</v>
      </c>
      <c r="H10" s="3" t="s">
        <v>745</v>
      </c>
      <c r="I10" s="3" t="s">
        <v>746</v>
      </c>
      <c r="J10" s="3" t="s">
        <v>747</v>
      </c>
      <c r="K10" s="3" t="s">
        <v>748</v>
      </c>
      <c r="L10" s="3" t="s">
        <v>749</v>
      </c>
      <c r="M10" s="3" t="s">
        <v>750</v>
      </c>
      <c r="N10" s="3" t="s">
        <v>751</v>
      </c>
      <c r="O10" s="3" t="s">
        <v>752</v>
      </c>
      <c r="P10" s="3" t="s">
        <v>800</v>
      </c>
      <c r="Q10" s="3" t="s">
        <v>801</v>
      </c>
      <c r="R10" s="3" t="s">
        <v>802</v>
      </c>
      <c r="S10" s="3" t="s">
        <v>803</v>
      </c>
    </row>
    <row r="11" spans="1:20" ht="14.1" customHeight="1" x14ac:dyDescent="0.2">
      <c r="B11" s="4" t="s">
        <v>536</v>
      </c>
      <c r="C11" s="4" t="s">
        <v>536</v>
      </c>
      <c r="D11" s="14"/>
      <c r="E11" s="1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">
        <v>804</v>
      </c>
    </row>
    <row r="12" spans="1:20" ht="14.1" customHeight="1" x14ac:dyDescent="0.2">
      <c r="A12" s="1" t="s">
        <v>761</v>
      </c>
      <c r="B12" s="4" t="s">
        <v>796</v>
      </c>
      <c r="C12" s="5" t="s">
        <v>798</v>
      </c>
      <c r="D12" s="5"/>
      <c r="E12" s="5"/>
      <c r="F12" s="3" t="str">
        <f>"12/"&amp;TestYear-1</f>
        <v>12/2021</v>
      </c>
      <c r="G12" s="3" t="str">
        <f>"1/"&amp;TestYear</f>
        <v>1/2022</v>
      </c>
      <c r="H12" s="3" t="str">
        <f>"2/"&amp;TestYear</f>
        <v>2/2022</v>
      </c>
      <c r="I12" s="3" t="str">
        <f>"3/"&amp;TestYear</f>
        <v>3/2022</v>
      </c>
      <c r="J12" s="3" t="str">
        <f>"4/"&amp;TestYear</f>
        <v>4/2022</v>
      </c>
      <c r="K12" s="3" t="str">
        <f>"5/"&amp;TestYear</f>
        <v>5/2022</v>
      </c>
      <c r="L12" s="3" t="str">
        <f>"6/"&amp;TestYear</f>
        <v>6/2022</v>
      </c>
      <c r="M12" s="3" t="str">
        <f>"7/"&amp;TestYear</f>
        <v>7/2022</v>
      </c>
      <c r="N12" s="3" t="str">
        <f>"8/"&amp;TestYear</f>
        <v>8/2022</v>
      </c>
      <c r="O12" s="3" t="str">
        <f>"9/"&amp;TestYear</f>
        <v>9/2022</v>
      </c>
      <c r="P12" s="3" t="str">
        <f>"10/"&amp;TestYear</f>
        <v>10/2022</v>
      </c>
      <c r="Q12" s="3" t="str">
        <f>"11/"&amp;TestYear</f>
        <v>11/2022</v>
      </c>
      <c r="R12" s="3" t="str">
        <f>"12/"&amp;TestYear</f>
        <v>12/2022</v>
      </c>
      <c r="S12" s="16" t="s">
        <v>805</v>
      </c>
    </row>
    <row r="13" spans="1:20" ht="14.1" customHeight="1" thickBot="1" x14ac:dyDescent="0.25">
      <c r="A13" s="2" t="s">
        <v>772</v>
      </c>
      <c r="B13" s="8" t="s">
        <v>797</v>
      </c>
      <c r="C13" s="7" t="s">
        <v>799</v>
      </c>
      <c r="D13" s="7"/>
      <c r="E13" s="7"/>
      <c r="F13" s="15" t="s">
        <v>788</v>
      </c>
      <c r="G13" s="15" t="s">
        <v>788</v>
      </c>
      <c r="H13" s="15" t="s">
        <v>788</v>
      </c>
      <c r="I13" s="15" t="s">
        <v>788</v>
      </c>
      <c r="J13" s="15" t="s">
        <v>788</v>
      </c>
      <c r="K13" s="15" t="s">
        <v>788</v>
      </c>
      <c r="L13" s="15" t="s">
        <v>788</v>
      </c>
      <c r="M13" s="15" t="s">
        <v>788</v>
      </c>
      <c r="N13" s="15" t="s">
        <v>788</v>
      </c>
      <c r="O13" s="15" t="s">
        <v>788</v>
      </c>
      <c r="P13" s="15" t="s">
        <v>788</v>
      </c>
      <c r="Q13" s="15" t="s">
        <v>788</v>
      </c>
      <c r="R13" s="15" t="s">
        <v>788</v>
      </c>
      <c r="S13" s="15" t="s">
        <v>788</v>
      </c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7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7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7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B-8</v>
      </c>
      <c r="B54" s="2"/>
      <c r="C54" s="2"/>
      <c r="D54" s="2"/>
      <c r="E54" s="2"/>
      <c r="F54" s="2"/>
      <c r="G54" s="2"/>
      <c r="H54" s="2" t="str">
        <f>+$H$3</f>
        <v>MONTHLY PLANT BALANCES TEST YEAR - 13 MONTHS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monthly plant balances for each account or sub-account to which an individual depreciation rate is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applied.  These balances should be the ones used to compute the monthly depreciation expenses excluding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any amortization/recovery schedules.</v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A60" s="1" t="str">
        <f>IF(+A$9="","",A$9)</f>
        <v/>
      </c>
      <c r="B60" s="4" t="str">
        <f t="shared" ref="B60:S60" si="0">IF(+B$9="","",B$9)</f>
        <v/>
      </c>
      <c r="C60" s="4" t="str">
        <f t="shared" si="0"/>
        <v/>
      </c>
      <c r="D60" s="4" t="str">
        <f t="shared" si="0"/>
        <v/>
      </c>
      <c r="E60" s="4" t="str">
        <f t="shared" si="0"/>
        <v/>
      </c>
      <c r="F60" s="4" t="str">
        <f t="shared" si="0"/>
        <v/>
      </c>
      <c r="G60" s="4" t="str">
        <f t="shared" si="0"/>
        <v/>
      </c>
      <c r="H60" s="4" t="str">
        <f t="shared" si="0"/>
        <v/>
      </c>
      <c r="I60" s="4" t="str">
        <f t="shared" si="0"/>
        <v/>
      </c>
      <c r="J60" s="4" t="str">
        <f t="shared" si="0"/>
        <v/>
      </c>
      <c r="K60" s="4" t="str">
        <f t="shared" si="0"/>
        <v/>
      </c>
      <c r="L60" s="4" t="str">
        <f t="shared" si="0"/>
        <v/>
      </c>
      <c r="M60" s="4" t="str">
        <f t="shared" si="0"/>
        <v/>
      </c>
      <c r="N60" s="4" t="str">
        <f t="shared" si="0"/>
        <v/>
      </c>
      <c r="O60" s="4" t="str">
        <f t="shared" si="0"/>
        <v/>
      </c>
      <c r="P60" s="4" t="str">
        <f t="shared" si="0"/>
        <v/>
      </c>
      <c r="Q60" s="4" t="str">
        <f t="shared" si="0"/>
        <v/>
      </c>
      <c r="R60" s="4" t="str">
        <f t="shared" si="0"/>
        <v/>
      </c>
      <c r="S60" s="4" t="str">
        <f t="shared" si="0"/>
        <v/>
      </c>
    </row>
    <row r="61" spans="1:20" ht="14.1" customHeight="1" x14ac:dyDescent="0.2">
      <c r="A61" s="1" t="str">
        <f>IF(+A$10="","",A$10)</f>
        <v/>
      </c>
      <c r="B61" s="4" t="str">
        <f t="shared" ref="B61:S61" si="1">IF(+B$10="","",B$10)</f>
        <v>Account</v>
      </c>
      <c r="C61" s="4" t="str">
        <f t="shared" si="1"/>
        <v>Account</v>
      </c>
      <c r="D61" s="4" t="str">
        <f t="shared" si="1"/>
        <v/>
      </c>
      <c r="E61" s="4" t="str">
        <f t="shared" si="1"/>
        <v/>
      </c>
      <c r="F61" s="4" t="str">
        <f t="shared" si="1"/>
        <v>(1)</v>
      </c>
      <c r="G61" s="4" t="str">
        <f t="shared" si="1"/>
        <v>(2)</v>
      </c>
      <c r="H61" s="4" t="str">
        <f t="shared" si="1"/>
        <v>(3)</v>
      </c>
      <c r="I61" s="4" t="str">
        <f t="shared" si="1"/>
        <v>(4)</v>
      </c>
      <c r="J61" s="4" t="str">
        <f t="shared" si="1"/>
        <v>(5)</v>
      </c>
      <c r="K61" s="4" t="str">
        <f t="shared" si="1"/>
        <v>(6)</v>
      </c>
      <c r="L61" s="4" t="str">
        <f t="shared" si="1"/>
        <v>(7)</v>
      </c>
      <c r="M61" s="4" t="str">
        <f t="shared" si="1"/>
        <v>(8)</v>
      </c>
      <c r="N61" s="4" t="str">
        <f t="shared" si="1"/>
        <v>(9)</v>
      </c>
      <c r="O61" s="4" t="str">
        <f t="shared" si="1"/>
        <v>(10)</v>
      </c>
      <c r="P61" s="4" t="str">
        <f t="shared" si="1"/>
        <v>(11)</v>
      </c>
      <c r="Q61" s="4" t="str">
        <f t="shared" si="1"/>
        <v>(12)</v>
      </c>
      <c r="R61" s="4" t="str">
        <f t="shared" si="1"/>
        <v>(13)</v>
      </c>
      <c r="S61" s="4" t="str">
        <f t="shared" si="1"/>
        <v>(14)</v>
      </c>
    </row>
    <row r="62" spans="1:20" ht="14.1" customHeight="1" x14ac:dyDescent="0.2">
      <c r="A62" s="1" t="str">
        <f>IF(+A$11="","",A$11)</f>
        <v/>
      </c>
      <c r="B62" s="4" t="str">
        <f t="shared" ref="B62:S62" si="2">IF(+B$11="","",B$11)</f>
        <v>Sub-</v>
      </c>
      <c r="C62" s="4" t="str">
        <f t="shared" si="2"/>
        <v>Sub-</v>
      </c>
      <c r="D62" s="4" t="str">
        <f t="shared" si="2"/>
        <v/>
      </c>
      <c r="E62" s="4" t="str">
        <f t="shared" si="2"/>
        <v/>
      </c>
      <c r="F62" s="4" t="str">
        <f t="shared" si="2"/>
        <v/>
      </c>
      <c r="G62" s="4" t="str">
        <f t="shared" si="2"/>
        <v/>
      </c>
      <c r="H62" s="4" t="str">
        <f t="shared" si="2"/>
        <v/>
      </c>
      <c r="I62" s="4" t="str">
        <f t="shared" si="2"/>
        <v/>
      </c>
      <c r="J62" s="4" t="str">
        <f t="shared" si="2"/>
        <v/>
      </c>
      <c r="K62" s="4" t="str">
        <f t="shared" si="2"/>
        <v/>
      </c>
      <c r="L62" s="4" t="str">
        <f t="shared" si="2"/>
        <v/>
      </c>
      <c r="M62" s="4" t="str">
        <f t="shared" si="2"/>
        <v/>
      </c>
      <c r="N62" s="4" t="str">
        <f t="shared" si="2"/>
        <v/>
      </c>
      <c r="O62" s="4" t="str">
        <f t="shared" si="2"/>
        <v/>
      </c>
      <c r="P62" s="4" t="str">
        <f t="shared" si="2"/>
        <v/>
      </c>
      <c r="Q62" s="4" t="str">
        <f t="shared" si="2"/>
        <v/>
      </c>
      <c r="R62" s="4" t="str">
        <f t="shared" si="2"/>
        <v/>
      </c>
      <c r="S62" s="4" t="str">
        <f t="shared" si="2"/>
        <v>13-Month</v>
      </c>
    </row>
    <row r="63" spans="1:20" ht="14.1" customHeight="1" x14ac:dyDescent="0.2">
      <c r="A63" s="1" t="str">
        <f>IF(+A$12="","",A$12)</f>
        <v>Line</v>
      </c>
      <c r="B63" s="4" t="str">
        <f t="shared" ref="B63:S63" si="3">IF(+B$12="","",B$12)</f>
        <v>Account</v>
      </c>
      <c r="C63" s="4" t="str">
        <f t="shared" si="3"/>
        <v>Acount</v>
      </c>
      <c r="D63" s="4" t="str">
        <f t="shared" si="3"/>
        <v/>
      </c>
      <c r="E63" s="4" t="str">
        <f t="shared" si="3"/>
        <v/>
      </c>
      <c r="F63" s="4" t="str">
        <f t="shared" si="3"/>
        <v>12/2021</v>
      </c>
      <c r="G63" s="4" t="str">
        <f t="shared" si="3"/>
        <v>1/2022</v>
      </c>
      <c r="H63" s="4" t="str">
        <f t="shared" si="3"/>
        <v>2/2022</v>
      </c>
      <c r="I63" s="4" t="str">
        <f t="shared" si="3"/>
        <v>3/2022</v>
      </c>
      <c r="J63" s="4" t="str">
        <f t="shared" si="3"/>
        <v>4/2022</v>
      </c>
      <c r="K63" s="4" t="str">
        <f t="shared" si="3"/>
        <v>5/2022</v>
      </c>
      <c r="L63" s="4" t="str">
        <f t="shared" si="3"/>
        <v>6/2022</v>
      </c>
      <c r="M63" s="4" t="str">
        <f t="shared" si="3"/>
        <v>7/2022</v>
      </c>
      <c r="N63" s="4" t="str">
        <f t="shared" si="3"/>
        <v>8/2022</v>
      </c>
      <c r="O63" s="4" t="str">
        <f t="shared" si="3"/>
        <v>9/2022</v>
      </c>
      <c r="P63" s="4" t="str">
        <f t="shared" si="3"/>
        <v>10/2022</v>
      </c>
      <c r="Q63" s="4" t="str">
        <f t="shared" si="3"/>
        <v>11/2022</v>
      </c>
      <c r="R63" s="4" t="str">
        <f t="shared" si="3"/>
        <v>12/2022</v>
      </c>
      <c r="S63" s="4" t="str">
        <f t="shared" si="3"/>
        <v>Average</v>
      </c>
    </row>
    <row r="64" spans="1:20" ht="14.1" customHeight="1" thickBot="1" x14ac:dyDescent="0.25">
      <c r="A64" s="2" t="str">
        <f>IF(+A$13="","",A$13)</f>
        <v>No.</v>
      </c>
      <c r="B64" s="8" t="str">
        <f t="shared" ref="B64:S64" si="4">IF(+B$13="","",B$13)</f>
        <v>Number</v>
      </c>
      <c r="C64" s="8" t="str">
        <f t="shared" si="4"/>
        <v>Name</v>
      </c>
      <c r="D64" s="8" t="str">
        <f t="shared" si="4"/>
        <v/>
      </c>
      <c r="E64" s="8" t="str">
        <f t="shared" si="4"/>
        <v/>
      </c>
      <c r="F64" s="8" t="str">
        <f t="shared" si="4"/>
        <v>(000)</v>
      </c>
      <c r="G64" s="8" t="str">
        <f t="shared" si="4"/>
        <v>(000)</v>
      </c>
      <c r="H64" s="8" t="str">
        <f t="shared" si="4"/>
        <v>(000)</v>
      </c>
      <c r="I64" s="8" t="str">
        <f t="shared" si="4"/>
        <v>(000)</v>
      </c>
      <c r="J64" s="8" t="str">
        <f t="shared" si="4"/>
        <v>(000)</v>
      </c>
      <c r="K64" s="8" t="str">
        <f t="shared" si="4"/>
        <v>(000)</v>
      </c>
      <c r="L64" s="8" t="str">
        <f t="shared" si="4"/>
        <v>(000)</v>
      </c>
      <c r="M64" s="8" t="str">
        <f t="shared" si="4"/>
        <v>(000)</v>
      </c>
      <c r="N64" s="8" t="str">
        <f t="shared" si="4"/>
        <v>(000)</v>
      </c>
      <c r="O64" s="8" t="str">
        <f t="shared" si="4"/>
        <v>(000)</v>
      </c>
      <c r="P64" s="8" t="str">
        <f t="shared" si="4"/>
        <v>(000)</v>
      </c>
      <c r="Q64" s="8" t="str">
        <f t="shared" si="4"/>
        <v>(000)</v>
      </c>
      <c r="R64" s="8" t="str">
        <f t="shared" si="4"/>
        <v>(000)</v>
      </c>
      <c r="S64" s="8" t="str">
        <f t="shared" si="4"/>
        <v>(000)</v>
      </c>
    </row>
    <row r="65" spans="1:20" ht="14.1" customHeight="1" x14ac:dyDescent="0.2">
      <c r="A65" s="1">
        <v>1</v>
      </c>
      <c r="B65" s="23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23"/>
      <c r="C66" s="9"/>
      <c r="F66" s="25"/>
      <c r="G66" s="25"/>
      <c r="H66" s="25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20" ht="14.1" customHeight="1" x14ac:dyDescent="0.2">
      <c r="A68" s="1">
        <v>4</v>
      </c>
      <c r="B68" s="26"/>
      <c r="C68" s="9"/>
      <c r="F68" s="25"/>
      <c r="G68" s="25"/>
      <c r="H68" s="25"/>
      <c r="I68" s="25"/>
      <c r="J68" s="9"/>
      <c r="K68" s="9"/>
      <c r="L68" s="9"/>
      <c r="M68" s="25"/>
      <c r="N68" s="25"/>
      <c r="O68" s="25"/>
      <c r="P68" s="25"/>
      <c r="Q68" s="25"/>
      <c r="R68" s="25"/>
      <c r="S68" s="25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17"/>
      <c r="K69" s="17"/>
      <c r="L69" s="17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27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38</v>
      </c>
      <c r="B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4294967293" verticalDpi="300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657</v>
      </c>
      <c r="B3" s="2"/>
      <c r="C3" s="2"/>
      <c r="D3" s="2"/>
      <c r="E3" s="2"/>
      <c r="F3" s="2"/>
      <c r="G3" s="2"/>
      <c r="H3" s="2" t="s">
        <v>722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723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724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 t="s">
        <v>743</v>
      </c>
      <c r="D10" s="3"/>
      <c r="E10" s="3" t="s">
        <v>744</v>
      </c>
      <c r="F10" s="3"/>
      <c r="G10" s="3" t="s">
        <v>745</v>
      </c>
      <c r="H10" s="3"/>
      <c r="I10" s="3" t="s">
        <v>746</v>
      </c>
      <c r="J10" s="3"/>
      <c r="K10" s="5" t="s">
        <v>747</v>
      </c>
      <c r="L10" s="14"/>
      <c r="M10" s="3" t="s">
        <v>748</v>
      </c>
      <c r="N10" s="3"/>
      <c r="O10" s="3" t="s">
        <v>749</v>
      </c>
      <c r="P10" s="3"/>
      <c r="Q10" s="3" t="s">
        <v>750</v>
      </c>
      <c r="R10" s="3"/>
      <c r="S10" s="3" t="s">
        <v>751</v>
      </c>
    </row>
    <row r="11" spans="1:20" ht="14.1" customHeight="1" x14ac:dyDescent="0.2">
      <c r="C11" s="5" t="s">
        <v>674</v>
      </c>
      <c r="D11" s="14"/>
      <c r="E11" s="5" t="s">
        <v>674</v>
      </c>
      <c r="F11" s="14"/>
      <c r="G11" s="3" t="s">
        <v>753</v>
      </c>
      <c r="H11" s="5"/>
      <c r="I11" s="3" t="s">
        <v>771</v>
      </c>
      <c r="J11" s="5"/>
      <c r="K11" s="3"/>
      <c r="L11" s="5"/>
      <c r="M11" s="5"/>
      <c r="N11" s="5"/>
      <c r="Q11" s="1" t="s">
        <v>753</v>
      </c>
      <c r="S11" s="5"/>
    </row>
    <row r="12" spans="1:20" ht="14.1" customHeight="1" x14ac:dyDescent="0.2">
      <c r="A12" s="1" t="s">
        <v>761</v>
      </c>
      <c r="B12" s="4"/>
      <c r="C12" s="5" t="s">
        <v>675</v>
      </c>
      <c r="D12" s="5"/>
      <c r="E12" s="5" t="s">
        <v>675</v>
      </c>
      <c r="F12" s="3"/>
      <c r="G12" s="5" t="s">
        <v>763</v>
      </c>
      <c r="H12" s="5"/>
      <c r="I12" s="5" t="s">
        <v>763</v>
      </c>
      <c r="J12" s="5"/>
      <c r="K12" s="5"/>
      <c r="L12" s="3"/>
      <c r="M12" s="5" t="s">
        <v>532</v>
      </c>
      <c r="N12" s="43"/>
      <c r="O12" s="43" t="s">
        <v>682</v>
      </c>
      <c r="P12" s="3"/>
      <c r="Q12" s="3" t="s">
        <v>763</v>
      </c>
      <c r="R12" s="3"/>
      <c r="S12" s="16" t="s">
        <v>804</v>
      </c>
    </row>
    <row r="13" spans="1:20" ht="14.1" customHeight="1" thickBot="1" x14ac:dyDescent="0.25">
      <c r="A13" s="2" t="s">
        <v>772</v>
      </c>
      <c r="B13" s="8"/>
      <c r="C13" s="7" t="s">
        <v>797</v>
      </c>
      <c r="D13" s="7"/>
      <c r="E13" s="7" t="s">
        <v>676</v>
      </c>
      <c r="F13" s="7"/>
      <c r="G13" s="41" t="s">
        <v>679</v>
      </c>
      <c r="H13" s="41"/>
      <c r="I13" s="41" t="s">
        <v>533</v>
      </c>
      <c r="J13" s="42"/>
      <c r="K13" s="41" t="s">
        <v>534</v>
      </c>
      <c r="L13" s="42"/>
      <c r="M13" s="42" t="s">
        <v>535</v>
      </c>
      <c r="N13" s="15"/>
      <c r="O13" s="15" t="s">
        <v>683</v>
      </c>
      <c r="P13" s="15"/>
      <c r="Q13" s="15" t="s">
        <v>684</v>
      </c>
      <c r="R13" s="15"/>
      <c r="S13" s="15" t="s">
        <v>805</v>
      </c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17"/>
      <c r="K31" s="21"/>
      <c r="L31" s="17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D34" s="1" t="s">
        <v>537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D36" s="1" t="s">
        <v>538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D38" s="1" t="s">
        <v>539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7"/>
      <c r="C40" s="9"/>
      <c r="D40" s="1" t="s">
        <v>540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D42" s="1" t="s">
        <v>541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542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1" t="s">
        <v>543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1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0"/>
    </row>
    <row r="48" spans="1:20" ht="14.1" customHeight="1" x14ac:dyDescent="0.2">
      <c r="A48" s="1">
        <v>35</v>
      </c>
      <c r="B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0"/>
    </row>
    <row r="49" spans="1:20" ht="14.1" customHeight="1" x14ac:dyDescent="0.2">
      <c r="A49" s="1">
        <v>36</v>
      </c>
      <c r="B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B-9</v>
      </c>
      <c r="B53" s="2"/>
      <c r="C53" s="2"/>
      <c r="D53" s="2"/>
      <c r="E53" s="2"/>
      <c r="F53" s="2"/>
      <c r="G53" s="2"/>
      <c r="H53" s="2" t="str">
        <f>+$H$3</f>
        <v>DEPRECIATION RESERVE BALANCES BY ACCOUNT AND SUB-ACCOUNT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the depreciation reserve balances for each account or sub-account to which an individual depreciation rate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is applied.  (Include Amortization/Recovery schedule amounts)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/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 t="s">
        <v>743</v>
      </c>
      <c r="D60" s="3"/>
      <c r="E60" s="3" t="s">
        <v>744</v>
      </c>
      <c r="F60" s="3"/>
      <c r="G60" s="3" t="s">
        <v>745</v>
      </c>
      <c r="H60" s="3"/>
      <c r="I60" s="3" t="s">
        <v>746</v>
      </c>
      <c r="J60" s="3"/>
      <c r="K60" s="5" t="s">
        <v>747</v>
      </c>
      <c r="L60" s="14"/>
      <c r="M60" s="3" t="s">
        <v>748</v>
      </c>
      <c r="N60" s="3"/>
      <c r="O60" s="3" t="s">
        <v>749</v>
      </c>
      <c r="P60" s="3"/>
      <c r="Q60" s="3" t="s">
        <v>750</v>
      </c>
      <c r="R60" s="3"/>
      <c r="S60" s="3" t="s">
        <v>751</v>
      </c>
    </row>
    <row r="61" spans="1:20" ht="14.1" customHeight="1" x14ac:dyDescent="0.2">
      <c r="C61" s="5" t="s">
        <v>674</v>
      </c>
      <c r="D61" s="14"/>
      <c r="E61" s="5" t="s">
        <v>674</v>
      </c>
      <c r="F61" s="14"/>
      <c r="G61" s="3" t="s">
        <v>753</v>
      </c>
      <c r="H61" s="5"/>
      <c r="I61" s="3" t="s">
        <v>771</v>
      </c>
      <c r="J61" s="5"/>
      <c r="K61" s="3"/>
      <c r="L61" s="5"/>
      <c r="M61" s="5"/>
      <c r="N61" s="5"/>
      <c r="Q61" s="1" t="s">
        <v>753</v>
      </c>
      <c r="S61" s="5"/>
    </row>
    <row r="62" spans="1:20" ht="14.1" customHeight="1" x14ac:dyDescent="0.2">
      <c r="A62" s="1" t="s">
        <v>761</v>
      </c>
      <c r="B62" s="4"/>
      <c r="C62" s="5" t="s">
        <v>675</v>
      </c>
      <c r="D62" s="5"/>
      <c r="E62" s="5" t="s">
        <v>675</v>
      </c>
      <c r="F62" s="3"/>
      <c r="G62" s="5" t="s">
        <v>763</v>
      </c>
      <c r="H62" s="5"/>
      <c r="I62" s="5" t="s">
        <v>763</v>
      </c>
      <c r="J62" s="5"/>
      <c r="K62" s="5"/>
      <c r="L62" s="3"/>
      <c r="M62" s="5" t="s">
        <v>532</v>
      </c>
      <c r="N62" s="43"/>
      <c r="O62" s="43" t="s">
        <v>682</v>
      </c>
      <c r="P62" s="3"/>
      <c r="Q62" s="3" t="s">
        <v>763</v>
      </c>
      <c r="R62" s="3"/>
      <c r="S62" s="16" t="s">
        <v>804</v>
      </c>
    </row>
    <row r="63" spans="1:20" ht="14.1" customHeight="1" thickBot="1" x14ac:dyDescent="0.25">
      <c r="A63" s="2" t="s">
        <v>772</v>
      </c>
      <c r="B63" s="8"/>
      <c r="C63" s="7" t="s">
        <v>797</v>
      </c>
      <c r="D63" s="7"/>
      <c r="E63" s="7" t="s">
        <v>676</v>
      </c>
      <c r="F63" s="7"/>
      <c r="G63" s="41" t="s">
        <v>679</v>
      </c>
      <c r="H63" s="41"/>
      <c r="I63" s="41" t="s">
        <v>533</v>
      </c>
      <c r="J63" s="42"/>
      <c r="K63" s="41" t="s">
        <v>534</v>
      </c>
      <c r="L63" s="42"/>
      <c r="M63" s="42" t="s">
        <v>535</v>
      </c>
      <c r="N63" s="15"/>
      <c r="O63" s="15" t="s">
        <v>683</v>
      </c>
      <c r="P63" s="15"/>
      <c r="Q63" s="15" t="s">
        <v>684</v>
      </c>
      <c r="R63" s="15"/>
      <c r="S63" s="15" t="s">
        <v>805</v>
      </c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17"/>
      <c r="K81" s="21"/>
      <c r="L81" s="17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D84" s="1" t="s">
        <v>537</v>
      </c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D86" s="1" t="s">
        <v>538</v>
      </c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D88" s="1" t="s">
        <v>539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7"/>
      <c r="C90" s="9"/>
      <c r="D90" s="1" t="s">
        <v>540</v>
      </c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D92" s="1" t="s">
        <v>541</v>
      </c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 t="s">
        <v>542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1" t="s">
        <v>543</v>
      </c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658</v>
      </c>
      <c r="B3" s="2"/>
      <c r="C3" s="2"/>
      <c r="D3" s="2"/>
      <c r="E3" s="2"/>
      <c r="F3" s="2"/>
      <c r="G3" s="2"/>
      <c r="H3" s="2" t="s">
        <v>725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555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554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 t="s">
        <v>796</v>
      </c>
      <c r="C10" s="4" t="s">
        <v>796</v>
      </c>
      <c r="D10" s="3"/>
      <c r="E10" s="3"/>
      <c r="F10" s="3" t="s">
        <v>743</v>
      </c>
      <c r="G10" s="3" t="s">
        <v>744</v>
      </c>
      <c r="H10" s="3" t="s">
        <v>745</v>
      </c>
      <c r="I10" s="3" t="s">
        <v>746</v>
      </c>
      <c r="J10" s="3" t="s">
        <v>747</v>
      </c>
      <c r="K10" s="3" t="s">
        <v>748</v>
      </c>
      <c r="L10" s="3" t="s">
        <v>749</v>
      </c>
      <c r="M10" s="3" t="s">
        <v>750</v>
      </c>
      <c r="N10" s="3" t="s">
        <v>751</v>
      </c>
      <c r="O10" s="3" t="s">
        <v>752</v>
      </c>
      <c r="P10" s="3" t="s">
        <v>800</v>
      </c>
      <c r="Q10" s="3" t="s">
        <v>801</v>
      </c>
      <c r="R10" s="3" t="s">
        <v>802</v>
      </c>
      <c r="S10" s="3" t="s">
        <v>803</v>
      </c>
    </row>
    <row r="11" spans="1:20" ht="14.1" customHeight="1" x14ac:dyDescent="0.2">
      <c r="B11" s="4" t="s">
        <v>536</v>
      </c>
      <c r="C11" s="4" t="s">
        <v>536</v>
      </c>
      <c r="D11" s="14"/>
      <c r="E11" s="1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">
        <v>804</v>
      </c>
    </row>
    <row r="12" spans="1:20" ht="14.1" customHeight="1" x14ac:dyDescent="0.2">
      <c r="A12" s="1" t="s">
        <v>761</v>
      </c>
      <c r="B12" s="4" t="s">
        <v>796</v>
      </c>
      <c r="C12" s="5" t="s">
        <v>798</v>
      </c>
      <c r="D12" s="5"/>
      <c r="E12" s="5"/>
      <c r="F12" s="3" t="str">
        <f>"12/"&amp;TestYear-1</f>
        <v>12/2021</v>
      </c>
      <c r="G12" s="3" t="str">
        <f>"1/"&amp;TestYear</f>
        <v>1/2022</v>
      </c>
      <c r="H12" s="3" t="str">
        <f>"2/"&amp;TestYear</f>
        <v>2/2022</v>
      </c>
      <c r="I12" s="3" t="str">
        <f>"3/"&amp;TestYear</f>
        <v>3/2022</v>
      </c>
      <c r="J12" s="3" t="str">
        <f>"4/"&amp;TestYear</f>
        <v>4/2022</v>
      </c>
      <c r="K12" s="3" t="str">
        <f>"5/"&amp;TestYear</f>
        <v>5/2022</v>
      </c>
      <c r="L12" s="3" t="str">
        <f>"6/"&amp;TestYear</f>
        <v>6/2022</v>
      </c>
      <c r="M12" s="3" t="str">
        <f>"7/"&amp;TestYear</f>
        <v>7/2022</v>
      </c>
      <c r="N12" s="3" t="str">
        <f>"8/"&amp;TestYear</f>
        <v>8/2022</v>
      </c>
      <c r="O12" s="3" t="str">
        <f>"9/"&amp;TestYear</f>
        <v>9/2022</v>
      </c>
      <c r="P12" s="3" t="str">
        <f>"10/"&amp;TestYear</f>
        <v>10/2022</v>
      </c>
      <c r="Q12" s="3" t="str">
        <f>"11/"&amp;TestYear</f>
        <v>11/2022</v>
      </c>
      <c r="R12" s="3" t="str">
        <f>"12/"&amp;TestYear</f>
        <v>12/2022</v>
      </c>
      <c r="S12" s="16" t="s">
        <v>805</v>
      </c>
    </row>
    <row r="13" spans="1:20" ht="14.1" customHeight="1" thickBot="1" x14ac:dyDescent="0.25">
      <c r="A13" s="2" t="s">
        <v>772</v>
      </c>
      <c r="B13" s="8" t="s">
        <v>797</v>
      </c>
      <c r="C13" s="7" t="s">
        <v>799</v>
      </c>
      <c r="D13" s="7"/>
      <c r="E13" s="7"/>
      <c r="F13" s="15" t="s">
        <v>788</v>
      </c>
      <c r="G13" s="15" t="s">
        <v>788</v>
      </c>
      <c r="H13" s="15" t="s">
        <v>788</v>
      </c>
      <c r="I13" s="15" t="s">
        <v>788</v>
      </c>
      <c r="J13" s="15" t="s">
        <v>788</v>
      </c>
      <c r="K13" s="15" t="s">
        <v>788</v>
      </c>
      <c r="L13" s="15" t="s">
        <v>788</v>
      </c>
      <c r="M13" s="15" t="s">
        <v>788</v>
      </c>
      <c r="N13" s="15" t="s">
        <v>788</v>
      </c>
      <c r="O13" s="15" t="s">
        <v>788</v>
      </c>
      <c r="P13" s="15" t="s">
        <v>788</v>
      </c>
      <c r="Q13" s="15" t="s">
        <v>788</v>
      </c>
      <c r="R13" s="15" t="s">
        <v>788</v>
      </c>
      <c r="S13" s="15" t="s">
        <v>788</v>
      </c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B-10</v>
      </c>
      <c r="B53" s="2"/>
      <c r="C53" s="2"/>
      <c r="D53" s="2"/>
      <c r="E53" s="2"/>
      <c r="F53" s="2"/>
      <c r="G53" s="2"/>
      <c r="H53" s="2" t="str">
        <f>+$H$3</f>
        <v>MONTHLY RESERVE BALANCES TEST YEAR - 13 MONTHS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the monthly reserve balances for each account or sub-account to which an individual depreciation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rate is applied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/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A59" s="1" t="str">
        <f>IF(+A$9="","",A$9)</f>
        <v/>
      </c>
      <c r="B59" s="4" t="str">
        <f t="shared" ref="B59:S59" si="0">IF(+B$9="","",B$9)</f>
        <v/>
      </c>
      <c r="C59" s="4" t="str">
        <f t="shared" si="0"/>
        <v/>
      </c>
      <c r="D59" s="4" t="str">
        <f t="shared" si="0"/>
        <v/>
      </c>
      <c r="E59" s="4" t="str">
        <f t="shared" si="0"/>
        <v/>
      </c>
      <c r="F59" s="4" t="str">
        <f t="shared" si="0"/>
        <v/>
      </c>
      <c r="G59" s="4" t="str">
        <f t="shared" si="0"/>
        <v/>
      </c>
      <c r="H59" s="4" t="str">
        <f t="shared" si="0"/>
        <v/>
      </c>
      <c r="I59" s="4" t="str">
        <f t="shared" si="0"/>
        <v/>
      </c>
      <c r="J59" s="4" t="str">
        <f t="shared" si="0"/>
        <v/>
      </c>
      <c r="K59" s="4" t="str">
        <f t="shared" si="0"/>
        <v/>
      </c>
      <c r="L59" s="4" t="str">
        <f t="shared" si="0"/>
        <v/>
      </c>
      <c r="M59" s="4" t="str">
        <f t="shared" si="0"/>
        <v/>
      </c>
      <c r="N59" s="4" t="str">
        <f t="shared" si="0"/>
        <v/>
      </c>
      <c r="O59" s="4" t="str">
        <f t="shared" si="0"/>
        <v/>
      </c>
      <c r="P59" s="4" t="str">
        <f t="shared" si="0"/>
        <v/>
      </c>
      <c r="Q59" s="4" t="str">
        <f t="shared" si="0"/>
        <v/>
      </c>
      <c r="R59" s="4" t="str">
        <f t="shared" si="0"/>
        <v/>
      </c>
      <c r="S59" s="4" t="str">
        <f t="shared" si="0"/>
        <v/>
      </c>
    </row>
    <row r="60" spans="1:20" ht="14.1" customHeight="1" x14ac:dyDescent="0.2">
      <c r="A60" s="1" t="str">
        <f>IF(+A$10="","",A$10)</f>
        <v/>
      </c>
      <c r="B60" s="4" t="str">
        <f t="shared" ref="B60:S60" si="1">IF(+B$10="","",B$10)</f>
        <v>Account</v>
      </c>
      <c r="C60" s="4" t="str">
        <f t="shared" si="1"/>
        <v>Account</v>
      </c>
      <c r="D60" s="4" t="str">
        <f t="shared" si="1"/>
        <v/>
      </c>
      <c r="E60" s="4" t="str">
        <f t="shared" si="1"/>
        <v/>
      </c>
      <c r="F60" s="4" t="str">
        <f t="shared" si="1"/>
        <v>(1)</v>
      </c>
      <c r="G60" s="4" t="str">
        <f t="shared" si="1"/>
        <v>(2)</v>
      </c>
      <c r="H60" s="4" t="str">
        <f t="shared" si="1"/>
        <v>(3)</v>
      </c>
      <c r="I60" s="4" t="str">
        <f t="shared" si="1"/>
        <v>(4)</v>
      </c>
      <c r="J60" s="4" t="str">
        <f t="shared" si="1"/>
        <v>(5)</v>
      </c>
      <c r="K60" s="4" t="str">
        <f t="shared" si="1"/>
        <v>(6)</v>
      </c>
      <c r="L60" s="4" t="str">
        <f t="shared" si="1"/>
        <v>(7)</v>
      </c>
      <c r="M60" s="4" t="str">
        <f t="shared" si="1"/>
        <v>(8)</v>
      </c>
      <c r="N60" s="4" t="str">
        <f t="shared" si="1"/>
        <v>(9)</v>
      </c>
      <c r="O60" s="4" t="str">
        <f t="shared" si="1"/>
        <v>(10)</v>
      </c>
      <c r="P60" s="4" t="str">
        <f t="shared" si="1"/>
        <v>(11)</v>
      </c>
      <c r="Q60" s="4" t="str">
        <f t="shared" si="1"/>
        <v>(12)</v>
      </c>
      <c r="R60" s="4" t="str">
        <f t="shared" si="1"/>
        <v>(13)</v>
      </c>
      <c r="S60" s="4" t="str">
        <f t="shared" si="1"/>
        <v>(14)</v>
      </c>
    </row>
    <row r="61" spans="1:20" ht="14.1" customHeight="1" x14ac:dyDescent="0.2">
      <c r="A61" s="1" t="str">
        <f>IF(+A$11="","",A$11)</f>
        <v/>
      </c>
      <c r="B61" s="4" t="str">
        <f t="shared" ref="B61:S61" si="2">IF(+B$11="","",B$11)</f>
        <v>Sub-</v>
      </c>
      <c r="C61" s="4" t="str">
        <f t="shared" si="2"/>
        <v>Sub-</v>
      </c>
      <c r="D61" s="4" t="str">
        <f t="shared" si="2"/>
        <v/>
      </c>
      <c r="E61" s="4" t="str">
        <f t="shared" si="2"/>
        <v/>
      </c>
      <c r="F61" s="4" t="str">
        <f t="shared" si="2"/>
        <v/>
      </c>
      <c r="G61" s="4" t="str">
        <f t="shared" si="2"/>
        <v/>
      </c>
      <c r="H61" s="4" t="str">
        <f t="shared" si="2"/>
        <v/>
      </c>
      <c r="I61" s="4" t="str">
        <f t="shared" si="2"/>
        <v/>
      </c>
      <c r="J61" s="4" t="str">
        <f t="shared" si="2"/>
        <v/>
      </c>
      <c r="K61" s="4" t="str">
        <f t="shared" si="2"/>
        <v/>
      </c>
      <c r="L61" s="4" t="str">
        <f t="shared" si="2"/>
        <v/>
      </c>
      <c r="M61" s="4" t="str">
        <f t="shared" si="2"/>
        <v/>
      </c>
      <c r="N61" s="4" t="str">
        <f t="shared" si="2"/>
        <v/>
      </c>
      <c r="O61" s="4" t="str">
        <f t="shared" si="2"/>
        <v/>
      </c>
      <c r="P61" s="4" t="str">
        <f t="shared" si="2"/>
        <v/>
      </c>
      <c r="Q61" s="4" t="str">
        <f t="shared" si="2"/>
        <v/>
      </c>
      <c r="R61" s="4" t="str">
        <f t="shared" si="2"/>
        <v/>
      </c>
      <c r="S61" s="4" t="str">
        <f t="shared" si="2"/>
        <v>13-Month</v>
      </c>
    </row>
    <row r="62" spans="1:20" ht="14.1" customHeight="1" x14ac:dyDescent="0.2">
      <c r="A62" s="1" t="str">
        <f>IF(+A$12="","",A$12)</f>
        <v>Line</v>
      </c>
      <c r="B62" s="4" t="str">
        <f t="shared" ref="B62:S62" si="3">IF(+B$12="","",B$12)</f>
        <v>Account</v>
      </c>
      <c r="C62" s="4" t="str">
        <f t="shared" si="3"/>
        <v>Acount</v>
      </c>
      <c r="D62" s="4" t="str">
        <f t="shared" si="3"/>
        <v/>
      </c>
      <c r="E62" s="4" t="str">
        <f t="shared" si="3"/>
        <v/>
      </c>
      <c r="F62" s="4" t="str">
        <f t="shared" si="3"/>
        <v>12/2021</v>
      </c>
      <c r="G62" s="4" t="str">
        <f t="shared" si="3"/>
        <v>1/2022</v>
      </c>
      <c r="H62" s="4" t="str">
        <f t="shared" si="3"/>
        <v>2/2022</v>
      </c>
      <c r="I62" s="4" t="str">
        <f t="shared" si="3"/>
        <v>3/2022</v>
      </c>
      <c r="J62" s="4" t="str">
        <f t="shared" si="3"/>
        <v>4/2022</v>
      </c>
      <c r="K62" s="4" t="str">
        <f t="shared" si="3"/>
        <v>5/2022</v>
      </c>
      <c r="L62" s="4" t="str">
        <f t="shared" si="3"/>
        <v>6/2022</v>
      </c>
      <c r="M62" s="4" t="str">
        <f t="shared" si="3"/>
        <v>7/2022</v>
      </c>
      <c r="N62" s="4" t="str">
        <f t="shared" si="3"/>
        <v>8/2022</v>
      </c>
      <c r="O62" s="4" t="str">
        <f t="shared" si="3"/>
        <v>9/2022</v>
      </c>
      <c r="P62" s="4" t="str">
        <f t="shared" si="3"/>
        <v>10/2022</v>
      </c>
      <c r="Q62" s="4" t="str">
        <f t="shared" si="3"/>
        <v>11/2022</v>
      </c>
      <c r="R62" s="4" t="str">
        <f t="shared" si="3"/>
        <v>12/2022</v>
      </c>
      <c r="S62" s="4" t="str">
        <f t="shared" si="3"/>
        <v>Average</v>
      </c>
    </row>
    <row r="63" spans="1:20" ht="14.1" customHeight="1" thickBot="1" x14ac:dyDescent="0.25">
      <c r="A63" s="2" t="str">
        <f>IF(+A$13="","",A$13)</f>
        <v>No.</v>
      </c>
      <c r="B63" s="8" t="str">
        <f t="shared" ref="B63:S63" si="4">IF(+B$13="","",B$13)</f>
        <v>Number</v>
      </c>
      <c r="C63" s="8" t="str">
        <f t="shared" si="4"/>
        <v>Name</v>
      </c>
      <c r="D63" s="8" t="str">
        <f t="shared" si="4"/>
        <v/>
      </c>
      <c r="E63" s="8" t="str">
        <f t="shared" si="4"/>
        <v/>
      </c>
      <c r="F63" s="8" t="str">
        <f t="shared" si="4"/>
        <v>(000)</v>
      </c>
      <c r="G63" s="8" t="str">
        <f t="shared" si="4"/>
        <v>(000)</v>
      </c>
      <c r="H63" s="8" t="str">
        <f t="shared" si="4"/>
        <v>(000)</v>
      </c>
      <c r="I63" s="8" t="str">
        <f t="shared" si="4"/>
        <v>(000)</v>
      </c>
      <c r="J63" s="8" t="str">
        <f t="shared" si="4"/>
        <v>(000)</v>
      </c>
      <c r="K63" s="8" t="str">
        <f t="shared" si="4"/>
        <v>(000)</v>
      </c>
      <c r="L63" s="8" t="str">
        <f t="shared" si="4"/>
        <v>(000)</v>
      </c>
      <c r="M63" s="8" t="str">
        <f t="shared" si="4"/>
        <v>(000)</v>
      </c>
      <c r="N63" s="8" t="str">
        <f t="shared" si="4"/>
        <v>(000)</v>
      </c>
      <c r="O63" s="8" t="str">
        <f t="shared" si="4"/>
        <v>(000)</v>
      </c>
      <c r="P63" s="8" t="str">
        <f t="shared" si="4"/>
        <v>(000)</v>
      </c>
      <c r="Q63" s="8" t="str">
        <f t="shared" si="4"/>
        <v>(000)</v>
      </c>
      <c r="R63" s="8" t="str">
        <f t="shared" si="4"/>
        <v>(000)</v>
      </c>
      <c r="S63" s="8" t="str">
        <f t="shared" si="4"/>
        <v>(000)</v>
      </c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7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7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659</v>
      </c>
      <c r="B3" s="2"/>
      <c r="C3" s="2"/>
      <c r="D3" s="2"/>
      <c r="E3" s="2"/>
      <c r="F3" s="2"/>
      <c r="G3" s="2"/>
      <c r="H3" s="2" t="s">
        <v>726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556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557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558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35"/>
      <c r="L10" s="135"/>
      <c r="M10" s="3"/>
      <c r="N10" s="5" t="s">
        <v>544</v>
      </c>
      <c r="O10" s="3"/>
      <c r="P10" s="3"/>
      <c r="Q10" s="3"/>
      <c r="R10" s="3"/>
      <c r="S10" s="3"/>
    </row>
    <row r="11" spans="1:20" ht="14.1" customHeight="1" x14ac:dyDescent="0.2">
      <c r="C11" s="14" t="s">
        <v>545</v>
      </c>
      <c r="D11" s="14"/>
      <c r="E11" s="14"/>
      <c r="F11" s="5" t="s">
        <v>546</v>
      </c>
      <c r="G11" s="3"/>
      <c r="H11" s="5"/>
      <c r="I11" s="5"/>
      <c r="J11" s="5"/>
      <c r="K11" s="5" t="s">
        <v>546</v>
      </c>
      <c r="L11" s="5"/>
      <c r="M11" s="5"/>
      <c r="N11" s="5" t="s">
        <v>547</v>
      </c>
      <c r="S11" s="5"/>
    </row>
    <row r="12" spans="1:20" ht="14.1" customHeight="1" x14ac:dyDescent="0.2">
      <c r="A12" s="1" t="s">
        <v>761</v>
      </c>
      <c r="B12" s="4"/>
      <c r="C12" s="5" t="s">
        <v>548</v>
      </c>
      <c r="D12" s="5"/>
      <c r="E12" s="5"/>
      <c r="F12" s="5" t="s">
        <v>549</v>
      </c>
      <c r="G12" s="5"/>
      <c r="H12" s="5"/>
      <c r="I12" s="5" t="s">
        <v>546</v>
      </c>
      <c r="J12" s="5"/>
      <c r="K12" s="5" t="s">
        <v>550</v>
      </c>
      <c r="L12" s="3"/>
      <c r="M12" s="5"/>
      <c r="N12" s="5" t="s">
        <v>551</v>
      </c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552</v>
      </c>
      <c r="D13" s="7"/>
      <c r="E13" s="7"/>
      <c r="F13" s="15" t="str">
        <f>"12/31/"&amp;TestYear-1</f>
        <v>12/31/2021</v>
      </c>
      <c r="G13" s="41"/>
      <c r="H13" s="41"/>
      <c r="I13" s="15" t="str">
        <f>"12/31/"&amp;TestYear</f>
        <v>12/31/2022</v>
      </c>
      <c r="J13" s="42"/>
      <c r="K13" s="15" t="str">
        <f>"12/31/"&amp;TestYear+1</f>
        <v>12/31/2023</v>
      </c>
      <c r="L13" s="42"/>
      <c r="M13" s="42"/>
      <c r="N13" s="7" t="s">
        <v>553</v>
      </c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9"/>
      <c r="C17" s="9" t="s">
        <v>559</v>
      </c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 t="s">
        <v>560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 t="s">
        <v>561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 t="s">
        <v>562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 t="s">
        <v>563</v>
      </c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 t="s">
        <v>542</v>
      </c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 t="s">
        <v>543</v>
      </c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B-11</v>
      </c>
      <c r="B53" s="2"/>
      <c r="C53" s="2"/>
      <c r="D53" s="2"/>
      <c r="E53" s="2"/>
      <c r="F53" s="2"/>
      <c r="G53" s="2"/>
      <c r="H53" s="2" t="str">
        <f>+$H$3</f>
        <v>CAPITAL ADDITIONS AND RETIREMENTS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Itemize major capital additions to and retirements from electric plant in service in excess of 0.5% of the sum of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the total balance of Account 101-Electric Plant in Service, and Account 106,  Completed construction not Classified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for the most recent calendar year, the test year minus one, the test year, and the test year plus one.*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35"/>
      <c r="L60" s="135"/>
      <c r="M60" s="3"/>
      <c r="N60" s="5" t="s">
        <v>544</v>
      </c>
      <c r="O60" s="3"/>
      <c r="P60" s="3"/>
      <c r="Q60" s="3"/>
      <c r="R60" s="3"/>
      <c r="S60" s="3"/>
    </row>
    <row r="61" spans="1:20" ht="14.1" customHeight="1" x14ac:dyDescent="0.2">
      <c r="C61" s="14" t="s">
        <v>545</v>
      </c>
      <c r="D61" s="14"/>
      <c r="E61" s="14"/>
      <c r="F61" s="5" t="s">
        <v>546</v>
      </c>
      <c r="G61" s="3"/>
      <c r="H61" s="5"/>
      <c r="I61" s="5"/>
      <c r="J61" s="5"/>
      <c r="K61" s="5" t="s">
        <v>546</v>
      </c>
      <c r="L61" s="5"/>
      <c r="M61" s="5"/>
      <c r="N61" s="5" t="s">
        <v>547</v>
      </c>
      <c r="S61" s="5"/>
    </row>
    <row r="62" spans="1:20" ht="14.1" customHeight="1" x14ac:dyDescent="0.2">
      <c r="A62" s="1" t="s">
        <v>761</v>
      </c>
      <c r="B62" s="4"/>
      <c r="C62" s="5" t="s">
        <v>548</v>
      </c>
      <c r="D62" s="5"/>
      <c r="E62" s="5"/>
      <c r="F62" s="5" t="s">
        <v>549</v>
      </c>
      <c r="G62" s="5"/>
      <c r="H62" s="5"/>
      <c r="I62" s="5" t="s">
        <v>546</v>
      </c>
      <c r="J62" s="5"/>
      <c r="K62" s="5" t="s">
        <v>550</v>
      </c>
      <c r="L62" s="3"/>
      <c r="M62" s="5"/>
      <c r="N62" s="5" t="s">
        <v>551</v>
      </c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 t="s">
        <v>552</v>
      </c>
      <c r="D63" s="7"/>
      <c r="E63" s="7"/>
      <c r="F63" s="15" t="str">
        <f>"12/31/"&amp;TestYear-1</f>
        <v>12/31/2021</v>
      </c>
      <c r="G63" s="41"/>
      <c r="H63" s="41"/>
      <c r="I63" s="15" t="str">
        <f>"12/31/"&amp;TestYear</f>
        <v>12/31/2022</v>
      </c>
      <c r="J63" s="42"/>
      <c r="K63" s="15" t="str">
        <f>"12/31/"&amp;TestYear+1</f>
        <v>12/31/2023</v>
      </c>
      <c r="L63" s="42"/>
      <c r="M63" s="42"/>
      <c r="N63" s="7" t="s">
        <v>553</v>
      </c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9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9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9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9"/>
      <c r="C67" s="9" t="s">
        <v>559</v>
      </c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9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9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9"/>
      <c r="C81" s="9" t="s">
        <v>560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9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9"/>
      <c r="C84" s="9" t="s">
        <v>561</v>
      </c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9"/>
      <c r="C91" s="9" t="s">
        <v>562</v>
      </c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9"/>
      <c r="C95" s="9" t="s">
        <v>563</v>
      </c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9" t="s">
        <v>542</v>
      </c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9" t="s">
        <v>543</v>
      </c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2">
    <mergeCell ref="K10:L10"/>
    <mergeCell ref="K60:L60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660</v>
      </c>
      <c r="B3" s="2"/>
      <c r="C3" s="2"/>
      <c r="D3" s="2"/>
      <c r="E3" s="2"/>
      <c r="F3" s="2"/>
      <c r="G3" s="2"/>
      <c r="H3" s="2" t="s">
        <v>727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848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849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850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3" t="s">
        <v>743</v>
      </c>
      <c r="G11" s="3"/>
      <c r="H11" s="5"/>
      <c r="I11" s="3"/>
      <c r="J11" s="5"/>
      <c r="K11" s="3" t="s">
        <v>744</v>
      </c>
      <c r="L11" s="5"/>
      <c r="M11" s="5"/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 t="s">
        <v>851</v>
      </c>
      <c r="G12" s="5"/>
      <c r="H12" s="5"/>
      <c r="I12" s="5"/>
      <c r="J12" s="5"/>
      <c r="K12" s="5" t="s">
        <v>790</v>
      </c>
      <c r="L12" s="3"/>
      <c r="M12" s="5"/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 t="s">
        <v>852</v>
      </c>
      <c r="G13" s="41"/>
      <c r="H13" s="41"/>
      <c r="I13" s="41"/>
      <c r="J13" s="42"/>
      <c r="K13" s="42" t="s">
        <v>582</v>
      </c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9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9"/>
      <c r="C18" s="9"/>
      <c r="E18" s="1" t="s">
        <v>853</v>
      </c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E19" s="1" t="s">
        <v>854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E20" s="1" t="s">
        <v>855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E21" s="1" t="s">
        <v>856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E22" s="1" t="s">
        <v>857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E23" s="1" t="s">
        <v>877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E24" s="1" t="s">
        <v>878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E25" s="1" t="s">
        <v>879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E26" s="1" t="s">
        <v>880</v>
      </c>
      <c r="F26" s="21"/>
      <c r="G26" s="21"/>
      <c r="H26" s="21"/>
      <c r="I26" s="21"/>
      <c r="J26" s="21"/>
      <c r="K26" s="20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thickBot="1" x14ac:dyDescent="0.25">
      <c r="A28" s="1">
        <v>15</v>
      </c>
      <c r="B28" s="9"/>
      <c r="C28" s="9"/>
      <c r="E28" s="1" t="s">
        <v>881</v>
      </c>
      <c r="F28" s="21"/>
      <c r="G28" s="21"/>
      <c r="H28" s="21"/>
      <c r="I28" s="21"/>
      <c r="J28" s="21"/>
      <c r="K28" s="44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thickTop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B-12</v>
      </c>
      <c r="B53" s="2"/>
      <c r="C53" s="2"/>
      <c r="D53" s="2"/>
      <c r="E53" s="2"/>
      <c r="F53" s="2"/>
      <c r="G53" s="2"/>
      <c r="H53" s="2" t="str">
        <f>+$H$3</f>
        <v xml:space="preserve"> PRODUCTION PLANT ADDITIONS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production plant additions for the test year and the prior year that exceed 0.5% of Gross Plant.  Presenting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In-Service Additions classified as Environmental, Availability/Reliability, Heat Rate, Replace Existing Plant, Safety,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Energy Conservation, Capacity, Aid to Construction, and Maintenance and Regulatory.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35"/>
      <c r="L60" s="135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3"/>
      <c r="H61" s="5"/>
      <c r="I61" s="3"/>
      <c r="J61" s="5"/>
      <c r="K61" s="3"/>
      <c r="L61" s="5"/>
      <c r="M61" s="5"/>
      <c r="N61" s="5"/>
      <c r="S61" s="5"/>
    </row>
    <row r="62" spans="1:20" ht="14.1" customHeight="1" x14ac:dyDescent="0.2">
      <c r="A62" s="1" t="s">
        <v>761</v>
      </c>
      <c r="B62" s="4" t="s">
        <v>796</v>
      </c>
      <c r="C62" s="5" t="s">
        <v>798</v>
      </c>
      <c r="D62" s="5"/>
      <c r="E62" s="5"/>
      <c r="F62" s="3"/>
      <c r="G62" s="5"/>
      <c r="H62" s="5"/>
      <c r="I62" s="5"/>
      <c r="J62" s="5"/>
      <c r="K62" s="5"/>
      <c r="L62" s="3"/>
      <c r="M62" s="5"/>
      <c r="N62" s="43"/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 t="s">
        <v>797</v>
      </c>
      <c r="C63" s="7" t="s">
        <v>799</v>
      </c>
      <c r="D63" s="7"/>
      <c r="E63" s="7"/>
      <c r="F63" s="7"/>
      <c r="G63" s="41"/>
      <c r="H63" s="41"/>
      <c r="I63" s="41"/>
      <c r="J63" s="42"/>
      <c r="K63" s="41"/>
      <c r="L63" s="42"/>
      <c r="M63" s="42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9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9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9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9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9"/>
      <c r="C68" s="9"/>
      <c r="E68" s="1" t="s">
        <v>853</v>
      </c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9"/>
      <c r="C69" s="9"/>
      <c r="E69" s="1" t="s">
        <v>854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9"/>
      <c r="C70" s="9"/>
      <c r="E70" s="1" t="s">
        <v>855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9"/>
      <c r="C71" s="9"/>
      <c r="E71" s="1" t="s">
        <v>856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9"/>
      <c r="C72" s="9"/>
      <c r="E72" s="1" t="s">
        <v>857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9"/>
      <c r="C73" s="9"/>
      <c r="E73" s="1" t="s">
        <v>877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9"/>
      <c r="C74" s="9"/>
      <c r="E74" s="1" t="s">
        <v>878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9"/>
      <c r="C75" s="9"/>
      <c r="E75" s="1" t="s">
        <v>879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9"/>
      <c r="C76" s="9"/>
      <c r="E76" s="1" t="s">
        <v>880</v>
      </c>
      <c r="F76" s="21"/>
      <c r="G76" s="21"/>
      <c r="H76" s="21"/>
      <c r="I76" s="21"/>
      <c r="J76" s="21"/>
      <c r="K76" s="20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thickBot="1" x14ac:dyDescent="0.25">
      <c r="A78" s="1">
        <v>15</v>
      </c>
      <c r="B78" s="9"/>
      <c r="C78" s="9"/>
      <c r="E78" s="1" t="s">
        <v>881</v>
      </c>
      <c r="F78" s="21"/>
      <c r="G78" s="21"/>
      <c r="H78" s="21"/>
      <c r="I78" s="21"/>
      <c r="J78" s="21"/>
      <c r="K78" s="44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thickTop="1" x14ac:dyDescent="0.2">
      <c r="A79" s="1">
        <v>16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9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1">
    <mergeCell ref="K60:L60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661</v>
      </c>
      <c r="B3" s="2"/>
      <c r="C3" s="2"/>
      <c r="D3" s="2"/>
      <c r="E3" s="2"/>
      <c r="F3" s="2"/>
      <c r="G3" s="2"/>
      <c r="H3" s="2" t="s">
        <v>728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883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884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882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 t="s">
        <v>743</v>
      </c>
      <c r="H9" s="3" t="s">
        <v>744</v>
      </c>
      <c r="I9" s="3" t="s">
        <v>745</v>
      </c>
      <c r="J9" s="3" t="s">
        <v>746</v>
      </c>
      <c r="K9" s="3" t="s">
        <v>747</v>
      </c>
      <c r="L9" s="3" t="s">
        <v>748</v>
      </c>
      <c r="M9" s="3" t="s">
        <v>749</v>
      </c>
      <c r="N9" s="3" t="s">
        <v>750</v>
      </c>
      <c r="O9" s="3" t="s">
        <v>751</v>
      </c>
      <c r="P9" s="3" t="s">
        <v>752</v>
      </c>
      <c r="Q9" s="3" t="s">
        <v>800</v>
      </c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 t="s">
        <v>887</v>
      </c>
      <c r="H10" s="3" t="s">
        <v>888</v>
      </c>
      <c r="I10" s="3" t="s">
        <v>771</v>
      </c>
      <c r="J10" s="3" t="s">
        <v>893</v>
      </c>
      <c r="K10" s="3" t="s">
        <v>897</v>
      </c>
      <c r="L10" s="3" t="s">
        <v>899</v>
      </c>
      <c r="M10" s="5" t="s">
        <v>818</v>
      </c>
      <c r="N10" s="5" t="s">
        <v>900</v>
      </c>
      <c r="O10" s="3" t="s">
        <v>685</v>
      </c>
      <c r="P10" s="3" t="s">
        <v>791</v>
      </c>
      <c r="Q10" s="3" t="s">
        <v>791</v>
      </c>
      <c r="R10" s="3"/>
      <c r="S10" s="3"/>
    </row>
    <row r="11" spans="1:20" ht="14.1" customHeight="1" x14ac:dyDescent="0.2">
      <c r="B11" s="4" t="s">
        <v>885</v>
      </c>
      <c r="C11" s="5"/>
      <c r="D11" s="5"/>
      <c r="E11" s="5"/>
      <c r="F11" s="5"/>
      <c r="G11" s="5" t="s">
        <v>714</v>
      </c>
      <c r="H11" s="5" t="s">
        <v>889</v>
      </c>
      <c r="I11" s="3" t="s">
        <v>891</v>
      </c>
      <c r="J11" s="5" t="s">
        <v>894</v>
      </c>
      <c r="K11" s="3" t="s">
        <v>895</v>
      </c>
      <c r="L11" s="5" t="s">
        <v>892</v>
      </c>
      <c r="M11" s="3" t="s">
        <v>901</v>
      </c>
      <c r="N11" s="5" t="s">
        <v>902</v>
      </c>
      <c r="O11" s="5" t="s">
        <v>805</v>
      </c>
      <c r="P11" s="5" t="s">
        <v>792</v>
      </c>
      <c r="Q11" s="4" t="s">
        <v>790</v>
      </c>
      <c r="S11" s="5"/>
    </row>
    <row r="12" spans="1:20" ht="14.1" customHeight="1" x14ac:dyDescent="0.2">
      <c r="A12" s="1" t="s">
        <v>761</v>
      </c>
      <c r="B12" s="4" t="s">
        <v>772</v>
      </c>
      <c r="C12" s="43" t="s">
        <v>886</v>
      </c>
      <c r="D12" s="5"/>
      <c r="E12" s="5"/>
      <c r="F12" s="3"/>
      <c r="G12" s="5" t="s">
        <v>678</v>
      </c>
      <c r="H12" s="3" t="s">
        <v>890</v>
      </c>
      <c r="I12" s="5" t="s">
        <v>892</v>
      </c>
      <c r="J12" s="5" t="s">
        <v>895</v>
      </c>
      <c r="K12" s="5" t="s">
        <v>898</v>
      </c>
      <c r="L12" s="5" t="s">
        <v>897</v>
      </c>
      <c r="M12" s="5" t="s">
        <v>903</v>
      </c>
      <c r="N12" s="3" t="s">
        <v>904</v>
      </c>
      <c r="O12" s="5" t="s">
        <v>678</v>
      </c>
      <c r="P12" s="5"/>
      <c r="Q12" s="5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7"/>
      <c r="H13" s="7"/>
      <c r="I13" s="41"/>
      <c r="J13" s="41" t="s">
        <v>896</v>
      </c>
      <c r="K13" s="41"/>
      <c r="L13" s="42"/>
      <c r="M13" s="41"/>
      <c r="N13" s="42"/>
      <c r="O13" s="42"/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 t="s">
        <v>905</v>
      </c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906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907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906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908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909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910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909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911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909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912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 t="s">
        <v>909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913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909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914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915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916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B-13</v>
      </c>
      <c r="B53" s="2"/>
      <c r="C53" s="2"/>
      <c r="D53" s="2"/>
      <c r="E53" s="2"/>
      <c r="F53" s="2"/>
      <c r="G53" s="2"/>
      <c r="H53" s="2" t="str">
        <f>+$H$3</f>
        <v>CONSTRUCTION WORK IN PROGRESS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For each major construction project whose cost of completion exceeds 0.2 percent (.002) of gross plant,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and for smaller projects within each category shown taken as a group, provide the requested data concerning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projects for the test year.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B59" s="4"/>
      <c r="C59" s="3"/>
      <c r="D59" s="3"/>
      <c r="E59" s="3"/>
      <c r="F59" s="3"/>
      <c r="G59" s="3" t="s">
        <v>743</v>
      </c>
      <c r="H59" s="3" t="s">
        <v>744</v>
      </c>
      <c r="I59" s="3" t="s">
        <v>745</v>
      </c>
      <c r="J59" s="3" t="s">
        <v>746</v>
      </c>
      <c r="K59" s="3" t="s">
        <v>747</v>
      </c>
      <c r="L59" s="3" t="s">
        <v>748</v>
      </c>
      <c r="M59" s="3" t="s">
        <v>749</v>
      </c>
      <c r="N59" s="3" t="s">
        <v>750</v>
      </c>
      <c r="O59" s="3" t="s">
        <v>751</v>
      </c>
      <c r="P59" s="3" t="s">
        <v>752</v>
      </c>
      <c r="Q59" s="3" t="s">
        <v>800</v>
      </c>
      <c r="R59" s="3"/>
      <c r="S59" s="3"/>
    </row>
    <row r="60" spans="1:20" ht="14.1" customHeight="1" x14ac:dyDescent="0.2">
      <c r="B60" s="4"/>
      <c r="C60" s="3"/>
      <c r="D60" s="3"/>
      <c r="E60" s="3"/>
      <c r="F60" s="3"/>
      <c r="G60" s="3" t="s">
        <v>887</v>
      </c>
      <c r="H60" s="3" t="s">
        <v>888</v>
      </c>
      <c r="I60" s="3" t="s">
        <v>771</v>
      </c>
      <c r="J60" s="3" t="s">
        <v>893</v>
      </c>
      <c r="K60" s="3" t="s">
        <v>897</v>
      </c>
      <c r="L60" s="3" t="s">
        <v>899</v>
      </c>
      <c r="M60" s="5" t="s">
        <v>818</v>
      </c>
      <c r="N60" s="5" t="s">
        <v>900</v>
      </c>
      <c r="O60" s="3" t="s">
        <v>685</v>
      </c>
      <c r="P60" s="3" t="s">
        <v>791</v>
      </c>
      <c r="Q60" s="3" t="s">
        <v>791</v>
      </c>
      <c r="R60" s="3"/>
      <c r="S60" s="3"/>
    </row>
    <row r="61" spans="1:20" ht="14.1" customHeight="1" x14ac:dyDescent="0.2">
      <c r="B61" s="4" t="s">
        <v>885</v>
      </c>
      <c r="C61" s="5"/>
      <c r="D61" s="5"/>
      <c r="E61" s="5"/>
      <c r="F61" s="5"/>
      <c r="G61" s="5" t="s">
        <v>714</v>
      </c>
      <c r="H61" s="5" t="s">
        <v>889</v>
      </c>
      <c r="I61" s="3" t="s">
        <v>891</v>
      </c>
      <c r="J61" s="5" t="s">
        <v>894</v>
      </c>
      <c r="K61" s="3" t="s">
        <v>895</v>
      </c>
      <c r="L61" s="5" t="s">
        <v>892</v>
      </c>
      <c r="M61" s="3" t="s">
        <v>901</v>
      </c>
      <c r="N61" s="5" t="s">
        <v>902</v>
      </c>
      <c r="O61" s="5" t="s">
        <v>805</v>
      </c>
      <c r="P61" s="5" t="s">
        <v>792</v>
      </c>
      <c r="Q61" s="4" t="s">
        <v>790</v>
      </c>
      <c r="S61" s="5"/>
    </row>
    <row r="62" spans="1:20" ht="14.1" customHeight="1" x14ac:dyDescent="0.2">
      <c r="A62" s="1" t="s">
        <v>761</v>
      </c>
      <c r="B62" s="4" t="s">
        <v>772</v>
      </c>
      <c r="C62" s="43" t="s">
        <v>886</v>
      </c>
      <c r="D62" s="5"/>
      <c r="E62" s="5"/>
      <c r="F62" s="3"/>
      <c r="G62" s="5" t="s">
        <v>678</v>
      </c>
      <c r="H62" s="3" t="s">
        <v>890</v>
      </c>
      <c r="I62" s="5" t="s">
        <v>892</v>
      </c>
      <c r="J62" s="5" t="s">
        <v>895</v>
      </c>
      <c r="K62" s="5" t="s">
        <v>898</v>
      </c>
      <c r="L62" s="5" t="s">
        <v>897</v>
      </c>
      <c r="M62" s="5" t="s">
        <v>903</v>
      </c>
      <c r="N62" s="3" t="s">
        <v>904</v>
      </c>
      <c r="O62" s="5" t="s">
        <v>678</v>
      </c>
      <c r="P62" s="5"/>
      <c r="Q62" s="5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7"/>
      <c r="H63" s="7"/>
      <c r="I63" s="41"/>
      <c r="J63" s="41" t="s">
        <v>896</v>
      </c>
      <c r="K63" s="41"/>
      <c r="L63" s="42"/>
      <c r="M63" s="41"/>
      <c r="N63" s="42"/>
      <c r="O63" s="42"/>
      <c r="P63" s="15"/>
      <c r="Q63" s="15"/>
      <c r="R63" s="15"/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 t="s">
        <v>905</v>
      </c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 t="s">
        <v>906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 t="s">
        <v>907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 t="s">
        <v>906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 t="s">
        <v>908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 t="s">
        <v>909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 t="s">
        <v>910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 t="s">
        <v>909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 t="s">
        <v>911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 t="s">
        <v>909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 t="s">
        <v>912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 t="s">
        <v>909</v>
      </c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 t="s">
        <v>913</v>
      </c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 t="s">
        <v>909</v>
      </c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 t="s">
        <v>914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 t="s">
        <v>915</v>
      </c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 t="s">
        <v>916</v>
      </c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5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7" width="9.5546875" style="1" customWidth="1"/>
    <col min="8" max="17" width="11.6640625" style="1" customWidth="1"/>
    <col min="18" max="18" width="9.5546875" style="1" customWidth="1"/>
    <col min="19" max="16384" width="9.109375" style="1"/>
  </cols>
  <sheetData>
    <row r="1" spans="1:18" ht="14.1" hidden="1" customHeight="1" x14ac:dyDescent="0.2">
      <c r="C1" s="1">
        <v>2</v>
      </c>
      <c r="F1" s="1">
        <v>3</v>
      </c>
      <c r="G1" s="1">
        <v>4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17</v>
      </c>
    </row>
    <row r="2" spans="1:18" ht="14.1" hidden="1" customHeight="1" x14ac:dyDescent="0.2">
      <c r="Q2" s="1">
        <v>1</v>
      </c>
    </row>
    <row r="3" spans="1:18" ht="14.1" customHeight="1" thickBot="1" x14ac:dyDescent="0.25">
      <c r="A3" s="2" t="s">
        <v>831</v>
      </c>
      <c r="B3" s="2"/>
      <c r="C3" s="2"/>
      <c r="D3" s="2"/>
      <c r="E3" s="2"/>
      <c r="F3" s="2"/>
      <c r="G3" s="2"/>
      <c r="H3" s="2"/>
      <c r="I3" s="2" t="s">
        <v>832</v>
      </c>
      <c r="J3" s="2"/>
      <c r="K3" s="2"/>
      <c r="L3" s="2"/>
      <c r="M3" s="2"/>
      <c r="N3" s="2"/>
      <c r="O3" s="2"/>
      <c r="P3" s="2"/>
      <c r="Q3" s="2" t="str">
        <f>"Page 1 of " &amp; Q$2</f>
        <v>Page 1 of 1</v>
      </c>
      <c r="R3" s="10"/>
    </row>
    <row r="4" spans="1:18" ht="14.1" customHeight="1" x14ac:dyDescent="0.2">
      <c r="A4" s="1" t="s">
        <v>741</v>
      </c>
      <c r="E4" s="1" t="s">
        <v>806</v>
      </c>
      <c r="G4" s="1" t="s">
        <v>833</v>
      </c>
      <c r="I4" s="12"/>
      <c r="J4" s="12"/>
      <c r="L4" s="12"/>
      <c r="M4" s="12"/>
      <c r="N4" s="12" t="s">
        <v>783</v>
      </c>
      <c r="Q4" s="18"/>
      <c r="R4" s="18"/>
    </row>
    <row r="5" spans="1:18" ht="14.1" customHeight="1" x14ac:dyDescent="0.2">
      <c r="I5" s="11"/>
      <c r="J5" s="13"/>
      <c r="M5" s="11"/>
      <c r="N5" s="11" t="s">
        <v>784</v>
      </c>
      <c r="O5" s="13" t="str">
        <f>PLine1</f>
        <v>Projected Test Year Ended 12/31/2022</v>
      </c>
      <c r="Q5" s="19"/>
      <c r="R5" s="18"/>
    </row>
    <row r="6" spans="1:18" ht="14.1" customHeight="1" x14ac:dyDescent="0.2">
      <c r="A6" s="1" t="s">
        <v>780</v>
      </c>
      <c r="I6" s="11"/>
      <c r="J6" s="13"/>
      <c r="K6" s="11"/>
      <c r="N6" s="13"/>
      <c r="O6" s="13" t="str">
        <f>PLine2</f>
        <v>Projected Prior Year Ended 12/31/2021</v>
      </c>
      <c r="Q6" s="19"/>
      <c r="R6" s="18"/>
    </row>
    <row r="7" spans="1:18" ht="14.1" customHeight="1" x14ac:dyDescent="0.2">
      <c r="I7" s="11"/>
      <c r="J7" s="13"/>
      <c r="K7" s="11"/>
      <c r="N7" s="13"/>
      <c r="O7" s="13" t="str">
        <f>PLine3</f>
        <v>Historical Prior Year Ended 12/31/2020</v>
      </c>
      <c r="Q7" s="19"/>
      <c r="R7" s="18"/>
    </row>
    <row r="8" spans="1:18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 t="str">
        <f>PLine4</f>
        <v>Witness:</v>
      </c>
      <c r="P8" s="2"/>
      <c r="Q8" s="2"/>
      <c r="R8" s="10"/>
    </row>
    <row r="9" spans="1:18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14.1" customHeight="1" x14ac:dyDescent="0.2">
      <c r="C10" s="14"/>
      <c r="D10" s="14"/>
      <c r="E10" s="14"/>
      <c r="F10" s="14"/>
      <c r="G10" s="14"/>
      <c r="H10" s="5"/>
      <c r="I10" s="5"/>
      <c r="J10" s="5"/>
      <c r="K10" s="5"/>
      <c r="L10" s="5"/>
      <c r="M10" s="5"/>
      <c r="N10" s="4"/>
      <c r="O10" s="4"/>
      <c r="P10" s="4"/>
      <c r="Q10" s="5"/>
    </row>
    <row r="11" spans="1:18" ht="14.1" customHeight="1" x14ac:dyDescent="0.2">
      <c r="B11" s="4"/>
      <c r="C11" s="5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16"/>
    </row>
    <row r="12" spans="1:18" ht="14.1" customHeight="1" x14ac:dyDescent="0.2">
      <c r="A12" s="1" t="s">
        <v>761</v>
      </c>
      <c r="B12" s="29"/>
      <c r="C12" s="31" t="s">
        <v>743</v>
      </c>
      <c r="D12" s="30"/>
      <c r="E12" s="30"/>
      <c r="F12" s="30"/>
      <c r="G12" s="31"/>
      <c r="H12" s="31"/>
      <c r="I12" s="31" t="s">
        <v>744</v>
      </c>
      <c r="J12" s="31"/>
      <c r="K12" s="5"/>
      <c r="L12" s="31"/>
      <c r="M12" s="31" t="s">
        <v>745</v>
      </c>
      <c r="N12" s="31"/>
      <c r="O12" s="31"/>
      <c r="P12" s="31"/>
      <c r="Q12" s="31"/>
    </row>
    <row r="13" spans="1:18" ht="14.1" customHeight="1" thickBot="1" x14ac:dyDescent="0.25">
      <c r="A13" s="2" t="s">
        <v>772</v>
      </c>
      <c r="B13" s="39"/>
      <c r="C13" s="34" t="s">
        <v>711</v>
      </c>
      <c r="D13" s="34"/>
      <c r="E13" s="34"/>
      <c r="F13" s="34"/>
      <c r="G13" s="15"/>
      <c r="H13" s="35"/>
      <c r="I13" s="15" t="s">
        <v>645</v>
      </c>
      <c r="J13" s="15"/>
      <c r="K13" s="15"/>
      <c r="L13" s="15"/>
      <c r="M13" s="35" t="s">
        <v>646</v>
      </c>
      <c r="N13" s="35"/>
      <c r="O13" s="35"/>
      <c r="P13" s="35"/>
      <c r="Q13" s="34"/>
    </row>
    <row r="14" spans="1:18" ht="14.1" customHeight="1" x14ac:dyDescent="0.2">
      <c r="A14" s="1">
        <v>1</v>
      </c>
      <c r="B14" s="38"/>
      <c r="C14" s="25"/>
      <c r="D14" s="1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8" ht="14.1" customHeight="1" x14ac:dyDescent="0.2">
      <c r="A15" s="1">
        <v>2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8" ht="14.1" customHeight="1" x14ac:dyDescent="0.2">
      <c r="A16" s="1">
        <v>3</v>
      </c>
      <c r="B16" s="23"/>
      <c r="C16" s="25" t="s">
        <v>834</v>
      </c>
      <c r="D16" s="10"/>
      <c r="E16" s="10"/>
      <c r="F16" s="21"/>
      <c r="G16" s="21"/>
      <c r="H16" s="21"/>
      <c r="I16" s="21" t="s">
        <v>842</v>
      </c>
      <c r="J16" s="21"/>
      <c r="K16" s="21"/>
      <c r="L16" s="21"/>
      <c r="M16" s="21" t="s">
        <v>846</v>
      </c>
      <c r="N16" s="21"/>
      <c r="O16" s="21"/>
      <c r="P16" s="21"/>
      <c r="Q16" s="21"/>
    </row>
    <row r="17" spans="1:17" ht="14.1" customHeight="1" x14ac:dyDescent="0.2">
      <c r="A17" s="1">
        <v>4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3"/>
      <c r="Q17" s="21"/>
    </row>
    <row r="18" spans="1:17" ht="14.1" customHeight="1" x14ac:dyDescent="0.2">
      <c r="A18" s="1">
        <v>5</v>
      </c>
      <c r="B18" s="23"/>
      <c r="C18" s="25" t="s">
        <v>835</v>
      </c>
      <c r="D18" s="10"/>
      <c r="E18" s="10"/>
      <c r="F18" s="21"/>
      <c r="G18" s="21"/>
      <c r="H18" s="21"/>
      <c r="I18" s="21" t="s">
        <v>843</v>
      </c>
      <c r="J18" s="21"/>
      <c r="K18" s="21"/>
      <c r="L18" s="21"/>
      <c r="M18" s="20" t="s">
        <v>847</v>
      </c>
      <c r="N18" s="21"/>
      <c r="O18" s="21"/>
      <c r="P18" s="21"/>
      <c r="Q18" s="21"/>
    </row>
    <row r="19" spans="1:17" ht="14.1" customHeight="1" x14ac:dyDescent="0.2">
      <c r="A19" s="1">
        <v>6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14.1" customHeight="1" x14ac:dyDescent="0.2">
      <c r="A20" s="1">
        <v>7</v>
      </c>
      <c r="B20" s="23"/>
      <c r="C20" s="25" t="s">
        <v>836</v>
      </c>
      <c r="D20" s="10"/>
      <c r="E20" s="10"/>
      <c r="F20" s="21"/>
      <c r="G20" s="21"/>
      <c r="H20" s="21"/>
      <c r="I20" s="21" t="s">
        <v>641</v>
      </c>
      <c r="J20" s="21"/>
      <c r="K20" s="21"/>
      <c r="L20" s="21"/>
      <c r="M20" s="21" t="s">
        <v>846</v>
      </c>
      <c r="N20" s="21"/>
      <c r="O20" s="21"/>
      <c r="P20" s="21"/>
      <c r="Q20" s="21"/>
    </row>
    <row r="21" spans="1:17" ht="14.1" customHeight="1" x14ac:dyDescent="0.2">
      <c r="A21" s="1">
        <v>8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4.1" customHeight="1" x14ac:dyDescent="0.2">
      <c r="A22" s="1">
        <v>9</v>
      </c>
      <c r="B22" s="23"/>
      <c r="C22" s="25" t="s">
        <v>837</v>
      </c>
      <c r="D22" s="10"/>
      <c r="E22" s="10"/>
      <c r="F22" s="21"/>
      <c r="G22" s="21"/>
      <c r="H22" s="21"/>
      <c r="I22" s="21" t="s">
        <v>844</v>
      </c>
      <c r="J22" s="21"/>
      <c r="K22" s="21"/>
      <c r="L22" s="21"/>
      <c r="M22" s="20"/>
      <c r="N22" s="21"/>
      <c r="O22" s="21"/>
      <c r="P22" s="21"/>
      <c r="Q22" s="21"/>
    </row>
    <row r="23" spans="1:17" ht="14.1" customHeight="1" x14ac:dyDescent="0.2">
      <c r="A23" s="1">
        <v>10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14.1" customHeight="1" x14ac:dyDescent="0.2">
      <c r="A24" s="1">
        <v>11</v>
      </c>
      <c r="B24" s="23"/>
      <c r="C24" s="25" t="s">
        <v>838</v>
      </c>
      <c r="D24" s="10"/>
      <c r="E24" s="10"/>
      <c r="F24" s="21"/>
      <c r="G24" s="21"/>
      <c r="H24" s="21"/>
      <c r="I24" s="21" t="s">
        <v>642</v>
      </c>
      <c r="J24" s="21"/>
      <c r="K24" s="21"/>
      <c r="L24" s="21"/>
      <c r="M24" s="21" t="s">
        <v>846</v>
      </c>
      <c r="N24" s="21"/>
      <c r="O24" s="21"/>
      <c r="P24" s="21"/>
      <c r="Q24" s="21"/>
    </row>
    <row r="25" spans="1:17" ht="14.1" customHeight="1" x14ac:dyDescent="0.2">
      <c r="A25" s="1">
        <v>12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ht="14.1" customHeight="1" x14ac:dyDescent="0.2">
      <c r="A26" s="1">
        <v>13</v>
      </c>
      <c r="B26" s="23"/>
      <c r="C26" s="25" t="s">
        <v>839</v>
      </c>
      <c r="D26" s="10"/>
      <c r="E26" s="10"/>
      <c r="F26" s="21"/>
      <c r="G26" s="21"/>
      <c r="H26" s="21"/>
      <c r="I26" s="21" t="s">
        <v>643</v>
      </c>
      <c r="J26" s="21"/>
      <c r="K26" s="20" t="s">
        <v>821</v>
      </c>
      <c r="L26" s="21"/>
      <c r="M26" s="21"/>
      <c r="N26" s="21"/>
      <c r="O26" s="21"/>
      <c r="P26" s="21"/>
      <c r="Q26" s="21"/>
    </row>
    <row r="27" spans="1:17" ht="14.1" customHeight="1" x14ac:dyDescent="0.2">
      <c r="A27" s="1">
        <v>14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4.1" customHeight="1" x14ac:dyDescent="0.2">
      <c r="A28" s="1">
        <v>15</v>
      </c>
      <c r="B28" s="23"/>
      <c r="C28" s="25" t="s">
        <v>840</v>
      </c>
      <c r="D28" s="10"/>
      <c r="E28" s="10"/>
      <c r="F28" s="21"/>
      <c r="G28" s="21"/>
      <c r="H28" s="21"/>
      <c r="I28" s="21" t="s">
        <v>845</v>
      </c>
      <c r="J28" s="21"/>
      <c r="K28" s="21"/>
      <c r="L28" s="21"/>
      <c r="M28" s="20" t="s">
        <v>847</v>
      </c>
      <c r="N28" s="21"/>
      <c r="O28" s="21"/>
      <c r="P28" s="21"/>
      <c r="Q28" s="21"/>
    </row>
    <row r="29" spans="1:17" ht="14.1" customHeight="1" x14ac:dyDescent="0.2">
      <c r="A29" s="1">
        <v>16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ht="14.1" customHeight="1" thickBot="1" x14ac:dyDescent="0.25">
      <c r="A30" s="1">
        <v>17</v>
      </c>
      <c r="B30" s="23"/>
      <c r="C30" s="25" t="s">
        <v>841</v>
      </c>
      <c r="D30" s="10"/>
      <c r="E30" s="10"/>
      <c r="F30" s="21"/>
      <c r="G30" s="21"/>
      <c r="H30" s="21"/>
      <c r="I30" s="21" t="s">
        <v>644</v>
      </c>
      <c r="J30" s="21"/>
      <c r="K30" s="21"/>
      <c r="L30" s="21"/>
      <c r="M30" s="44" t="s">
        <v>846</v>
      </c>
      <c r="N30" s="21"/>
      <c r="O30" s="21"/>
      <c r="P30" s="21"/>
      <c r="Q30" s="21"/>
    </row>
    <row r="31" spans="1:17" ht="14.1" customHeight="1" thickTop="1" x14ac:dyDescent="0.2">
      <c r="A31" s="1">
        <v>18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4.1" customHeight="1" x14ac:dyDescent="0.2">
      <c r="A32" s="1">
        <v>19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14.1" customHeight="1" x14ac:dyDescent="0.2">
      <c r="A33" s="1">
        <v>20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ht="14.1" customHeight="1" x14ac:dyDescent="0.2">
      <c r="A34" s="1">
        <v>21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ht="14.1" customHeight="1" x14ac:dyDescent="0.2">
      <c r="A35" s="1">
        <v>22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4.1" customHeight="1" x14ac:dyDescent="0.2">
      <c r="A36" s="1">
        <v>23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ht="14.1" customHeight="1" x14ac:dyDescent="0.2">
      <c r="A37" s="1">
        <v>24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4.1" customHeight="1" x14ac:dyDescent="0.2">
      <c r="A38" s="1">
        <v>25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 ht="14.1" customHeight="1" x14ac:dyDescent="0.2">
      <c r="A39" s="1">
        <v>26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ht="14.1" customHeight="1" x14ac:dyDescent="0.2">
      <c r="A40" s="1">
        <v>27</v>
      </c>
      <c r="B40" s="23"/>
      <c r="C40" s="25"/>
      <c r="D40" s="1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14.1" customHeight="1" x14ac:dyDescent="0.2">
      <c r="A41" s="1">
        <v>28</v>
      </c>
      <c r="B41" s="23"/>
      <c r="C41" s="25"/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ht="14.1" customHeight="1" x14ac:dyDescent="0.2">
      <c r="A42" s="1">
        <v>29</v>
      </c>
      <c r="B42" s="23"/>
      <c r="C42" s="25"/>
      <c r="D42" s="10"/>
      <c r="E42" s="1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ht="14.1" customHeight="1" x14ac:dyDescent="0.2">
      <c r="A43" s="1">
        <v>30</v>
      </c>
      <c r="B43" s="23"/>
      <c r="C43" s="25"/>
      <c r="D43" s="10"/>
      <c r="E43" s="1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4.1" customHeight="1" x14ac:dyDescent="0.2">
      <c r="A44" s="1">
        <v>31</v>
      </c>
      <c r="B44" s="23"/>
      <c r="C44" s="25"/>
      <c r="D44" s="10"/>
      <c r="E44" s="1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ht="14.1" customHeight="1" x14ac:dyDescent="0.2">
      <c r="A45" s="1">
        <v>32</v>
      </c>
      <c r="B45" s="23"/>
      <c r="C45" s="25"/>
      <c r="D45" s="10"/>
      <c r="E45" s="1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 spans="1:17" ht="14.1" customHeight="1" x14ac:dyDescent="0.2">
      <c r="A46" s="1">
        <v>33</v>
      </c>
      <c r="B46" s="10"/>
      <c r="C46" s="10"/>
      <c r="D46" s="10"/>
      <c r="E46" s="10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ht="14.1" customHeight="1" x14ac:dyDescent="0.2">
      <c r="A47" s="1">
        <v>34</v>
      </c>
      <c r="B47" s="10"/>
      <c r="C47" s="10"/>
      <c r="D47" s="10"/>
      <c r="E47" s="1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4.1" customHeight="1" x14ac:dyDescent="0.2">
      <c r="A48" s="1">
        <v>35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4.1" customHeight="1" x14ac:dyDescent="0.2">
      <c r="A49" s="1">
        <v>36</v>
      </c>
      <c r="B49" s="10"/>
      <c r="C49" s="10"/>
      <c r="D49" s="10"/>
      <c r="E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4.1" customHeight="1" x14ac:dyDescent="0.2">
      <c r="A52" s="1" t="s">
        <v>781</v>
      </c>
      <c r="O5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663</v>
      </c>
      <c r="B3" s="2"/>
      <c r="C3" s="2"/>
      <c r="D3" s="2"/>
      <c r="E3" s="2"/>
      <c r="F3" s="2"/>
      <c r="G3" s="2"/>
      <c r="H3" s="2" t="s">
        <v>729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917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918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919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920</v>
      </c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35"/>
      <c r="L10" s="13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3"/>
      <c r="H11" s="5"/>
      <c r="I11" s="3"/>
      <c r="J11" s="5"/>
      <c r="K11" s="3"/>
      <c r="L11" s="5"/>
      <c r="M11" s="5"/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5"/>
      <c r="L12" s="3"/>
      <c r="M12" s="5"/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7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7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7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B-14</v>
      </c>
      <c r="B53" s="2"/>
      <c r="C53" s="2"/>
      <c r="D53" s="2"/>
      <c r="E53" s="2"/>
      <c r="F53" s="2"/>
      <c r="G53" s="2"/>
      <c r="H53" s="2" t="str">
        <f>+$H$3</f>
        <v>EARNINGS TEST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If the company proposes to include any AFUDC-eligible CWIP in rate base, provide a summary of the earnings test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to determine to what extent CWIP should be included in the rate base along with a detail of assumptions.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As a minimum, the data provided should show the impact on the utility's financial integrity indicators with and without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>level of CWIP requested.</v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35"/>
      <c r="L60" s="135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3"/>
      <c r="H61" s="5"/>
      <c r="I61" s="3"/>
      <c r="J61" s="5"/>
      <c r="K61" s="3"/>
      <c r="L61" s="5"/>
      <c r="M61" s="5"/>
      <c r="N61" s="5"/>
      <c r="S61" s="5"/>
    </row>
    <row r="62" spans="1:20" ht="14.1" customHeight="1" x14ac:dyDescent="0.2">
      <c r="A62" s="1" t="s">
        <v>761</v>
      </c>
      <c r="B62" s="4"/>
      <c r="C62" s="5"/>
      <c r="D62" s="5"/>
      <c r="E62" s="5"/>
      <c r="F62" s="3"/>
      <c r="G62" s="5"/>
      <c r="H62" s="5"/>
      <c r="I62" s="5"/>
      <c r="J62" s="5"/>
      <c r="K62" s="5"/>
      <c r="L62" s="3"/>
      <c r="M62" s="5"/>
      <c r="N62" s="43"/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41"/>
      <c r="H63" s="41"/>
      <c r="I63" s="41"/>
      <c r="J63" s="42"/>
      <c r="K63" s="41"/>
      <c r="L63" s="42"/>
      <c r="M63" s="42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7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7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7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2">
    <mergeCell ref="K10:L10"/>
    <mergeCell ref="K60:L60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102"/>
  <sheetViews>
    <sheetView topLeftCell="A39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662</v>
      </c>
      <c r="B3" s="2"/>
      <c r="C3" s="2"/>
      <c r="D3" s="2"/>
      <c r="E3" s="2"/>
      <c r="F3" s="2"/>
      <c r="G3" s="2"/>
      <c r="H3" s="2" t="s">
        <v>730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921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860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859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 t="s">
        <v>743</v>
      </c>
      <c r="I9" s="3"/>
      <c r="J9" s="3"/>
      <c r="K9" s="3" t="s">
        <v>744</v>
      </c>
      <c r="L9" s="3"/>
      <c r="M9" s="3"/>
      <c r="N9" s="3" t="s">
        <v>745</v>
      </c>
      <c r="O9" s="3"/>
      <c r="P9" s="3" t="s">
        <v>746</v>
      </c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 t="s">
        <v>814</v>
      </c>
      <c r="Q10" s="3"/>
      <c r="R10" s="3"/>
      <c r="S10" s="3"/>
    </row>
    <row r="11" spans="1:20" ht="14.1" customHeight="1" x14ac:dyDescent="0.2">
      <c r="C11" s="3"/>
      <c r="D11" s="3"/>
      <c r="E11" s="3"/>
      <c r="F11" s="3"/>
      <c r="G11" s="3"/>
      <c r="H11" s="3" t="str">
        <f>"Prior Year 12/31/" &amp; PriorYear</f>
        <v>Prior Year 12/31/2021</v>
      </c>
      <c r="I11" s="3"/>
      <c r="J11" s="3"/>
      <c r="K11" s="5" t="str">
        <f>"Test Year" &amp; TestYear</f>
        <v>Test Year2022</v>
      </c>
      <c r="L11" s="5"/>
      <c r="M11" s="3"/>
      <c r="N11" s="3" t="s">
        <v>814</v>
      </c>
      <c r="O11" s="4"/>
      <c r="P11" s="4" t="s">
        <v>791</v>
      </c>
      <c r="S11" s="5"/>
    </row>
    <row r="12" spans="1:20" ht="14.1" customHeight="1" x14ac:dyDescent="0.2">
      <c r="A12" s="1" t="s">
        <v>761</v>
      </c>
      <c r="B12" s="4"/>
      <c r="C12" s="5" t="s">
        <v>922</v>
      </c>
      <c r="D12" s="43" t="s">
        <v>923</v>
      </c>
      <c r="E12" s="5"/>
      <c r="F12" s="5"/>
      <c r="G12" s="3"/>
      <c r="H12" s="5" t="s">
        <v>685</v>
      </c>
      <c r="I12" s="3"/>
      <c r="J12" s="5"/>
      <c r="K12" s="3" t="s">
        <v>685</v>
      </c>
      <c r="L12" s="5"/>
      <c r="M12" s="5"/>
      <c r="N12" s="5" t="s">
        <v>791</v>
      </c>
      <c r="O12" s="5"/>
      <c r="P12" s="3" t="s">
        <v>790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772</v>
      </c>
      <c r="D13" s="7"/>
      <c r="E13" s="7"/>
      <c r="F13" s="15"/>
      <c r="G13" s="7"/>
      <c r="H13" s="7" t="s">
        <v>805</v>
      </c>
      <c r="I13" s="7"/>
      <c r="J13" s="7"/>
      <c r="K13" s="7" t="s">
        <v>805</v>
      </c>
      <c r="L13" s="15"/>
      <c r="M13" s="7"/>
      <c r="N13" s="7" t="s">
        <v>792</v>
      </c>
      <c r="O13" s="15"/>
      <c r="P13" s="15" t="s">
        <v>924</v>
      </c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1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0"/>
    </row>
    <row r="48" spans="1:20" ht="14.1" customHeight="1" x14ac:dyDescent="0.2">
      <c r="A48" s="1">
        <v>35</v>
      </c>
      <c r="B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0"/>
    </row>
    <row r="49" spans="1:20" ht="14.1" customHeight="1" x14ac:dyDescent="0.2">
      <c r="A49" s="1">
        <v>36</v>
      </c>
      <c r="B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B-15</v>
      </c>
      <c r="B53" s="2"/>
      <c r="C53" s="2"/>
      <c r="D53" s="2"/>
      <c r="E53" s="2"/>
      <c r="F53" s="2"/>
      <c r="G53" s="2"/>
      <c r="H53" s="2" t="str">
        <f>+$H$3</f>
        <v>PROPERTY HELD FOR FUTURE USE - 13 MONTH AVERAGE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the 13 month average balance for each item of property held for future use and calculate the jurisdictional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amounts for the test year.  Provide the prior year if the test year is projected.  Individual properties that are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 xml:space="preserve"> less than 5 percent of the account total may be aggregated.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 t="s">
        <v>743</v>
      </c>
      <c r="I59" s="3"/>
      <c r="J59" s="3"/>
      <c r="K59" s="3" t="s">
        <v>744</v>
      </c>
      <c r="L59" s="3"/>
      <c r="M59" s="3"/>
      <c r="N59" s="3" t="s">
        <v>745</v>
      </c>
      <c r="O59" s="3"/>
      <c r="P59" s="3" t="s">
        <v>746</v>
      </c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5"/>
      <c r="L60" s="5"/>
      <c r="M60" s="3"/>
      <c r="N60" s="3"/>
      <c r="O60" s="3"/>
      <c r="P60" s="3" t="s">
        <v>814</v>
      </c>
      <c r="Q60" s="3"/>
      <c r="R60" s="3"/>
      <c r="S60" s="3"/>
    </row>
    <row r="61" spans="1:20" ht="14.1" customHeight="1" x14ac:dyDescent="0.2">
      <c r="C61" s="3"/>
      <c r="D61" s="3"/>
      <c r="E61" s="3"/>
      <c r="F61" s="3"/>
      <c r="G61" s="3"/>
      <c r="H61" s="3" t="str">
        <f>"Prior Year 12/31/" &amp; PriorYear</f>
        <v>Prior Year 12/31/2021</v>
      </c>
      <c r="I61" s="3"/>
      <c r="J61" s="3"/>
      <c r="K61" s="5" t="str">
        <f>"Test Year" &amp; TestYear</f>
        <v>Test Year2022</v>
      </c>
      <c r="L61" s="5"/>
      <c r="M61" s="3"/>
      <c r="N61" s="3" t="s">
        <v>814</v>
      </c>
      <c r="O61" s="4"/>
      <c r="P61" s="4" t="s">
        <v>791</v>
      </c>
      <c r="S61" s="5"/>
    </row>
    <row r="62" spans="1:20" ht="14.1" customHeight="1" x14ac:dyDescent="0.2">
      <c r="A62" s="1" t="s">
        <v>761</v>
      </c>
      <c r="B62" s="4"/>
      <c r="C62" s="5" t="s">
        <v>922</v>
      </c>
      <c r="D62" s="43" t="s">
        <v>923</v>
      </c>
      <c r="E62" s="5"/>
      <c r="F62" s="5"/>
      <c r="G62" s="3"/>
      <c r="H62" s="5" t="s">
        <v>685</v>
      </c>
      <c r="I62" s="3"/>
      <c r="J62" s="5"/>
      <c r="K62" s="3" t="s">
        <v>685</v>
      </c>
      <c r="L62" s="5"/>
      <c r="M62" s="5"/>
      <c r="N62" s="5" t="s">
        <v>791</v>
      </c>
      <c r="O62" s="5"/>
      <c r="P62" s="3" t="s">
        <v>790</v>
      </c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 t="s">
        <v>772</v>
      </c>
      <c r="D63" s="7"/>
      <c r="E63" s="7"/>
      <c r="F63" s="15"/>
      <c r="G63" s="7"/>
      <c r="H63" s="7" t="s">
        <v>805</v>
      </c>
      <c r="I63" s="7"/>
      <c r="J63" s="7"/>
      <c r="K63" s="7" t="s">
        <v>805</v>
      </c>
      <c r="L63" s="15"/>
      <c r="M63" s="7"/>
      <c r="N63" s="7" t="s">
        <v>792</v>
      </c>
      <c r="O63" s="15"/>
      <c r="P63" s="15" t="s">
        <v>924</v>
      </c>
      <c r="Q63" s="15"/>
      <c r="R63" s="15"/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10"/>
    </row>
    <row r="98" spans="1:20" ht="14.1" customHeight="1" x14ac:dyDescent="0.2">
      <c r="A98" s="1">
        <v>35</v>
      </c>
      <c r="B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10"/>
    </row>
    <row r="99" spans="1:20" ht="14.1" customHeight="1" x14ac:dyDescent="0.2">
      <c r="A99" s="1">
        <v>36</v>
      </c>
      <c r="B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T5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664</v>
      </c>
      <c r="B3" s="2"/>
      <c r="C3" s="2"/>
      <c r="D3" s="2"/>
      <c r="E3" s="2"/>
      <c r="F3" s="2"/>
      <c r="G3" s="2"/>
      <c r="H3" s="2" t="s">
        <v>731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925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945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 t="s">
        <v>743</v>
      </c>
      <c r="F9" s="3"/>
      <c r="G9" s="3" t="s">
        <v>744</v>
      </c>
      <c r="H9" s="3"/>
      <c r="I9" s="3" t="s">
        <v>745</v>
      </c>
      <c r="J9" s="3"/>
      <c r="K9" s="3" t="s">
        <v>746</v>
      </c>
      <c r="L9" s="3"/>
      <c r="M9" s="3" t="s">
        <v>747</v>
      </c>
      <c r="N9" s="3"/>
      <c r="O9" s="3" t="s">
        <v>748</v>
      </c>
      <c r="P9" s="3"/>
      <c r="Q9" s="3"/>
      <c r="R9" s="3" t="s">
        <v>749</v>
      </c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 t="s">
        <v>926</v>
      </c>
      <c r="J10" s="3"/>
      <c r="K10" s="3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5"/>
      <c r="D11" s="5"/>
      <c r="E11" s="3" t="s">
        <v>926</v>
      </c>
      <c r="F11" s="5"/>
      <c r="G11" s="3" t="s">
        <v>926</v>
      </c>
      <c r="H11" s="5"/>
      <c r="I11" s="5" t="s">
        <v>932</v>
      </c>
      <c r="J11" s="5"/>
      <c r="K11" s="3" t="s">
        <v>926</v>
      </c>
      <c r="L11" s="5"/>
      <c r="M11" s="3" t="s">
        <v>927</v>
      </c>
      <c r="N11" s="5"/>
      <c r="O11" s="3" t="s">
        <v>928</v>
      </c>
      <c r="P11" s="4"/>
      <c r="Q11" s="4"/>
      <c r="R11" s="3" t="s">
        <v>929</v>
      </c>
      <c r="S11" s="5"/>
    </row>
    <row r="12" spans="1:20" ht="14.1" customHeight="1" x14ac:dyDescent="0.2">
      <c r="A12" s="1" t="s">
        <v>761</v>
      </c>
      <c r="B12" s="4"/>
      <c r="C12" s="5" t="s">
        <v>937</v>
      </c>
      <c r="D12" s="5"/>
      <c r="E12" s="5" t="s">
        <v>930</v>
      </c>
      <c r="F12" s="3"/>
      <c r="G12" s="5" t="s">
        <v>931</v>
      </c>
      <c r="H12" s="5"/>
      <c r="I12" s="3" t="s">
        <v>940</v>
      </c>
      <c r="J12" s="5"/>
      <c r="K12" s="3" t="s">
        <v>933</v>
      </c>
      <c r="L12" s="3"/>
      <c r="M12" s="5" t="s">
        <v>934</v>
      </c>
      <c r="N12" s="5"/>
      <c r="O12" s="3" t="s">
        <v>935</v>
      </c>
      <c r="P12" s="3"/>
      <c r="Q12" s="3"/>
      <c r="R12" s="5" t="s">
        <v>936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 t="s">
        <v>938</v>
      </c>
      <c r="F13" s="7"/>
      <c r="G13" s="7" t="s">
        <v>939</v>
      </c>
      <c r="H13" s="41"/>
      <c r="I13" s="7" t="s">
        <v>944</v>
      </c>
      <c r="J13" s="42"/>
      <c r="K13" s="7" t="s">
        <v>941</v>
      </c>
      <c r="L13" s="42"/>
      <c r="M13" s="7" t="s">
        <v>942</v>
      </c>
      <c r="N13" s="15"/>
      <c r="O13" s="7" t="s">
        <v>943</v>
      </c>
      <c r="P13" s="15"/>
      <c r="Q13" s="15"/>
      <c r="R13" s="7" t="s">
        <v>861</v>
      </c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665</v>
      </c>
      <c r="B3" s="2"/>
      <c r="C3" s="2"/>
      <c r="D3" s="2"/>
      <c r="E3" s="2"/>
      <c r="F3" s="2"/>
      <c r="G3" s="2"/>
      <c r="H3" s="2" t="s">
        <v>732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946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947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948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 t="s">
        <v>743</v>
      </c>
      <c r="J9" s="3"/>
      <c r="K9" s="3" t="s">
        <v>744</v>
      </c>
      <c r="L9" s="3"/>
      <c r="M9" s="3" t="s">
        <v>745</v>
      </c>
      <c r="N9" s="3"/>
      <c r="O9" s="3" t="s">
        <v>746</v>
      </c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 t="str">
        <f>"Prior Year 12/31/" &amp; PriorYear</f>
        <v>Prior Year 12/31/2021</v>
      </c>
      <c r="J10" s="3"/>
      <c r="K10" s="5" t="str">
        <f>"Test Year" &amp; TestYear</f>
        <v>Test Year2022</v>
      </c>
      <c r="L10" s="5"/>
      <c r="M10" s="3"/>
      <c r="N10" s="3"/>
      <c r="O10" s="3" t="s">
        <v>814</v>
      </c>
      <c r="P10" s="3"/>
      <c r="Q10" s="3"/>
      <c r="R10" s="3"/>
      <c r="S10" s="3"/>
    </row>
    <row r="11" spans="1:20" ht="14.1" customHeight="1" x14ac:dyDescent="0.2">
      <c r="C11" s="5" t="s">
        <v>796</v>
      </c>
      <c r="D11" s="5"/>
      <c r="E11" s="5"/>
      <c r="F11" s="5"/>
      <c r="G11" s="3"/>
      <c r="H11" s="5"/>
      <c r="I11" s="3" t="s">
        <v>826</v>
      </c>
      <c r="J11" s="5"/>
      <c r="K11" s="3" t="s">
        <v>826</v>
      </c>
      <c r="L11" s="5"/>
      <c r="M11" s="3" t="s">
        <v>814</v>
      </c>
      <c r="N11" s="5"/>
      <c r="O11" s="4" t="s">
        <v>791</v>
      </c>
      <c r="Q11" s="4"/>
      <c r="S11" s="5"/>
    </row>
    <row r="12" spans="1:20" ht="14.1" customHeight="1" x14ac:dyDescent="0.2">
      <c r="A12" s="1" t="s">
        <v>761</v>
      </c>
      <c r="B12" s="4"/>
      <c r="C12" s="5" t="s">
        <v>772</v>
      </c>
      <c r="D12" s="5"/>
      <c r="E12" s="5" t="s">
        <v>949</v>
      </c>
      <c r="F12" s="3"/>
      <c r="G12" s="5"/>
      <c r="H12" s="5"/>
      <c r="I12" s="5" t="s">
        <v>771</v>
      </c>
      <c r="J12" s="5"/>
      <c r="K12" s="5" t="s">
        <v>771</v>
      </c>
      <c r="L12" s="3"/>
      <c r="M12" s="5" t="s">
        <v>791</v>
      </c>
      <c r="N12" s="5"/>
      <c r="O12" s="5" t="s">
        <v>790</v>
      </c>
      <c r="P12" s="3"/>
      <c r="Q12" s="5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 t="s">
        <v>950</v>
      </c>
      <c r="J13" s="42"/>
      <c r="K13" s="41" t="s">
        <v>950</v>
      </c>
      <c r="L13" s="42"/>
      <c r="M13" s="42" t="s">
        <v>792</v>
      </c>
      <c r="N13" s="15"/>
      <c r="O13" s="15" t="s">
        <v>924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D17" s="1" t="s">
        <v>1046</v>
      </c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D19" s="1" t="s">
        <v>951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D20" s="1" t="s">
        <v>952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D22" s="1" t="s">
        <v>953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D23" s="1" t="s">
        <v>954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D25" s="1" t="s">
        <v>955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D26" s="1" t="s">
        <v>956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D28" s="1" t="s">
        <v>951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D29" s="1" t="s">
        <v>957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D30" s="1" t="s">
        <v>958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D32" s="1" t="s">
        <v>953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D33" s="1" t="s">
        <v>957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D35" s="1" t="s">
        <v>959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D37" s="1" t="s">
        <v>960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D38" s="1" t="s">
        <v>961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D40" s="1" t="s">
        <v>962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D41" s="1" t="s">
        <v>963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B-17</v>
      </c>
      <c r="B53" s="2"/>
      <c r="C53" s="2"/>
      <c r="D53" s="2"/>
      <c r="E53" s="2"/>
      <c r="F53" s="2"/>
      <c r="G53" s="2"/>
      <c r="H53" s="2" t="str">
        <f>+$H$3</f>
        <v>WORKING CAPITAL - 13 MONTH AVERAGE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 schedule showing the adjusted 13 month average working capital allowance for the test year and the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prior year if the test year is projected.  All adjustments are to be provided by account number.  Use a balance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sheet method and any other methodology the company proposes to use.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 t="s">
        <v>743</v>
      </c>
      <c r="J59" s="3"/>
      <c r="K59" s="3" t="s">
        <v>744</v>
      </c>
      <c r="L59" s="3"/>
      <c r="M59" s="3" t="s">
        <v>745</v>
      </c>
      <c r="N59" s="3"/>
      <c r="O59" s="3" t="s">
        <v>746</v>
      </c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 t="str">
        <f>"Prior Year 12/31/" &amp; PriorYear</f>
        <v>Prior Year 12/31/2021</v>
      </c>
      <c r="J60" s="3"/>
      <c r="K60" s="5" t="str">
        <f>"Test Year" &amp; TestYear</f>
        <v>Test Year2022</v>
      </c>
      <c r="L60" s="5"/>
      <c r="M60" s="3" t="s">
        <v>814</v>
      </c>
      <c r="N60" s="3"/>
      <c r="O60" s="3" t="s">
        <v>814</v>
      </c>
      <c r="P60" s="3"/>
      <c r="Q60" s="3"/>
      <c r="R60" s="3"/>
      <c r="S60" s="3"/>
    </row>
    <row r="61" spans="1:20" ht="14.1" customHeight="1" x14ac:dyDescent="0.2">
      <c r="C61" s="5" t="s">
        <v>796</v>
      </c>
      <c r="D61" s="5"/>
      <c r="E61" s="5"/>
      <c r="F61" s="5"/>
      <c r="G61" s="3"/>
      <c r="H61" s="5"/>
      <c r="I61" s="3" t="s">
        <v>826</v>
      </c>
      <c r="J61" s="5"/>
      <c r="K61" s="3" t="s">
        <v>826</v>
      </c>
      <c r="L61" s="5"/>
      <c r="M61" s="5" t="s">
        <v>791</v>
      </c>
      <c r="N61" s="5"/>
      <c r="O61" s="4" t="s">
        <v>791</v>
      </c>
      <c r="Q61" s="4"/>
      <c r="S61" s="5"/>
    </row>
    <row r="62" spans="1:20" ht="14.1" customHeight="1" x14ac:dyDescent="0.2">
      <c r="A62" s="1" t="s">
        <v>761</v>
      </c>
      <c r="B62" s="4"/>
      <c r="C62" s="5" t="s">
        <v>772</v>
      </c>
      <c r="D62" s="5"/>
      <c r="E62" s="5" t="s">
        <v>949</v>
      </c>
      <c r="F62" s="3"/>
      <c r="G62" s="5"/>
      <c r="H62" s="5"/>
      <c r="I62" s="5" t="s">
        <v>771</v>
      </c>
      <c r="J62" s="5"/>
      <c r="K62" s="5" t="s">
        <v>771</v>
      </c>
      <c r="L62" s="3"/>
      <c r="M62" s="5" t="s">
        <v>792</v>
      </c>
      <c r="N62" s="5"/>
      <c r="O62" s="5" t="s">
        <v>790</v>
      </c>
      <c r="P62" s="3"/>
      <c r="Q62" s="5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41"/>
      <c r="H63" s="41"/>
      <c r="I63" s="41" t="s">
        <v>950</v>
      </c>
      <c r="J63" s="42"/>
      <c r="K63" s="41" t="s">
        <v>950</v>
      </c>
      <c r="L63" s="42"/>
      <c r="M63" s="15"/>
      <c r="N63" s="15"/>
      <c r="O63" s="15" t="s">
        <v>924</v>
      </c>
      <c r="P63" s="15"/>
      <c r="Q63" s="15"/>
      <c r="R63" s="15"/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D67" s="1" t="s">
        <v>1046</v>
      </c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D69" s="1" t="s">
        <v>951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D70" s="1" t="s">
        <v>952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D72" s="1" t="s">
        <v>953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D73" s="1" t="s">
        <v>954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D75" s="1" t="s">
        <v>955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D76" s="1" t="s">
        <v>956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D78" s="1" t="s">
        <v>951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D79" s="1" t="s">
        <v>957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D80" s="1" t="s">
        <v>958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D82" s="1" t="s">
        <v>953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D83" s="1" t="s">
        <v>957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D85" s="1" t="s">
        <v>959</v>
      </c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D87" s="1" t="s">
        <v>960</v>
      </c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D88" s="1" t="s">
        <v>961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D90" s="1" t="s">
        <v>962</v>
      </c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D91" s="1" t="s">
        <v>963</v>
      </c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10"/>
    </row>
    <row r="99" spans="1:20" ht="14.1" customHeight="1" x14ac:dyDescent="0.2">
      <c r="A99" s="1">
        <v>36</v>
      </c>
      <c r="B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0.39997558519241921"/>
  </sheetPr>
  <dimension ref="A1:T102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666</v>
      </c>
      <c r="B3" s="2"/>
      <c r="C3" s="2"/>
      <c r="D3" s="2"/>
      <c r="E3" s="2"/>
      <c r="F3" s="2"/>
      <c r="G3" s="2"/>
      <c r="H3" s="2" t="s">
        <v>733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965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966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964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 t="s">
        <v>967</v>
      </c>
      <c r="G10" s="3"/>
      <c r="H10" s="3" t="s">
        <v>968</v>
      </c>
      <c r="I10" s="3"/>
      <c r="J10" s="3" t="s">
        <v>969</v>
      </c>
      <c r="K10" s="5"/>
      <c r="L10" s="3" t="s">
        <v>970</v>
      </c>
      <c r="M10" s="3"/>
      <c r="N10" s="3" t="s">
        <v>971</v>
      </c>
      <c r="O10" s="3"/>
      <c r="P10" s="3" t="s">
        <v>972</v>
      </c>
      <c r="Q10" s="5"/>
      <c r="R10" s="5" t="s">
        <v>807</v>
      </c>
      <c r="S10" s="3"/>
    </row>
    <row r="11" spans="1:20" ht="14.1" customHeight="1" x14ac:dyDescent="0.2">
      <c r="C11" s="5" t="s">
        <v>756</v>
      </c>
      <c r="D11" s="5" t="s">
        <v>973</v>
      </c>
      <c r="E11" s="5"/>
      <c r="F11" s="5" t="s">
        <v>974</v>
      </c>
      <c r="G11" s="3"/>
      <c r="H11" s="5" t="s">
        <v>974</v>
      </c>
      <c r="I11" s="3"/>
      <c r="J11" s="3" t="s">
        <v>974</v>
      </c>
      <c r="K11" s="3"/>
      <c r="L11" s="5" t="s">
        <v>974</v>
      </c>
      <c r="M11" s="5"/>
      <c r="N11" s="3" t="s">
        <v>974</v>
      </c>
      <c r="O11" s="4"/>
      <c r="P11" s="5" t="s">
        <v>974</v>
      </c>
      <c r="Q11" s="3"/>
      <c r="R11" s="3" t="s">
        <v>975</v>
      </c>
      <c r="S11" s="5"/>
    </row>
    <row r="12" spans="1:20" ht="14.1" customHeight="1" x14ac:dyDescent="0.2">
      <c r="A12" s="1" t="s">
        <v>761</v>
      </c>
      <c r="B12" s="4"/>
      <c r="C12" s="5" t="s">
        <v>976</v>
      </c>
      <c r="D12" s="5" t="s">
        <v>976</v>
      </c>
      <c r="E12" s="5"/>
      <c r="F12" s="5" t="s">
        <v>977</v>
      </c>
      <c r="G12" s="5"/>
      <c r="H12" s="3" t="s">
        <v>977</v>
      </c>
      <c r="I12" s="5"/>
      <c r="J12" s="5" t="s">
        <v>977</v>
      </c>
      <c r="K12" s="5"/>
      <c r="L12" s="5" t="s">
        <v>977</v>
      </c>
      <c r="M12" s="5"/>
      <c r="N12" s="5" t="s">
        <v>977</v>
      </c>
      <c r="O12" s="5"/>
      <c r="P12" s="5" t="s">
        <v>977</v>
      </c>
      <c r="Q12" s="5"/>
      <c r="R12" s="5" t="s">
        <v>977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7"/>
      <c r="I13" s="41"/>
      <c r="J13" s="41"/>
      <c r="K13" s="41"/>
      <c r="L13" s="41"/>
      <c r="M13" s="42"/>
      <c r="N13" s="41"/>
      <c r="O13" s="15"/>
      <c r="P13" s="42"/>
      <c r="Q13" s="41"/>
      <c r="R13" s="41" t="s">
        <v>978</v>
      </c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979</v>
      </c>
      <c r="D38" s="1" t="s">
        <v>980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 t="s">
        <v>981</v>
      </c>
      <c r="D39" s="1" t="s">
        <v>982</v>
      </c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D40" s="1" t="s">
        <v>983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D41" s="1" t="s">
        <v>984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D42" s="1" t="s">
        <v>985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7"/>
      <c r="C43" s="9"/>
      <c r="D43" s="1" t="s">
        <v>986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D44" s="1" t="s">
        <v>987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10" t="s">
        <v>988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0"/>
    </row>
    <row r="48" spans="1:20" ht="14.1" customHeight="1" x14ac:dyDescent="0.2">
      <c r="A48" s="1">
        <v>35</v>
      </c>
      <c r="B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0"/>
    </row>
    <row r="49" spans="1:20" ht="14.1" customHeight="1" x14ac:dyDescent="0.2">
      <c r="A49" s="1">
        <v>36</v>
      </c>
      <c r="B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B-18</v>
      </c>
      <c r="B53" s="2"/>
      <c r="C53" s="2"/>
      <c r="D53" s="2"/>
      <c r="E53" s="2"/>
      <c r="F53" s="2"/>
      <c r="G53" s="2"/>
      <c r="H53" s="2" t="str">
        <f>+$H$3</f>
        <v>FUEL INVENTORY BY PLANT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 xml:space="preserve">Provide conventional fuel account balances in dollars and quantities for each fuel type 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for the test year, and the two preceding years Include Natural Gas even though no inventory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is carried.  (Give Units in Barrels, Tons, or MCF)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 t="s">
        <v>967</v>
      </c>
      <c r="G60" s="3"/>
      <c r="H60" s="3" t="s">
        <v>968</v>
      </c>
      <c r="I60" s="3"/>
      <c r="J60" s="3" t="s">
        <v>969</v>
      </c>
      <c r="K60" s="5"/>
      <c r="L60" s="3" t="s">
        <v>970</v>
      </c>
      <c r="M60" s="3"/>
      <c r="N60" s="3" t="s">
        <v>971</v>
      </c>
      <c r="O60" s="3"/>
      <c r="P60" s="3" t="s">
        <v>972</v>
      </c>
      <c r="Q60" s="5"/>
      <c r="R60" s="5" t="s">
        <v>807</v>
      </c>
      <c r="S60" s="3"/>
    </row>
    <row r="61" spans="1:20" ht="14.1" customHeight="1" x14ac:dyDescent="0.2">
      <c r="C61" s="5" t="s">
        <v>756</v>
      </c>
      <c r="D61" s="5" t="s">
        <v>973</v>
      </c>
      <c r="E61" s="5"/>
      <c r="F61" s="5" t="s">
        <v>974</v>
      </c>
      <c r="G61" s="3"/>
      <c r="H61" s="5" t="s">
        <v>974</v>
      </c>
      <c r="I61" s="3"/>
      <c r="J61" s="3" t="s">
        <v>974</v>
      </c>
      <c r="K61" s="3"/>
      <c r="L61" s="5" t="s">
        <v>974</v>
      </c>
      <c r="M61" s="5"/>
      <c r="N61" s="3" t="s">
        <v>974</v>
      </c>
      <c r="O61" s="4"/>
      <c r="P61" s="5" t="s">
        <v>974</v>
      </c>
      <c r="Q61" s="3"/>
      <c r="R61" s="3" t="s">
        <v>975</v>
      </c>
      <c r="S61" s="5"/>
    </row>
    <row r="62" spans="1:20" ht="14.1" customHeight="1" x14ac:dyDescent="0.2">
      <c r="A62" s="1" t="s">
        <v>761</v>
      </c>
      <c r="B62" s="4"/>
      <c r="C62" s="5" t="s">
        <v>976</v>
      </c>
      <c r="D62" s="5" t="s">
        <v>976</v>
      </c>
      <c r="E62" s="5"/>
      <c r="F62" s="5" t="s">
        <v>977</v>
      </c>
      <c r="G62" s="5"/>
      <c r="H62" s="3" t="s">
        <v>977</v>
      </c>
      <c r="I62" s="5"/>
      <c r="J62" s="5" t="s">
        <v>977</v>
      </c>
      <c r="K62" s="5"/>
      <c r="L62" s="5" t="s">
        <v>977</v>
      </c>
      <c r="M62" s="5"/>
      <c r="N62" s="5" t="s">
        <v>977</v>
      </c>
      <c r="O62" s="5"/>
      <c r="P62" s="5" t="s">
        <v>977</v>
      </c>
      <c r="Q62" s="5"/>
      <c r="R62" s="5" t="s">
        <v>977</v>
      </c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41"/>
      <c r="H63" s="7"/>
      <c r="I63" s="41"/>
      <c r="J63" s="41"/>
      <c r="K63" s="41"/>
      <c r="L63" s="41"/>
      <c r="M63" s="42"/>
      <c r="N63" s="41"/>
      <c r="O63" s="15"/>
      <c r="P63" s="42"/>
      <c r="Q63" s="41"/>
      <c r="R63" s="41" t="s">
        <v>978</v>
      </c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 t="s">
        <v>979</v>
      </c>
      <c r="D88" s="1" t="s">
        <v>980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 t="s">
        <v>981</v>
      </c>
      <c r="D89" s="1" t="s">
        <v>982</v>
      </c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D90" s="1" t="s">
        <v>983</v>
      </c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D91" s="1" t="s">
        <v>984</v>
      </c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D92" s="1" t="s">
        <v>985</v>
      </c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7"/>
      <c r="C93" s="9"/>
      <c r="D93" s="1" t="s">
        <v>986</v>
      </c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D94" s="1" t="s">
        <v>987</v>
      </c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10" t="s">
        <v>988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10"/>
    </row>
    <row r="98" spans="1:20" ht="14.1" customHeight="1" x14ac:dyDescent="0.2">
      <c r="A98" s="1">
        <v>35</v>
      </c>
      <c r="B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10"/>
    </row>
    <row r="99" spans="1:20" ht="14.1" customHeight="1" x14ac:dyDescent="0.2">
      <c r="A99" s="1">
        <v>36</v>
      </c>
      <c r="B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T10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667</v>
      </c>
      <c r="B3" s="2"/>
      <c r="C3" s="2"/>
      <c r="D3" s="2"/>
      <c r="E3" s="2"/>
      <c r="F3" s="2"/>
      <c r="G3" s="2"/>
      <c r="H3" s="2" t="s">
        <v>734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990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1059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989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 t="s">
        <v>743</v>
      </c>
      <c r="D10" s="3"/>
      <c r="E10" s="3"/>
      <c r="F10" s="3" t="s">
        <v>744</v>
      </c>
      <c r="G10" s="3"/>
      <c r="H10" s="3" t="s">
        <v>745</v>
      </c>
      <c r="I10" s="3"/>
      <c r="J10" s="3" t="s">
        <v>746</v>
      </c>
      <c r="K10" s="14"/>
      <c r="L10" s="3" t="s">
        <v>747</v>
      </c>
      <c r="M10" s="3"/>
      <c r="N10" s="3" t="s">
        <v>748</v>
      </c>
      <c r="O10" s="3"/>
      <c r="P10" s="3"/>
      <c r="Q10" s="3"/>
      <c r="R10" s="3"/>
      <c r="S10" s="3"/>
    </row>
    <row r="11" spans="1:20" ht="14.1" customHeight="1" x14ac:dyDescent="0.2">
      <c r="C11" s="5"/>
      <c r="D11" s="5"/>
      <c r="E11" s="5"/>
      <c r="F11" s="5" t="s">
        <v>991</v>
      </c>
      <c r="G11" s="5"/>
      <c r="H11" s="5"/>
      <c r="I11" s="3"/>
      <c r="J11" s="5"/>
      <c r="K11" s="3"/>
      <c r="L11" s="5"/>
      <c r="M11" s="3"/>
      <c r="N11" s="5" t="s">
        <v>678</v>
      </c>
      <c r="S11" s="5"/>
    </row>
    <row r="12" spans="1:20" ht="14.1" customHeight="1" x14ac:dyDescent="0.2">
      <c r="A12" s="1" t="s">
        <v>761</v>
      </c>
      <c r="B12" s="4"/>
      <c r="C12" s="5" t="s">
        <v>976</v>
      </c>
      <c r="D12" s="5"/>
      <c r="E12" s="5"/>
      <c r="F12" s="5" t="s">
        <v>992</v>
      </c>
      <c r="G12" s="5"/>
      <c r="H12" s="3"/>
      <c r="I12" s="5"/>
      <c r="J12" s="134" t="s">
        <v>993</v>
      </c>
      <c r="K12" s="134"/>
      <c r="L12" s="134"/>
      <c r="M12" s="5"/>
      <c r="N12" s="3" t="s">
        <v>994</v>
      </c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711</v>
      </c>
      <c r="D13" s="7"/>
      <c r="E13" s="7"/>
      <c r="F13" s="7" t="s">
        <v>995</v>
      </c>
      <c r="G13" s="7"/>
      <c r="H13" s="7" t="s">
        <v>996</v>
      </c>
      <c r="I13" s="41"/>
      <c r="J13" s="41" t="s">
        <v>796</v>
      </c>
      <c r="K13" s="41"/>
      <c r="L13" s="42" t="s">
        <v>790</v>
      </c>
      <c r="M13" s="41"/>
      <c r="N13" s="42" t="s">
        <v>995</v>
      </c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3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3"/>
      <c r="C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4.1" customHeight="1" x14ac:dyDescent="0.2">
      <c r="A17" s="1">
        <v>4</v>
      </c>
      <c r="B17" s="26"/>
      <c r="C17" s="9"/>
      <c r="F17" s="25"/>
      <c r="G17" s="25"/>
      <c r="H17" s="25"/>
      <c r="I17" s="25"/>
      <c r="J17" s="9"/>
      <c r="K17" s="9"/>
      <c r="L17" s="9"/>
      <c r="M17" s="25"/>
      <c r="N17" s="25"/>
      <c r="O17" s="25"/>
      <c r="P17" s="25"/>
      <c r="Q17" s="25"/>
      <c r="R17" s="25"/>
      <c r="S17" s="25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B-19</v>
      </c>
      <c r="B53" s="2"/>
      <c r="C53" s="2"/>
      <c r="D53" s="2"/>
      <c r="E53" s="2"/>
      <c r="F53" s="2"/>
      <c r="G53" s="2"/>
      <c r="H53" s="2" t="str">
        <f>+$H$3</f>
        <v>MISCELLANEOUS DEFERRED DEBITS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 schedule showing the following information for miscellaneous deferred debits for the test year.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Minor items less than 5% of the account total, or amounts less than $10,000, whichever is greater,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may be grouped by classes.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 t="s">
        <v>743</v>
      </c>
      <c r="D60" s="3"/>
      <c r="E60" s="3"/>
      <c r="F60" s="3" t="s">
        <v>744</v>
      </c>
      <c r="G60" s="3"/>
      <c r="H60" s="3" t="s">
        <v>745</v>
      </c>
      <c r="I60" s="3"/>
      <c r="J60" s="3" t="s">
        <v>746</v>
      </c>
      <c r="K60" s="14"/>
      <c r="L60" s="3" t="s">
        <v>747</v>
      </c>
      <c r="M60" s="3"/>
      <c r="N60" s="3" t="s">
        <v>748</v>
      </c>
      <c r="O60" s="3"/>
      <c r="P60" s="3"/>
      <c r="Q60" s="3"/>
      <c r="R60" s="3"/>
      <c r="S60" s="3"/>
    </row>
    <row r="61" spans="1:20" ht="14.1" customHeight="1" x14ac:dyDescent="0.2">
      <c r="C61" s="5"/>
      <c r="D61" s="5"/>
      <c r="E61" s="5"/>
      <c r="F61" s="5" t="s">
        <v>991</v>
      </c>
      <c r="G61" s="5"/>
      <c r="H61" s="5"/>
      <c r="I61" s="3"/>
      <c r="J61" s="5"/>
      <c r="K61" s="3"/>
      <c r="L61" s="5"/>
      <c r="M61" s="3"/>
      <c r="N61" s="5" t="s">
        <v>678</v>
      </c>
      <c r="S61" s="5"/>
    </row>
    <row r="62" spans="1:20" ht="14.1" customHeight="1" x14ac:dyDescent="0.2">
      <c r="A62" s="1" t="s">
        <v>761</v>
      </c>
      <c r="B62" s="4"/>
      <c r="C62" s="5" t="s">
        <v>976</v>
      </c>
      <c r="D62" s="5"/>
      <c r="E62" s="5"/>
      <c r="F62" s="5" t="s">
        <v>992</v>
      </c>
      <c r="G62" s="5"/>
      <c r="H62" s="3"/>
      <c r="I62" s="5"/>
      <c r="J62" s="134" t="s">
        <v>993</v>
      </c>
      <c r="K62" s="134"/>
      <c r="L62" s="134"/>
      <c r="M62" s="5"/>
      <c r="N62" s="3" t="s">
        <v>994</v>
      </c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 t="s">
        <v>711</v>
      </c>
      <c r="D63" s="7"/>
      <c r="E63" s="7"/>
      <c r="F63" s="7" t="s">
        <v>995</v>
      </c>
      <c r="G63" s="7"/>
      <c r="H63" s="7" t="s">
        <v>996</v>
      </c>
      <c r="I63" s="41"/>
      <c r="J63" s="41" t="s">
        <v>796</v>
      </c>
      <c r="K63" s="41"/>
      <c r="L63" s="42" t="s">
        <v>790</v>
      </c>
      <c r="M63" s="41"/>
      <c r="N63" s="42" t="s">
        <v>995</v>
      </c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3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3"/>
      <c r="C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0" ht="14.1" customHeight="1" x14ac:dyDescent="0.2">
      <c r="A67" s="1">
        <v>4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2">
    <mergeCell ref="J12:L12"/>
    <mergeCell ref="J62:L6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T102"/>
  <sheetViews>
    <sheetView topLeftCell="A21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668</v>
      </c>
      <c r="B3" s="2"/>
      <c r="C3" s="2"/>
      <c r="D3" s="2"/>
      <c r="E3" s="2"/>
      <c r="F3" s="2"/>
      <c r="G3" s="2"/>
      <c r="H3" s="2" t="s">
        <v>735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997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862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998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35"/>
      <c r="L10" s="13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5" t="s">
        <v>991</v>
      </c>
      <c r="H11" s="5"/>
      <c r="I11" s="5"/>
      <c r="J11" s="3"/>
      <c r="K11" s="5"/>
      <c r="L11" s="3"/>
      <c r="M11" s="5"/>
      <c r="N11" s="3"/>
      <c r="O11" s="5" t="s">
        <v>678</v>
      </c>
      <c r="S11" s="5"/>
    </row>
    <row r="12" spans="1:20" ht="14.1" customHeight="1" x14ac:dyDescent="0.2">
      <c r="A12" s="1" t="s">
        <v>761</v>
      </c>
      <c r="B12" s="4"/>
      <c r="C12" s="5" t="s">
        <v>976</v>
      </c>
      <c r="D12" s="5"/>
      <c r="E12" s="5"/>
      <c r="F12" s="3"/>
      <c r="G12" s="5" t="s">
        <v>992</v>
      </c>
      <c r="H12" s="5"/>
      <c r="I12" s="45"/>
      <c r="J12" s="45" t="s">
        <v>996</v>
      </c>
      <c r="K12" s="46"/>
      <c r="L12" s="5"/>
      <c r="M12" s="5"/>
      <c r="N12" s="5"/>
      <c r="O12" s="3" t="s">
        <v>994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 t="s">
        <v>711</v>
      </c>
      <c r="E13" s="7"/>
      <c r="F13" s="7"/>
      <c r="G13" s="7" t="s">
        <v>995</v>
      </c>
      <c r="H13" s="7"/>
      <c r="I13" s="7" t="s">
        <v>999</v>
      </c>
      <c r="J13" s="41"/>
      <c r="K13" s="41" t="s">
        <v>790</v>
      </c>
      <c r="L13" s="41"/>
      <c r="M13" s="42" t="s">
        <v>993</v>
      </c>
      <c r="N13" s="41"/>
      <c r="O13" s="42" t="s">
        <v>995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7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B-20</v>
      </c>
      <c r="B53" s="2"/>
      <c r="C53" s="2"/>
      <c r="D53" s="2"/>
      <c r="E53" s="2"/>
      <c r="F53" s="2"/>
      <c r="G53" s="2"/>
      <c r="H53" s="2" t="str">
        <f>+$H$3</f>
        <v>OTHER DEFERRED CREDITS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 Schedule showing the following information for other deferred credits for the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test year.  Minor items less than 5% of the account total, or amounts less than $10,000,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whichever is greater, may be grouped by classes.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35"/>
      <c r="L60" s="135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5" t="s">
        <v>991</v>
      </c>
      <c r="H61" s="5"/>
      <c r="I61" s="5"/>
      <c r="J61" s="3"/>
      <c r="K61" s="5"/>
      <c r="L61" s="3"/>
      <c r="M61" s="5"/>
      <c r="N61" s="3"/>
      <c r="O61" s="5" t="s">
        <v>678</v>
      </c>
      <c r="S61" s="5"/>
    </row>
    <row r="62" spans="1:20" ht="14.1" customHeight="1" x14ac:dyDescent="0.2">
      <c r="A62" s="1" t="s">
        <v>761</v>
      </c>
      <c r="B62" s="4"/>
      <c r="C62" s="5" t="s">
        <v>976</v>
      </c>
      <c r="D62" s="5"/>
      <c r="E62" s="5"/>
      <c r="F62" s="3"/>
      <c r="G62" s="5" t="s">
        <v>992</v>
      </c>
      <c r="H62" s="5"/>
      <c r="I62" s="45"/>
      <c r="J62" s="45" t="s">
        <v>996</v>
      </c>
      <c r="K62" s="46"/>
      <c r="L62" s="5"/>
      <c r="M62" s="5"/>
      <c r="N62" s="5"/>
      <c r="O62" s="3" t="s">
        <v>994</v>
      </c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 t="s">
        <v>711</v>
      </c>
      <c r="E63" s="7"/>
      <c r="F63" s="7"/>
      <c r="G63" s="7" t="s">
        <v>995</v>
      </c>
      <c r="H63" s="7"/>
      <c r="I63" s="7" t="s">
        <v>999</v>
      </c>
      <c r="J63" s="41"/>
      <c r="K63" s="41" t="s">
        <v>790</v>
      </c>
      <c r="L63" s="41"/>
      <c r="M63" s="42" t="s">
        <v>993</v>
      </c>
      <c r="N63" s="41"/>
      <c r="O63" s="42" t="s">
        <v>995</v>
      </c>
      <c r="P63" s="15"/>
      <c r="Q63" s="15"/>
      <c r="R63" s="15"/>
      <c r="S63" s="15"/>
    </row>
    <row r="64" spans="1:20" ht="14.1" customHeight="1" x14ac:dyDescent="0.2">
      <c r="A64" s="1">
        <v>1</v>
      </c>
      <c r="B64" s="26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6"/>
      <c r="C65" s="9"/>
      <c r="F65" s="25"/>
      <c r="G65" s="25"/>
      <c r="H65" s="25"/>
      <c r="I65" s="25"/>
      <c r="J65" s="9"/>
      <c r="K65" s="9"/>
      <c r="L65" s="9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23"/>
      <c r="C67" s="9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7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2">
    <mergeCell ref="K10:L10"/>
    <mergeCell ref="K60:L60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T10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669</v>
      </c>
      <c r="B3" s="2"/>
      <c r="C3" s="2"/>
      <c r="D3" s="2"/>
      <c r="E3" s="2"/>
      <c r="F3" s="2"/>
      <c r="G3" s="2"/>
      <c r="H3" s="2" t="s">
        <v>736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1000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1060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1001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5"/>
      <c r="D11" s="5" t="s">
        <v>678</v>
      </c>
      <c r="E11" s="5"/>
      <c r="F11" s="5" t="s">
        <v>1002</v>
      </c>
      <c r="G11" s="3" t="s">
        <v>790</v>
      </c>
      <c r="H11" s="5"/>
      <c r="I11" s="3" t="s">
        <v>1003</v>
      </c>
      <c r="J11" s="5"/>
      <c r="K11" s="3" t="s">
        <v>1004</v>
      </c>
      <c r="L11" s="5"/>
      <c r="M11" s="5"/>
      <c r="N11" s="5"/>
      <c r="O11" s="4" t="s">
        <v>1005</v>
      </c>
      <c r="S11" s="5"/>
    </row>
    <row r="12" spans="1:20" ht="14.1" customHeight="1" x14ac:dyDescent="0.2">
      <c r="A12" s="1" t="s">
        <v>761</v>
      </c>
      <c r="B12" s="4"/>
      <c r="C12" s="5"/>
      <c r="D12" s="5" t="s">
        <v>992</v>
      </c>
      <c r="E12" s="5"/>
      <c r="F12" s="3" t="s">
        <v>1006</v>
      </c>
      <c r="G12" s="5" t="s">
        <v>904</v>
      </c>
      <c r="H12" s="5"/>
      <c r="I12" s="5" t="s">
        <v>1007</v>
      </c>
      <c r="J12" s="5"/>
      <c r="K12" s="5" t="s">
        <v>678</v>
      </c>
      <c r="L12" s="3"/>
      <c r="M12" s="5" t="s">
        <v>711</v>
      </c>
      <c r="N12" s="5"/>
      <c r="O12" s="5" t="s">
        <v>1008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1009</v>
      </c>
      <c r="D13" s="7" t="s">
        <v>1010</v>
      </c>
      <c r="E13" s="7"/>
      <c r="F13" s="7" t="s">
        <v>1011</v>
      </c>
      <c r="G13" s="41" t="s">
        <v>1012</v>
      </c>
      <c r="H13" s="41"/>
      <c r="I13" s="41" t="s">
        <v>1013</v>
      </c>
      <c r="J13" s="42"/>
      <c r="K13" s="41" t="s">
        <v>1014</v>
      </c>
      <c r="L13" s="42"/>
      <c r="M13" s="42" t="s">
        <v>1015</v>
      </c>
      <c r="N13" s="15"/>
      <c r="O13" s="15" t="s">
        <v>1016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 t="s">
        <v>1017</v>
      </c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 t="s">
        <v>1018</v>
      </c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 t="s">
        <v>1019</v>
      </c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B-21</v>
      </c>
      <c r="B53" s="2"/>
      <c r="C53" s="2"/>
      <c r="D53" s="2"/>
      <c r="E53" s="2"/>
      <c r="F53" s="2"/>
      <c r="G53" s="2"/>
      <c r="H53" s="2" t="str">
        <f>+$H$3</f>
        <v>ACCUMULATED PROVISION ACCOUNTS - 228.1, 228.2, and 228.4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 schedule of the amounts charged to operating expenses, and the amounts accrued and charged to the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provision account balances, for the last calendar year and test year.  Indicate desired reserve balances and the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basis for determining the desired balances.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4"/>
      <c r="L60" s="14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5"/>
      <c r="D61" s="5" t="s">
        <v>678</v>
      </c>
      <c r="E61" s="5"/>
      <c r="F61" s="5" t="s">
        <v>1002</v>
      </c>
      <c r="G61" s="3" t="s">
        <v>790</v>
      </c>
      <c r="H61" s="5"/>
      <c r="I61" s="3" t="s">
        <v>1003</v>
      </c>
      <c r="J61" s="5"/>
      <c r="K61" s="3" t="s">
        <v>1004</v>
      </c>
      <c r="L61" s="5"/>
      <c r="M61" s="5"/>
      <c r="N61" s="5"/>
      <c r="O61" s="4" t="s">
        <v>1005</v>
      </c>
      <c r="S61" s="5"/>
    </row>
    <row r="62" spans="1:20" ht="14.1" customHeight="1" x14ac:dyDescent="0.2">
      <c r="A62" s="1" t="s">
        <v>761</v>
      </c>
      <c r="B62" s="4"/>
      <c r="C62" s="5"/>
      <c r="D62" s="5" t="s">
        <v>992</v>
      </c>
      <c r="E62" s="5"/>
      <c r="F62" s="3" t="s">
        <v>1006</v>
      </c>
      <c r="G62" s="5" t="s">
        <v>904</v>
      </c>
      <c r="H62" s="5"/>
      <c r="I62" s="5" t="s">
        <v>1007</v>
      </c>
      <c r="J62" s="5"/>
      <c r="K62" s="5" t="s">
        <v>678</v>
      </c>
      <c r="L62" s="3"/>
      <c r="M62" s="5" t="s">
        <v>711</v>
      </c>
      <c r="N62" s="5"/>
      <c r="O62" s="5" t="s">
        <v>1008</v>
      </c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 t="s">
        <v>1009</v>
      </c>
      <c r="D63" s="7" t="s">
        <v>1010</v>
      </c>
      <c r="E63" s="7"/>
      <c r="F63" s="7" t="s">
        <v>1011</v>
      </c>
      <c r="G63" s="41" t="s">
        <v>1012</v>
      </c>
      <c r="H63" s="41"/>
      <c r="I63" s="41" t="s">
        <v>1013</v>
      </c>
      <c r="J63" s="42"/>
      <c r="K63" s="41" t="s">
        <v>1014</v>
      </c>
      <c r="L63" s="42"/>
      <c r="M63" s="42" t="s">
        <v>1015</v>
      </c>
      <c r="N63" s="15"/>
      <c r="O63" s="15" t="s">
        <v>1016</v>
      </c>
      <c r="P63" s="15"/>
      <c r="Q63" s="15"/>
      <c r="R63" s="15"/>
      <c r="S63" s="15"/>
    </row>
    <row r="64" spans="1:20" ht="14.1" customHeight="1" x14ac:dyDescent="0.2">
      <c r="A64" s="1">
        <v>1</v>
      </c>
      <c r="B64" s="9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9"/>
      <c r="C65" s="9"/>
      <c r="F65" s="25"/>
      <c r="G65" s="25"/>
      <c r="H65" s="25"/>
      <c r="I65" s="25"/>
      <c r="J65" s="9"/>
      <c r="K65" s="9"/>
      <c r="L65" s="9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9" t="s">
        <v>1017</v>
      </c>
      <c r="C66" s="9"/>
      <c r="F66" s="21"/>
      <c r="G66" s="21"/>
      <c r="H66" s="21"/>
      <c r="I66" s="21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9"/>
      <c r="C67" s="9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9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9" t="s">
        <v>1018</v>
      </c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9" t="s">
        <v>1019</v>
      </c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9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9"/>
      <c r="C100" s="9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11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670</v>
      </c>
      <c r="B3" s="2"/>
      <c r="C3" s="2"/>
      <c r="D3" s="2"/>
      <c r="E3" s="2"/>
      <c r="F3" s="2"/>
      <c r="G3" s="2"/>
      <c r="H3" s="2" t="s">
        <v>737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1020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1021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 t="s">
        <v>743</v>
      </c>
      <c r="D9" s="3"/>
      <c r="E9" s="3" t="s">
        <v>744</v>
      </c>
      <c r="F9" s="3"/>
      <c r="G9" s="3"/>
      <c r="H9" s="3" t="s">
        <v>745</v>
      </c>
      <c r="I9" s="3"/>
      <c r="J9" s="3"/>
      <c r="K9" s="3" t="s">
        <v>746</v>
      </c>
      <c r="L9" s="3"/>
      <c r="M9" s="3"/>
      <c r="N9" s="3" t="s">
        <v>747</v>
      </c>
      <c r="O9" s="3"/>
      <c r="P9" s="3"/>
      <c r="Q9" s="3" t="s">
        <v>747</v>
      </c>
      <c r="R9" s="3"/>
      <c r="S9" s="3"/>
    </row>
    <row r="10" spans="1:20" ht="14.1" customHeight="1" x14ac:dyDescent="0.2">
      <c r="C10" s="3"/>
      <c r="D10" s="3"/>
      <c r="E10" s="3" t="s">
        <v>1022</v>
      </c>
      <c r="F10" s="3"/>
      <c r="G10" s="3"/>
      <c r="H10" s="3" t="s">
        <v>1023</v>
      </c>
      <c r="I10" s="3"/>
      <c r="J10" s="3"/>
      <c r="K10" s="3" t="s">
        <v>1024</v>
      </c>
      <c r="L10" s="3"/>
      <c r="M10" s="3"/>
      <c r="N10" s="3" t="s">
        <v>1025</v>
      </c>
      <c r="O10" s="3"/>
      <c r="P10" s="3"/>
      <c r="Q10" s="3" t="s">
        <v>758</v>
      </c>
      <c r="R10" s="3"/>
      <c r="S10" s="3"/>
    </row>
    <row r="11" spans="1:20" ht="14.1" customHeight="1" x14ac:dyDescent="0.2">
      <c r="C11" s="3"/>
      <c r="D11" s="3"/>
      <c r="E11" s="3" t="s">
        <v>753</v>
      </c>
      <c r="F11" s="3"/>
      <c r="G11" s="3"/>
      <c r="H11" s="3" t="s">
        <v>753</v>
      </c>
      <c r="I11" s="3"/>
      <c r="J11" s="3"/>
      <c r="K11" s="5" t="s">
        <v>753</v>
      </c>
      <c r="L11" s="5"/>
      <c r="M11" s="3"/>
      <c r="N11" s="3" t="s">
        <v>753</v>
      </c>
      <c r="O11" s="3"/>
      <c r="P11" s="3"/>
      <c r="Q11" s="3" t="s">
        <v>753</v>
      </c>
      <c r="R11" s="3"/>
      <c r="S11" s="3"/>
    </row>
    <row r="12" spans="1:20" ht="14.1" customHeight="1" x14ac:dyDescent="0.2">
      <c r="C12" s="3"/>
      <c r="D12" s="3"/>
      <c r="E12" s="3" t="s">
        <v>1026</v>
      </c>
      <c r="F12" s="3"/>
      <c r="G12" s="3"/>
      <c r="H12" s="3" t="s">
        <v>1026</v>
      </c>
      <c r="I12" s="3"/>
      <c r="J12" s="3"/>
      <c r="K12" s="5" t="s">
        <v>1026</v>
      </c>
      <c r="L12" s="5"/>
      <c r="M12" s="3"/>
      <c r="N12" s="3" t="s">
        <v>1026</v>
      </c>
      <c r="O12" s="3"/>
      <c r="P12" s="3"/>
      <c r="Q12" s="3" t="s">
        <v>1026</v>
      </c>
      <c r="R12" s="3"/>
      <c r="S12" s="3"/>
    </row>
    <row r="13" spans="1:20" ht="14.1" customHeight="1" x14ac:dyDescent="0.2">
      <c r="C13" s="5"/>
      <c r="D13" s="5"/>
      <c r="E13" s="5" t="s">
        <v>1007</v>
      </c>
      <c r="F13" s="5"/>
      <c r="G13" s="3"/>
      <c r="H13" s="5" t="s">
        <v>1007</v>
      </c>
      <c r="I13" s="3"/>
      <c r="J13" s="5"/>
      <c r="K13" s="3" t="s">
        <v>1007</v>
      </c>
      <c r="L13" s="5"/>
      <c r="M13" s="5"/>
      <c r="N13" s="5" t="s">
        <v>1007</v>
      </c>
      <c r="O13" s="4"/>
      <c r="P13" s="4"/>
      <c r="Q13" s="4" t="s">
        <v>1007</v>
      </c>
      <c r="S13" s="5"/>
    </row>
    <row r="14" spans="1:20" ht="14.1" customHeight="1" x14ac:dyDescent="0.2">
      <c r="A14" s="1" t="s">
        <v>761</v>
      </c>
      <c r="B14" s="4"/>
      <c r="C14" s="5" t="s">
        <v>1006</v>
      </c>
      <c r="D14" s="5"/>
      <c r="E14" s="5" t="s">
        <v>1027</v>
      </c>
      <c r="F14" s="3"/>
      <c r="G14" s="5"/>
      <c r="H14" s="5" t="s">
        <v>1027</v>
      </c>
      <c r="I14" s="5"/>
      <c r="J14" s="5"/>
      <c r="K14" s="5" t="s">
        <v>1027</v>
      </c>
      <c r="L14" s="3"/>
      <c r="M14" s="5"/>
      <c r="N14" s="5" t="s">
        <v>1027</v>
      </c>
      <c r="O14" s="5"/>
      <c r="P14" s="3"/>
      <c r="Q14" s="3" t="s">
        <v>1027</v>
      </c>
      <c r="R14" s="3"/>
      <c r="S14" s="16"/>
    </row>
    <row r="15" spans="1:20" ht="14.1" customHeight="1" thickBot="1" x14ac:dyDescent="0.25">
      <c r="A15" s="2" t="s">
        <v>772</v>
      </c>
      <c r="B15" s="8"/>
      <c r="C15" s="7" t="s">
        <v>937</v>
      </c>
      <c r="D15" s="7"/>
      <c r="E15" s="7" t="s">
        <v>1028</v>
      </c>
      <c r="F15" s="7"/>
      <c r="G15" s="41"/>
      <c r="H15" s="41" t="s">
        <v>1029</v>
      </c>
      <c r="I15" s="41"/>
      <c r="J15" s="42"/>
      <c r="K15" s="41" t="s">
        <v>1029</v>
      </c>
      <c r="L15" s="42"/>
      <c r="M15" s="42"/>
      <c r="N15" s="15" t="s">
        <v>1029</v>
      </c>
      <c r="O15" s="15"/>
      <c r="P15" s="15"/>
      <c r="Q15" s="15" t="s">
        <v>1029</v>
      </c>
      <c r="R15" s="15"/>
      <c r="S15" s="15"/>
    </row>
    <row r="16" spans="1:20" ht="14.1" customHeight="1" x14ac:dyDescent="0.2">
      <c r="A16" s="1">
        <v>1</v>
      </c>
      <c r="B16" s="23"/>
      <c r="C16" s="9"/>
      <c r="D16" s="9"/>
      <c r="E16" s="9"/>
      <c r="F16" s="25"/>
      <c r="G16" s="25"/>
      <c r="H16" s="25"/>
      <c r="I16" s="25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20" ht="14.1" customHeight="1" x14ac:dyDescent="0.2">
      <c r="A17" s="1">
        <v>2</v>
      </c>
      <c r="B17" s="23"/>
      <c r="C17" s="9"/>
      <c r="F17" s="25"/>
      <c r="G17" s="25"/>
      <c r="H17" s="25"/>
      <c r="I17" s="25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20" ht="14.1" customHeight="1" x14ac:dyDescent="0.2">
      <c r="A18" s="1">
        <v>3</v>
      </c>
      <c r="B18" s="23"/>
      <c r="C18" s="9"/>
      <c r="F18" s="21"/>
      <c r="G18" s="21"/>
      <c r="H18" s="21"/>
      <c r="I18" s="21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4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5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6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7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8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9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10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11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12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13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14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15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16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17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18</v>
      </c>
      <c r="B33" s="23"/>
      <c r="C33" s="9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19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20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21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22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23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24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25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26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27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28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29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30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31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32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33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34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35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B-22</v>
      </c>
      <c r="B53" s="2"/>
      <c r="C53" s="2"/>
      <c r="D53" s="2"/>
      <c r="E53" s="2"/>
      <c r="F53" s="2"/>
      <c r="G53" s="2"/>
      <c r="H53" s="2" t="str">
        <f>+$H$3</f>
        <v>TOTAL ACCUMULATED DEFERRED INCOME TAXES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For each of the accumulated deferred income tax accounts (Nos. 190, 281, 282, 283), provide annual balances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beginning with the historical base year in the last rate case and ending with the end of the test year.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/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 t="s">
        <v>743</v>
      </c>
      <c r="D59" s="3"/>
      <c r="E59" s="3" t="s">
        <v>744</v>
      </c>
      <c r="F59" s="3"/>
      <c r="G59" s="3"/>
      <c r="H59" s="3" t="s">
        <v>745</v>
      </c>
      <c r="I59" s="3"/>
      <c r="J59" s="3"/>
      <c r="K59" s="3" t="s">
        <v>746</v>
      </c>
      <c r="L59" s="3"/>
      <c r="M59" s="3"/>
      <c r="N59" s="3" t="s">
        <v>747</v>
      </c>
      <c r="O59" s="3"/>
      <c r="P59" s="3"/>
      <c r="Q59" s="3" t="s">
        <v>747</v>
      </c>
      <c r="R59" s="3"/>
      <c r="S59" s="3"/>
    </row>
    <row r="60" spans="1:20" ht="14.1" customHeight="1" x14ac:dyDescent="0.2">
      <c r="C60" s="3"/>
      <c r="D60" s="3"/>
      <c r="E60" s="3" t="s">
        <v>1022</v>
      </c>
      <c r="F60" s="3"/>
      <c r="G60" s="3"/>
      <c r="H60" s="3" t="s">
        <v>1023</v>
      </c>
      <c r="I60" s="3"/>
      <c r="J60" s="3"/>
      <c r="K60" s="3" t="s">
        <v>1024</v>
      </c>
      <c r="L60" s="3"/>
      <c r="M60" s="3"/>
      <c r="N60" s="3" t="s">
        <v>1025</v>
      </c>
      <c r="O60" s="3"/>
      <c r="P60" s="3"/>
      <c r="Q60" s="3" t="s">
        <v>758</v>
      </c>
      <c r="R60" s="3"/>
      <c r="S60" s="3"/>
    </row>
    <row r="61" spans="1:20" ht="14.1" customHeight="1" x14ac:dyDescent="0.2">
      <c r="C61" s="3"/>
      <c r="D61" s="3"/>
      <c r="E61" s="3" t="s">
        <v>753</v>
      </c>
      <c r="F61" s="3"/>
      <c r="G61" s="3"/>
      <c r="H61" s="3" t="s">
        <v>753</v>
      </c>
      <c r="I61" s="3"/>
      <c r="J61" s="3"/>
      <c r="K61" s="5" t="s">
        <v>753</v>
      </c>
      <c r="L61" s="5"/>
      <c r="M61" s="3"/>
      <c r="N61" s="3" t="s">
        <v>753</v>
      </c>
      <c r="O61" s="3"/>
      <c r="P61" s="3"/>
      <c r="Q61" s="3" t="s">
        <v>753</v>
      </c>
      <c r="R61" s="3"/>
      <c r="S61" s="3"/>
    </row>
    <row r="62" spans="1:20" ht="14.1" customHeight="1" x14ac:dyDescent="0.2">
      <c r="C62" s="3"/>
      <c r="D62" s="3"/>
      <c r="E62" s="3" t="s">
        <v>1026</v>
      </c>
      <c r="F62" s="3"/>
      <c r="G62" s="3"/>
      <c r="H62" s="3" t="s">
        <v>1026</v>
      </c>
      <c r="I62" s="3"/>
      <c r="J62" s="3"/>
      <c r="K62" s="5" t="s">
        <v>1026</v>
      </c>
      <c r="L62" s="5"/>
      <c r="M62" s="3"/>
      <c r="N62" s="3" t="s">
        <v>1026</v>
      </c>
      <c r="O62" s="3"/>
      <c r="P62" s="3"/>
      <c r="Q62" s="3" t="s">
        <v>1026</v>
      </c>
      <c r="R62" s="3"/>
      <c r="S62" s="3"/>
    </row>
    <row r="63" spans="1:20" ht="14.1" customHeight="1" x14ac:dyDescent="0.2">
      <c r="C63" s="5"/>
      <c r="D63" s="5"/>
      <c r="E63" s="5" t="s">
        <v>1007</v>
      </c>
      <c r="F63" s="5"/>
      <c r="G63" s="3"/>
      <c r="H63" s="5" t="s">
        <v>1007</v>
      </c>
      <c r="I63" s="3"/>
      <c r="J63" s="5"/>
      <c r="K63" s="3" t="s">
        <v>1007</v>
      </c>
      <c r="L63" s="5"/>
      <c r="M63" s="5"/>
      <c r="N63" s="5" t="s">
        <v>1007</v>
      </c>
      <c r="O63" s="4"/>
      <c r="P63" s="4"/>
      <c r="Q63" s="4" t="s">
        <v>1007</v>
      </c>
      <c r="S63" s="5"/>
    </row>
    <row r="64" spans="1:20" ht="14.1" customHeight="1" x14ac:dyDescent="0.2">
      <c r="A64" s="1" t="s">
        <v>761</v>
      </c>
      <c r="B64" s="4"/>
      <c r="C64" s="5" t="s">
        <v>1006</v>
      </c>
      <c r="D64" s="5"/>
      <c r="E64" s="5" t="s">
        <v>1027</v>
      </c>
      <c r="F64" s="3"/>
      <c r="G64" s="5"/>
      <c r="H64" s="5" t="s">
        <v>1027</v>
      </c>
      <c r="I64" s="5"/>
      <c r="J64" s="5"/>
      <c r="K64" s="5" t="s">
        <v>1027</v>
      </c>
      <c r="L64" s="3"/>
      <c r="M64" s="5"/>
      <c r="N64" s="5" t="s">
        <v>1027</v>
      </c>
      <c r="O64" s="5"/>
      <c r="P64" s="3"/>
      <c r="Q64" s="3" t="s">
        <v>1027</v>
      </c>
      <c r="R64" s="3"/>
      <c r="S64" s="16"/>
    </row>
    <row r="65" spans="1:20" ht="14.1" customHeight="1" thickBot="1" x14ac:dyDescent="0.25">
      <c r="A65" s="2" t="s">
        <v>772</v>
      </c>
      <c r="B65" s="8"/>
      <c r="C65" s="7" t="s">
        <v>937</v>
      </c>
      <c r="D65" s="7"/>
      <c r="E65" s="7" t="s">
        <v>1028</v>
      </c>
      <c r="F65" s="7"/>
      <c r="G65" s="41"/>
      <c r="H65" s="41" t="s">
        <v>1029</v>
      </c>
      <c r="I65" s="41"/>
      <c r="J65" s="42"/>
      <c r="K65" s="41" t="s">
        <v>1029</v>
      </c>
      <c r="L65" s="42"/>
      <c r="M65" s="42"/>
      <c r="N65" s="15" t="s">
        <v>1029</v>
      </c>
      <c r="O65" s="15"/>
      <c r="P65" s="15"/>
      <c r="Q65" s="15" t="s">
        <v>1029</v>
      </c>
      <c r="R65" s="15"/>
      <c r="S65" s="15"/>
    </row>
    <row r="66" spans="1:20" ht="14.1" customHeight="1" x14ac:dyDescent="0.2">
      <c r="A66" s="1">
        <v>1</v>
      </c>
      <c r="B66" s="23"/>
      <c r="C66" s="9"/>
      <c r="D66" s="9"/>
      <c r="E66" s="9"/>
      <c r="F66" s="25"/>
      <c r="G66" s="25"/>
      <c r="H66" s="25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20" ht="14.1" customHeight="1" x14ac:dyDescent="0.2">
      <c r="A67" s="1">
        <v>2</v>
      </c>
      <c r="B67" s="23"/>
      <c r="C67" s="9"/>
      <c r="F67" s="25"/>
      <c r="G67" s="25"/>
      <c r="H67" s="25"/>
      <c r="I67" s="25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20" ht="14.1" customHeight="1" x14ac:dyDescent="0.2">
      <c r="A68" s="1">
        <v>3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4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5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6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7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8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9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10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11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12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13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14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15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16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17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18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19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20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21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22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23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24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25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26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27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28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29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30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31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32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33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34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35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36</v>
      </c>
      <c r="B101" s="6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B102" s="23"/>
      <c r="Q102" s="1" t="s">
        <v>782</v>
      </c>
    </row>
    <row r="103" spans="1:20" ht="14.1" customHeight="1" x14ac:dyDescent="0.2">
      <c r="B103" s="23"/>
    </row>
    <row r="104" spans="1:20" ht="14.1" customHeight="1" x14ac:dyDescent="0.2">
      <c r="B104" s="23"/>
    </row>
    <row r="105" spans="1:20" ht="14.1" customHeight="1" x14ac:dyDescent="0.2">
      <c r="B105" s="23"/>
    </row>
    <row r="106" spans="1:20" ht="14.1" customHeight="1" x14ac:dyDescent="0.2">
      <c r="B106" s="23"/>
    </row>
    <row r="107" spans="1:20" ht="14.1" customHeight="1" x14ac:dyDescent="0.2">
      <c r="B107" s="23"/>
    </row>
    <row r="108" spans="1:20" ht="14.1" customHeight="1" x14ac:dyDescent="0.2">
      <c r="B108" s="23"/>
    </row>
    <row r="109" spans="1:20" ht="14.1" customHeight="1" x14ac:dyDescent="0.2">
      <c r="B109" s="23"/>
    </row>
    <row r="110" spans="1:20" ht="14.1" customHeight="1" x14ac:dyDescent="0.2">
      <c r="B110" s="23"/>
    </row>
    <row r="111" spans="1:20" ht="14.1" customHeight="1" x14ac:dyDescent="0.2">
      <c r="B111" s="23"/>
    </row>
    <row r="112" spans="1:20" ht="14.1" customHeight="1" x14ac:dyDescent="0.2">
      <c r="B112" s="23"/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T10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671</v>
      </c>
      <c r="B3" s="2"/>
      <c r="C3" s="2"/>
      <c r="D3" s="2"/>
      <c r="E3" s="2"/>
      <c r="F3" s="2"/>
      <c r="G3" s="2"/>
      <c r="H3" s="2" t="s">
        <v>738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1030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1031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1032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3" t="s">
        <v>743</v>
      </c>
      <c r="G11" s="3"/>
      <c r="H11" s="3" t="s">
        <v>744</v>
      </c>
      <c r="I11" s="3"/>
      <c r="J11" s="3" t="s">
        <v>745</v>
      </c>
      <c r="K11" s="3"/>
      <c r="L11" s="3" t="s">
        <v>746</v>
      </c>
      <c r="M11" s="5"/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 t="s">
        <v>1006</v>
      </c>
      <c r="G12" s="5"/>
      <c r="H12" s="5" t="s">
        <v>992</v>
      </c>
      <c r="I12" s="5"/>
      <c r="J12" s="5"/>
      <c r="K12" s="5"/>
      <c r="L12" s="3" t="s">
        <v>686</v>
      </c>
      <c r="M12" s="5"/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 t="s">
        <v>937</v>
      </c>
      <c r="G13" s="41"/>
      <c r="H13" s="41" t="s">
        <v>678</v>
      </c>
      <c r="I13" s="41"/>
      <c r="J13" s="42" t="s">
        <v>1033</v>
      </c>
      <c r="K13" s="41"/>
      <c r="L13" s="42" t="s">
        <v>678</v>
      </c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7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7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B-23</v>
      </c>
      <c r="B53" s="2"/>
      <c r="C53" s="2"/>
      <c r="D53" s="2"/>
      <c r="E53" s="2"/>
      <c r="F53" s="2"/>
      <c r="G53" s="2"/>
      <c r="H53" s="2" t="str">
        <f>+$H$3</f>
        <v xml:space="preserve">INVESTMENT TAX CREDITS - ANNUAL ANALYSIS 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an analysis of accumulated investment tax credits generated and amortization of investment tax credits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on an annual basis beginning with the historical base year in the last rate case and ending with the end of the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>test year.</v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4"/>
      <c r="L60" s="14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3" t="s">
        <v>743</v>
      </c>
      <c r="G61" s="3"/>
      <c r="H61" s="3" t="s">
        <v>744</v>
      </c>
      <c r="I61" s="3"/>
      <c r="J61" s="3" t="s">
        <v>745</v>
      </c>
      <c r="K61" s="3"/>
      <c r="L61" s="3" t="s">
        <v>746</v>
      </c>
      <c r="M61" s="5"/>
      <c r="N61" s="5"/>
      <c r="S61" s="5"/>
    </row>
    <row r="62" spans="1:20" ht="14.1" customHeight="1" x14ac:dyDescent="0.2">
      <c r="A62" s="1" t="s">
        <v>761</v>
      </c>
      <c r="B62" s="4"/>
      <c r="C62" s="5"/>
      <c r="D62" s="5"/>
      <c r="E62" s="5"/>
      <c r="F62" s="3" t="s">
        <v>1006</v>
      </c>
      <c r="G62" s="5"/>
      <c r="H62" s="5" t="s">
        <v>992</v>
      </c>
      <c r="I62" s="5"/>
      <c r="J62" s="5"/>
      <c r="K62" s="5"/>
      <c r="L62" s="3" t="s">
        <v>686</v>
      </c>
      <c r="M62" s="5"/>
      <c r="N62" s="43"/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 t="s">
        <v>937</v>
      </c>
      <c r="G63" s="41"/>
      <c r="H63" s="41" t="s">
        <v>678</v>
      </c>
      <c r="I63" s="41"/>
      <c r="J63" s="42" t="s">
        <v>1033</v>
      </c>
      <c r="K63" s="41"/>
      <c r="L63" s="42" t="s">
        <v>678</v>
      </c>
      <c r="M63" s="42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6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6"/>
      <c r="C65" s="9"/>
      <c r="F65" s="25"/>
      <c r="G65" s="25"/>
      <c r="H65" s="25"/>
      <c r="I65" s="25"/>
      <c r="J65" s="9"/>
      <c r="K65" s="9"/>
      <c r="L65" s="9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23"/>
      <c r="C67" s="9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7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3"/>
  <sheetViews>
    <sheetView topLeftCell="C6" zoomScaleNormal="100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7.5546875" style="1" customWidth="1"/>
    <col min="3" max="6" width="8.6640625" style="1" customWidth="1"/>
    <col min="7" max="7" width="9.5546875" style="1" customWidth="1"/>
    <col min="8" max="8" width="13.33203125" style="1" customWidth="1"/>
    <col min="9" max="9" width="9.6640625" style="1" customWidth="1"/>
    <col min="10" max="12" width="8.6640625" style="1" customWidth="1"/>
    <col min="13" max="13" width="11.6640625" style="1" customWidth="1"/>
    <col min="14" max="14" width="13.33203125" style="1" customWidth="1"/>
    <col min="15" max="16" width="9.6640625" style="1" customWidth="1"/>
    <col min="17" max="18" width="9.33203125" style="1" customWidth="1"/>
    <col min="19" max="19" width="11.6640625" style="1" customWidth="1"/>
    <col min="20" max="20" width="9.5546875" style="1" customWidth="1"/>
    <col min="21" max="16384" width="9.109375" style="1"/>
  </cols>
  <sheetData>
    <row r="1" spans="1:21" ht="14.1" hidden="1" customHeight="1" x14ac:dyDescent="0.2">
      <c r="C1" s="1">
        <v>2</v>
      </c>
      <c r="F1" s="1">
        <v>3</v>
      </c>
      <c r="G1" s="1">
        <v>4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1" ht="14.1" hidden="1" customHeight="1" x14ac:dyDescent="0.2">
      <c r="S2" s="1">
        <v>1</v>
      </c>
    </row>
    <row r="3" spans="1:21" ht="14.1" customHeight="1" thickBot="1" x14ac:dyDescent="0.25">
      <c r="A3" s="2" t="s">
        <v>620</v>
      </c>
      <c r="B3" s="2"/>
      <c r="C3" s="2"/>
      <c r="D3" s="2"/>
      <c r="E3" s="2"/>
      <c r="F3" s="2"/>
      <c r="G3" s="2"/>
      <c r="H3" s="2" t="s">
        <v>583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1" ht="14.1" customHeight="1" x14ac:dyDescent="0.2">
      <c r="A4" s="1" t="s">
        <v>741</v>
      </c>
      <c r="F4" s="1" t="s">
        <v>609</v>
      </c>
      <c r="H4" s="1" t="s">
        <v>584</v>
      </c>
      <c r="I4" s="12"/>
      <c r="J4" s="12"/>
      <c r="L4" s="12"/>
      <c r="M4" s="12"/>
      <c r="N4" s="12"/>
      <c r="O4" s="12"/>
      <c r="P4" s="12" t="s">
        <v>783</v>
      </c>
      <c r="S4" s="18"/>
      <c r="T4" s="18"/>
    </row>
    <row r="5" spans="1:21" ht="14.1" customHeight="1" x14ac:dyDescent="0.2">
      <c r="I5" s="11"/>
      <c r="J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1" ht="14.1" customHeight="1" x14ac:dyDescent="0.2">
      <c r="A6" s="1" t="s">
        <v>780</v>
      </c>
      <c r="I6" s="11"/>
      <c r="J6" s="13"/>
      <c r="K6" s="11"/>
      <c r="P6" s="13"/>
      <c r="Q6" s="13" t="str">
        <f>PLine2</f>
        <v>Projected Prior Year Ended 12/31/2021</v>
      </c>
      <c r="S6" s="19"/>
      <c r="T6" s="18"/>
    </row>
    <row r="7" spans="1:21" ht="14.1" customHeight="1" x14ac:dyDescent="0.2">
      <c r="I7" s="11"/>
      <c r="J7" s="13"/>
      <c r="K7" s="11"/>
      <c r="P7" s="11" t="s">
        <v>784</v>
      </c>
      <c r="Q7" s="13" t="str">
        <f>PLine3</f>
        <v>Historical Prior Year Ended 12/31/2020</v>
      </c>
      <c r="S7" s="19"/>
      <c r="T7" s="18"/>
    </row>
    <row r="8" spans="1:21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1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14.1" customHeight="1" x14ac:dyDescent="0.2">
      <c r="B10" s="4"/>
      <c r="C10" s="5"/>
      <c r="D10" s="46"/>
      <c r="E10" s="46"/>
      <c r="F10" s="46" t="s">
        <v>1049</v>
      </c>
      <c r="G10" s="46"/>
      <c r="H10" s="46"/>
      <c r="I10" s="46"/>
      <c r="J10" s="46"/>
      <c r="K10" s="46"/>
      <c r="L10" s="46" t="s">
        <v>585</v>
      </c>
      <c r="M10" s="46"/>
      <c r="N10" s="52"/>
      <c r="O10" s="52"/>
      <c r="P10" s="4" t="s">
        <v>1048</v>
      </c>
      <c r="Q10" s="5"/>
      <c r="R10" s="13" t="s">
        <v>586</v>
      </c>
      <c r="S10" s="4"/>
      <c r="T10" s="4"/>
      <c r="U10" s="4"/>
    </row>
    <row r="11" spans="1:21" ht="14.1" customHeight="1" x14ac:dyDescent="0.2">
      <c r="B11" s="4" t="s">
        <v>743</v>
      </c>
      <c r="C11" s="5" t="s">
        <v>744</v>
      </c>
      <c r="D11" s="56" t="s">
        <v>745</v>
      </c>
      <c r="E11" s="5" t="s">
        <v>746</v>
      </c>
      <c r="F11" s="5" t="s">
        <v>747</v>
      </c>
      <c r="G11" s="3" t="s">
        <v>748</v>
      </c>
      <c r="H11" s="3" t="s">
        <v>749</v>
      </c>
      <c r="I11" s="59" t="s">
        <v>750</v>
      </c>
      <c r="J11" s="3" t="s">
        <v>751</v>
      </c>
      <c r="K11" s="3" t="s">
        <v>752</v>
      </c>
      <c r="L11" s="3" t="s">
        <v>800</v>
      </c>
      <c r="M11" s="3" t="s">
        <v>801</v>
      </c>
      <c r="N11" s="3" t="s">
        <v>802</v>
      </c>
      <c r="O11" s="59" t="s">
        <v>803</v>
      </c>
      <c r="P11" s="3" t="s">
        <v>587</v>
      </c>
      <c r="Q11" s="16" t="s">
        <v>588</v>
      </c>
      <c r="R11" s="4" t="s">
        <v>589</v>
      </c>
      <c r="S11" s="4" t="s">
        <v>590</v>
      </c>
      <c r="T11" s="4"/>
      <c r="U11" s="4"/>
    </row>
    <row r="12" spans="1:21" ht="14.1" customHeight="1" x14ac:dyDescent="0.2">
      <c r="A12" s="1" t="s">
        <v>761</v>
      </c>
      <c r="B12" s="29" t="s">
        <v>1050</v>
      </c>
      <c r="C12" s="30"/>
      <c r="D12" s="57" t="s">
        <v>591</v>
      </c>
      <c r="E12" s="30" t="s">
        <v>592</v>
      </c>
      <c r="F12" s="30" t="s">
        <v>593</v>
      </c>
      <c r="G12" s="31" t="s">
        <v>594</v>
      </c>
      <c r="H12" s="55" t="s">
        <v>595</v>
      </c>
      <c r="I12" s="60" t="s">
        <v>596</v>
      </c>
      <c r="J12" s="5" t="s">
        <v>591</v>
      </c>
      <c r="K12" s="5" t="s">
        <v>592</v>
      </c>
      <c r="L12" s="31" t="s">
        <v>593</v>
      </c>
      <c r="M12" s="31" t="s">
        <v>594</v>
      </c>
      <c r="N12" s="55" t="s">
        <v>595</v>
      </c>
      <c r="O12" s="60" t="s">
        <v>596</v>
      </c>
      <c r="P12" s="31" t="s">
        <v>597</v>
      </c>
      <c r="Q12" s="31" t="s">
        <v>598</v>
      </c>
      <c r="R12" s="4" t="s">
        <v>599</v>
      </c>
      <c r="S12" s="4" t="s">
        <v>600</v>
      </c>
      <c r="T12" s="4"/>
      <c r="U12" s="4"/>
    </row>
    <row r="13" spans="1:21" ht="14.1" customHeight="1" thickBot="1" x14ac:dyDescent="0.25">
      <c r="A13" s="2" t="s">
        <v>772</v>
      </c>
      <c r="B13" s="54" t="s">
        <v>601</v>
      </c>
      <c r="C13" s="35" t="s">
        <v>602</v>
      </c>
      <c r="D13" s="58" t="s">
        <v>603</v>
      </c>
      <c r="E13" s="35" t="s">
        <v>604</v>
      </c>
      <c r="F13" s="35" t="s">
        <v>604</v>
      </c>
      <c r="G13" s="15" t="s">
        <v>604</v>
      </c>
      <c r="H13" s="35" t="s">
        <v>604</v>
      </c>
      <c r="I13" s="61"/>
      <c r="J13" s="15" t="s">
        <v>603</v>
      </c>
      <c r="K13" s="15" t="s">
        <v>604</v>
      </c>
      <c r="L13" s="15" t="s">
        <v>604</v>
      </c>
      <c r="M13" s="15" t="s">
        <v>604</v>
      </c>
      <c r="N13" s="35" t="s">
        <v>604</v>
      </c>
      <c r="O13" s="61"/>
      <c r="P13" s="35" t="s">
        <v>605</v>
      </c>
      <c r="Q13" s="35" t="s">
        <v>606</v>
      </c>
      <c r="R13" s="8" t="s">
        <v>607</v>
      </c>
      <c r="S13" s="8" t="s">
        <v>608</v>
      </c>
      <c r="T13" s="4"/>
      <c r="U13" s="4"/>
    </row>
    <row r="14" spans="1:21" ht="14.1" customHeight="1" x14ac:dyDescent="0.2">
      <c r="A14" s="1">
        <v>1</v>
      </c>
      <c r="B14" s="38"/>
      <c r="C14" s="25"/>
      <c r="D14" s="1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1" ht="14.1" customHeight="1" x14ac:dyDescent="0.2">
      <c r="A15" s="1">
        <v>2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1" ht="14.1" customHeight="1" x14ac:dyDescent="0.2">
      <c r="A16" s="1">
        <v>3</v>
      </c>
      <c r="B16" s="23"/>
      <c r="C16" s="25"/>
      <c r="D16" s="10"/>
      <c r="E16" s="1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4.1" customHeight="1" x14ac:dyDescent="0.2">
      <c r="A17" s="1">
        <v>4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3"/>
      <c r="S17" s="21"/>
    </row>
    <row r="18" spans="1:19" ht="14.1" customHeight="1" x14ac:dyDescent="0.2">
      <c r="A18" s="1">
        <v>5</v>
      </c>
      <c r="B18" s="23"/>
      <c r="C18" s="25"/>
      <c r="D18" s="10"/>
      <c r="E18" s="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4.1" customHeight="1" x14ac:dyDescent="0.2">
      <c r="A19" s="1">
        <v>6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4.1" customHeight="1" x14ac:dyDescent="0.2">
      <c r="A20" s="1">
        <v>7</v>
      </c>
      <c r="B20" s="23"/>
      <c r="C20" s="25"/>
      <c r="D20" s="10"/>
      <c r="E20" s="1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">
      <c r="A21" s="1">
        <v>8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4.1" customHeight="1" x14ac:dyDescent="0.2">
      <c r="A22" s="1">
        <v>9</v>
      </c>
      <c r="B22" s="23"/>
      <c r="C22" s="25"/>
      <c r="D22" s="10"/>
      <c r="E22" s="1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14.1" customHeight="1" x14ac:dyDescent="0.2">
      <c r="A23" s="1">
        <v>10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14.1" customHeight="1" x14ac:dyDescent="0.2">
      <c r="A24" s="1">
        <v>11</v>
      </c>
      <c r="B24" s="23"/>
      <c r="C24" s="25"/>
      <c r="D24" s="10"/>
      <c r="E24" s="1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14.1" customHeight="1" x14ac:dyDescent="0.2">
      <c r="A25" s="1">
        <v>12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ht="14.1" customHeight="1" x14ac:dyDescent="0.2">
      <c r="A26" s="1">
        <v>13</v>
      </c>
      <c r="B26" s="23"/>
      <c r="C26" s="25"/>
      <c r="D26" s="1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1" customHeight="1" x14ac:dyDescent="0.2">
      <c r="A27" s="1">
        <v>14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4.1" customHeight="1" x14ac:dyDescent="0.2">
      <c r="A28" s="1">
        <v>15</v>
      </c>
      <c r="B28" s="23"/>
      <c r="C28" s="25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ht="14.1" customHeight="1" x14ac:dyDescent="0.2">
      <c r="A29" s="1">
        <v>16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14.1" customHeight="1" x14ac:dyDescent="0.2">
      <c r="A30" s="1">
        <v>17</v>
      </c>
      <c r="B30" s="23"/>
      <c r="C30" s="25"/>
      <c r="D30" s="10"/>
      <c r="E30" s="1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ht="14.1" customHeight="1" x14ac:dyDescent="0.2">
      <c r="A31" s="1">
        <v>18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4.1" customHeight="1" x14ac:dyDescent="0.2">
      <c r="A32" s="1">
        <v>19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4.1" customHeight="1" x14ac:dyDescent="0.2">
      <c r="A33" s="1">
        <v>20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ht="14.1" customHeight="1" x14ac:dyDescent="0.2">
      <c r="A34" s="1">
        <v>21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ht="14.1" customHeight="1" x14ac:dyDescent="0.2">
      <c r="A35" s="1">
        <v>22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ht="14.1" customHeight="1" x14ac:dyDescent="0.2">
      <c r="A36" s="1">
        <v>23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ht="14.1" customHeight="1" x14ac:dyDescent="0.2">
      <c r="A37" s="1">
        <v>24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4.1" customHeight="1" x14ac:dyDescent="0.2">
      <c r="A38" s="1">
        <v>25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14.1" customHeight="1" x14ac:dyDescent="0.2">
      <c r="A39" s="1">
        <v>26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ht="14.1" customHeight="1" x14ac:dyDescent="0.2">
      <c r="A40" s="1">
        <v>27</v>
      </c>
      <c r="B40" s="23"/>
      <c r="C40" s="25"/>
      <c r="D40" s="10"/>
      <c r="E40" s="10"/>
      <c r="F40" s="21"/>
      <c r="G40" s="21"/>
      <c r="H40" s="21"/>
      <c r="I40" s="21" t="s">
        <v>599</v>
      </c>
      <c r="J40" s="21"/>
      <c r="K40" s="21" t="s">
        <v>600</v>
      </c>
      <c r="L40" s="21"/>
      <c r="M40" s="21"/>
      <c r="N40" s="21"/>
      <c r="O40" s="21"/>
      <c r="P40" s="21"/>
      <c r="Q40" s="21"/>
      <c r="R40" s="21"/>
      <c r="S40" s="21"/>
    </row>
    <row r="41" spans="1:19" ht="14.1" customHeight="1" x14ac:dyDescent="0.2">
      <c r="A41" s="1">
        <v>28</v>
      </c>
      <c r="B41" s="23"/>
      <c r="C41" s="25" t="s">
        <v>610</v>
      </c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ht="14.1" customHeight="1" x14ac:dyDescent="0.2">
      <c r="A42" s="1">
        <v>29</v>
      </c>
      <c r="B42" s="23"/>
      <c r="C42" s="25" t="s">
        <v>611</v>
      </c>
      <c r="D42" s="10"/>
      <c r="E42" s="10"/>
      <c r="F42" s="21" t="s">
        <v>612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ht="14.1" customHeight="1" x14ac:dyDescent="0.2">
      <c r="A43" s="1">
        <v>30</v>
      </c>
      <c r="B43" s="23"/>
      <c r="C43" s="25" t="s">
        <v>613</v>
      </c>
      <c r="D43" s="10"/>
      <c r="E43" s="10"/>
      <c r="F43" s="21" t="s">
        <v>614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ht="14.1" customHeight="1" x14ac:dyDescent="0.2">
      <c r="A44" s="1">
        <v>31</v>
      </c>
      <c r="B44" s="23"/>
      <c r="C44" s="25" t="s">
        <v>615</v>
      </c>
      <c r="D44" s="10"/>
      <c r="E44" s="10"/>
      <c r="F44" s="21" t="s">
        <v>614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ht="14.1" customHeight="1" x14ac:dyDescent="0.2">
      <c r="A45" s="1">
        <v>32</v>
      </c>
      <c r="B45" s="23"/>
      <c r="C45" s="25" t="s">
        <v>616</v>
      </c>
      <c r="D45" s="10"/>
      <c r="E45" s="10"/>
      <c r="F45" s="21" t="s">
        <v>614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ht="14.1" customHeight="1" x14ac:dyDescent="0.2">
      <c r="A46" s="1">
        <v>33</v>
      </c>
      <c r="B46" s="23"/>
      <c r="C46" s="25" t="s">
        <v>617</v>
      </c>
      <c r="D46" s="10"/>
      <c r="E46" s="10"/>
      <c r="F46" s="21" t="s">
        <v>618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ht="14.1" customHeight="1" x14ac:dyDescent="0.2">
      <c r="A47" s="1">
        <v>34</v>
      </c>
      <c r="B47" s="23"/>
      <c r="C47" s="25" t="s">
        <v>619</v>
      </c>
      <c r="D47" s="10"/>
      <c r="E47" s="10"/>
      <c r="F47" s="21" t="s">
        <v>614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ht="14.1" customHeight="1" x14ac:dyDescent="0.2">
      <c r="A48" s="1">
        <v>35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4.1" customHeight="1" x14ac:dyDescent="0.2">
      <c r="A49" s="1">
        <v>36</v>
      </c>
      <c r="B49" s="10"/>
      <c r="C49" s="10"/>
      <c r="D49" s="10"/>
      <c r="E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ht="14.1" customHeight="1" x14ac:dyDescent="0.2">
      <c r="A50" s="1">
        <v>37</v>
      </c>
      <c r="B50" s="10"/>
      <c r="C50" s="10"/>
      <c r="D50" s="10"/>
      <c r="E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4.1" customHeight="1" x14ac:dyDescent="0.2">
      <c r="A51" s="1">
        <v>38</v>
      </c>
      <c r="B51" s="10"/>
      <c r="C51" s="10"/>
      <c r="D51" s="10"/>
      <c r="E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T10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672</v>
      </c>
      <c r="B3" s="2"/>
      <c r="C3" s="2"/>
      <c r="D3" s="2"/>
      <c r="E3" s="2"/>
      <c r="F3" s="2"/>
      <c r="G3" s="2"/>
      <c r="H3" s="2" t="s">
        <v>739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830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3"/>
      <c r="H11" s="5"/>
      <c r="I11" s="3"/>
      <c r="J11" s="5"/>
      <c r="K11" s="3"/>
      <c r="L11" s="5"/>
      <c r="M11" s="5"/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5"/>
      <c r="L12" s="3"/>
      <c r="M12" s="5"/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D15" s="1" t="s">
        <v>1034</v>
      </c>
      <c r="F15" s="25"/>
      <c r="G15" s="25"/>
      <c r="H15" s="25" t="s">
        <v>846</v>
      </c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D17" s="1" t="s">
        <v>1035</v>
      </c>
      <c r="F17" s="21"/>
      <c r="G17" s="21"/>
      <c r="H17" s="21" t="s">
        <v>846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D19" s="1" t="s">
        <v>1036</v>
      </c>
      <c r="F19" s="21"/>
      <c r="G19" s="21"/>
      <c r="H19" s="21" t="s">
        <v>846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47"/>
      <c r="C20" s="48"/>
      <c r="D20" s="40"/>
      <c r="E20" s="4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0"/>
    </row>
    <row r="21" spans="1:20" ht="14.1" customHeight="1" x14ac:dyDescent="0.2">
      <c r="A21" s="1">
        <v>8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 t="s">
        <v>1037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47"/>
      <c r="C23" s="48"/>
      <c r="D23" s="40"/>
      <c r="E23" s="4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0"/>
    </row>
    <row r="24" spans="1:20" ht="14.1" customHeight="1" x14ac:dyDescent="0.2">
      <c r="A24" s="1">
        <v>11</v>
      </c>
      <c r="B24" s="23"/>
      <c r="C24" s="49"/>
      <c r="D24" s="4"/>
      <c r="E24" s="4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49"/>
      <c r="D25" s="4"/>
      <c r="E25" s="4"/>
      <c r="F25" s="50" t="s">
        <v>1038</v>
      </c>
      <c r="G25" s="50"/>
      <c r="H25" s="50"/>
      <c r="I25" s="50" t="s">
        <v>1006</v>
      </c>
      <c r="J25" s="50"/>
      <c r="K25" s="50"/>
      <c r="L25" s="50" t="s">
        <v>1039</v>
      </c>
      <c r="M25" s="50"/>
      <c r="N25" s="50"/>
      <c r="O25" s="50" t="s">
        <v>1040</v>
      </c>
      <c r="P25" s="50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49" t="s">
        <v>1041</v>
      </c>
      <c r="D26" s="4"/>
      <c r="E26" s="4"/>
      <c r="F26" s="50" t="s">
        <v>1042</v>
      </c>
      <c r="G26" s="50"/>
      <c r="H26" s="50"/>
      <c r="I26" s="50" t="s">
        <v>1043</v>
      </c>
      <c r="J26" s="50"/>
      <c r="K26" s="50"/>
      <c r="L26" s="50" t="s">
        <v>1044</v>
      </c>
      <c r="M26" s="50"/>
      <c r="N26" s="50"/>
      <c r="O26" s="50" t="s">
        <v>1045</v>
      </c>
      <c r="P26" s="50"/>
      <c r="Q26" s="21"/>
      <c r="R26" s="21"/>
      <c r="S26" s="21"/>
      <c r="T26" s="10"/>
    </row>
    <row r="27" spans="1:20" ht="14.1" customHeight="1" x14ac:dyDescent="0.2">
      <c r="A27" s="1">
        <v>14</v>
      </c>
      <c r="B27" s="47"/>
      <c r="C27" s="51"/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20"/>
      <c r="R27" s="20"/>
      <c r="S27" s="20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B-24</v>
      </c>
      <c r="B53" s="2"/>
      <c r="C53" s="2"/>
      <c r="D53" s="2"/>
      <c r="E53" s="2"/>
      <c r="F53" s="2"/>
      <c r="G53" s="2"/>
      <c r="H53" s="2" t="str">
        <f>+$H$3</f>
        <v>LEASING ARRANGEMENTS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the data specified for leasing arrangements in effect during the test year and prior year.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/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/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4"/>
      <c r="L60" s="14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3"/>
      <c r="H61" s="5"/>
      <c r="I61" s="3"/>
      <c r="J61" s="5"/>
      <c r="K61" s="3"/>
      <c r="L61" s="5"/>
      <c r="M61" s="5"/>
      <c r="N61" s="5"/>
      <c r="S61" s="5"/>
    </row>
    <row r="62" spans="1:20" ht="14.1" customHeight="1" x14ac:dyDescent="0.2">
      <c r="A62" s="1" t="s">
        <v>761</v>
      </c>
      <c r="B62" s="4"/>
      <c r="C62" s="5"/>
      <c r="D62" s="5"/>
      <c r="E62" s="5"/>
      <c r="F62" s="3"/>
      <c r="G62" s="5"/>
      <c r="H62" s="5"/>
      <c r="I62" s="5"/>
      <c r="J62" s="5"/>
      <c r="K62" s="5"/>
      <c r="L62" s="3"/>
      <c r="M62" s="5"/>
      <c r="N62" s="43"/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41"/>
      <c r="H63" s="41"/>
      <c r="I63" s="41"/>
      <c r="J63" s="42"/>
      <c r="K63" s="41"/>
      <c r="L63" s="42"/>
      <c r="M63" s="42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6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6"/>
      <c r="C65" s="9"/>
      <c r="D65" s="1" t="s">
        <v>1034</v>
      </c>
      <c r="F65" s="25"/>
      <c r="G65" s="25"/>
      <c r="H65" s="25" t="s">
        <v>846</v>
      </c>
      <c r="I65" s="25"/>
      <c r="J65" s="9"/>
      <c r="K65" s="9"/>
      <c r="L65" s="9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23"/>
      <c r="C67" s="9"/>
      <c r="D67" s="1" t="s">
        <v>1035</v>
      </c>
      <c r="F67" s="21"/>
      <c r="G67" s="21"/>
      <c r="H67" s="21" t="s">
        <v>846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D69" s="1" t="s">
        <v>1036</v>
      </c>
      <c r="F69" s="21"/>
      <c r="G69" s="21"/>
      <c r="H69" s="21" t="s">
        <v>846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47"/>
      <c r="C70" s="48"/>
      <c r="D70" s="40"/>
      <c r="E70" s="4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10"/>
    </row>
    <row r="71" spans="1:20" ht="14.1" customHeight="1" x14ac:dyDescent="0.2">
      <c r="A71" s="1">
        <v>8</v>
      </c>
      <c r="B71" s="23"/>
      <c r="C71" s="25"/>
      <c r="D71" s="10"/>
      <c r="E71" s="1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 t="s">
        <v>1037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47"/>
      <c r="C73" s="48"/>
      <c r="D73" s="40"/>
      <c r="E73" s="4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10"/>
    </row>
    <row r="74" spans="1:20" ht="14.1" customHeight="1" x14ac:dyDescent="0.2">
      <c r="A74" s="1">
        <v>11</v>
      </c>
      <c r="B74" s="23"/>
      <c r="C74" s="49"/>
      <c r="D74" s="4"/>
      <c r="E74" s="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49"/>
      <c r="D75" s="4"/>
      <c r="E75" s="4"/>
      <c r="F75" s="50" t="s">
        <v>1038</v>
      </c>
      <c r="G75" s="50"/>
      <c r="H75" s="50"/>
      <c r="I75" s="50" t="s">
        <v>1006</v>
      </c>
      <c r="J75" s="50"/>
      <c r="K75" s="50"/>
      <c r="L75" s="50" t="s">
        <v>1039</v>
      </c>
      <c r="M75" s="50"/>
      <c r="N75" s="50"/>
      <c r="O75" s="50" t="s">
        <v>1040</v>
      </c>
      <c r="P75" s="50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49" t="s">
        <v>1041</v>
      </c>
      <c r="D76" s="4"/>
      <c r="E76" s="4"/>
      <c r="F76" s="50" t="s">
        <v>1042</v>
      </c>
      <c r="G76" s="50"/>
      <c r="H76" s="50"/>
      <c r="I76" s="50" t="s">
        <v>1043</v>
      </c>
      <c r="J76" s="50"/>
      <c r="K76" s="50"/>
      <c r="L76" s="50" t="s">
        <v>1044</v>
      </c>
      <c r="M76" s="50"/>
      <c r="N76" s="50"/>
      <c r="O76" s="50" t="s">
        <v>1045</v>
      </c>
      <c r="P76" s="50"/>
      <c r="Q76" s="21"/>
      <c r="R76" s="21"/>
      <c r="S76" s="21"/>
      <c r="T76" s="10"/>
    </row>
    <row r="77" spans="1:20" ht="14.1" customHeight="1" x14ac:dyDescent="0.2">
      <c r="A77" s="1">
        <v>14</v>
      </c>
      <c r="B77" s="47"/>
      <c r="C77" s="51"/>
      <c r="D77" s="52"/>
      <c r="E77" s="52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20"/>
      <c r="R77" s="20"/>
      <c r="S77" s="20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7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T102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673</v>
      </c>
      <c r="B3" s="2"/>
      <c r="C3" s="2"/>
      <c r="D3" s="2"/>
      <c r="E3" s="2"/>
      <c r="F3" s="2"/>
      <c r="G3" s="2"/>
      <c r="H3" s="2" t="s">
        <v>740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828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829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3"/>
      <c r="H11" s="5"/>
      <c r="I11" s="3"/>
      <c r="J11" s="5"/>
      <c r="K11" s="3"/>
      <c r="L11" s="5"/>
      <c r="M11" s="5"/>
      <c r="N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5"/>
      <c r="L12" s="3"/>
      <c r="M12" s="5"/>
      <c r="N12" s="43"/>
      <c r="O12" s="43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thickBot="1" x14ac:dyDescent="0.25">
      <c r="A51" s="2">
        <v>38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ht="14.1" customHeight="1" x14ac:dyDescent="0.2">
      <c r="A52" s="1" t="s">
        <v>781</v>
      </c>
      <c r="Q52" s="1" t="s">
        <v>782</v>
      </c>
    </row>
    <row r="53" spans="1:20" ht="14.1" customHeight="1" thickBot="1" x14ac:dyDescent="0.25">
      <c r="A53" s="2" t="str">
        <f>+$A$3</f>
        <v>SCHEDULE B-25</v>
      </c>
      <c r="B53" s="2"/>
      <c r="C53" s="2"/>
      <c r="D53" s="2"/>
      <c r="E53" s="2"/>
      <c r="F53" s="2"/>
      <c r="G53" s="2"/>
      <c r="H53" s="2" t="str">
        <f>+$H$3</f>
        <v>ACCOUNTING POLICY CHANGES AFFECTING RATE BASE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2</v>
      </c>
    </row>
    <row r="54" spans="1:20" ht="14.1" customHeight="1" x14ac:dyDescent="0.2">
      <c r="A54" s="1" t="s">
        <v>741</v>
      </c>
      <c r="E54" s="1" t="s">
        <v>806</v>
      </c>
      <c r="G54" s="1" t="str">
        <f>IF(+$G$4="","",$G$4)</f>
        <v>Provide a statement of changes in accounting policy for the test year and the prior year.  If appropriate, explain any changes</v>
      </c>
      <c r="K54" s="12"/>
      <c r="L54" s="12"/>
      <c r="N54" s="12"/>
      <c r="O54" s="12"/>
      <c r="P54" s="12" t="s">
        <v>783</v>
      </c>
      <c r="S54" s="18"/>
    </row>
    <row r="55" spans="1:20" ht="14.1" customHeight="1" x14ac:dyDescent="0.2">
      <c r="G55" s="1" t="str">
        <f>IF(+$G$5="","",$G$5)</f>
        <v>in accounting procedures for the projected test year and the effect, if any, of the use of a non-calendar test year.</v>
      </c>
      <c r="K55" s="11"/>
      <c r="L55" s="13"/>
      <c r="O55" s="11"/>
      <c r="P55" s="11" t="str">
        <f>IF($P$5="","",$P$5)</f>
        <v/>
      </c>
      <c r="Q55" s="13" t="str">
        <f>PLine1</f>
        <v>Projected Test Year Ended 12/31/2022</v>
      </c>
      <c r="S55" s="19"/>
    </row>
    <row r="56" spans="1:20" ht="14.1" customHeight="1" x14ac:dyDescent="0.2">
      <c r="A56" s="1" t="s">
        <v>780</v>
      </c>
      <c r="G56" s="1" t="str">
        <f>IF(+$G$6="","",$G$6)</f>
        <v/>
      </c>
      <c r="K56" s="11"/>
      <c r="L56" s="13"/>
      <c r="M56" s="11"/>
      <c r="P56" s="11" t="str">
        <f>IF($P$6="","",$P$6)</f>
        <v/>
      </c>
      <c r="Q56" s="13" t="str">
        <f>PLine2</f>
        <v>Projected Prior Year Ended 12/31/2021</v>
      </c>
      <c r="S56" s="19"/>
    </row>
    <row r="57" spans="1:20" ht="14.1" customHeight="1" x14ac:dyDescent="0.2">
      <c r="G57" s="1" t="str">
        <f>IF(+$G$7="","",$G$7)</f>
        <v/>
      </c>
      <c r="K57" s="11"/>
      <c r="L57" s="13"/>
      <c r="M57" s="11"/>
      <c r="P57" s="11" t="str">
        <f>IF($P$7="","",$P$7)</f>
        <v/>
      </c>
      <c r="Q57" s="13" t="str">
        <f>PLine3</f>
        <v>Historical Prior Year Ended 12/31/2020</v>
      </c>
      <c r="S57" s="19"/>
    </row>
    <row r="58" spans="1:20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20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135"/>
      <c r="L60" s="135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14"/>
      <c r="D61" s="14"/>
      <c r="E61" s="14"/>
      <c r="F61" s="14"/>
      <c r="G61" s="3"/>
      <c r="H61" s="5"/>
      <c r="I61" s="3"/>
      <c r="J61" s="5"/>
      <c r="K61" s="3"/>
      <c r="L61" s="5"/>
      <c r="M61" s="5"/>
      <c r="N61" s="5"/>
      <c r="S61" s="5"/>
    </row>
    <row r="62" spans="1:20" ht="14.1" customHeight="1" x14ac:dyDescent="0.2">
      <c r="A62" s="1" t="s">
        <v>761</v>
      </c>
      <c r="B62" s="4"/>
      <c r="C62" s="5"/>
      <c r="D62" s="5"/>
      <c r="E62" s="5"/>
      <c r="F62" s="3"/>
      <c r="G62" s="5"/>
      <c r="H62" s="5"/>
      <c r="I62" s="5"/>
      <c r="J62" s="5"/>
      <c r="K62" s="5"/>
      <c r="L62" s="3"/>
      <c r="M62" s="5"/>
      <c r="N62" s="43"/>
      <c r="O62" s="43"/>
      <c r="P62" s="3"/>
      <c r="Q62" s="3"/>
      <c r="R62" s="3"/>
      <c r="S62" s="16"/>
    </row>
    <row r="63" spans="1:20" ht="14.1" customHeight="1" thickBot="1" x14ac:dyDescent="0.25">
      <c r="A63" s="2" t="s">
        <v>772</v>
      </c>
      <c r="B63" s="8"/>
      <c r="C63" s="7"/>
      <c r="D63" s="7"/>
      <c r="E63" s="7"/>
      <c r="F63" s="7"/>
      <c r="G63" s="41"/>
      <c r="H63" s="41"/>
      <c r="I63" s="41"/>
      <c r="J63" s="42"/>
      <c r="K63" s="41"/>
      <c r="L63" s="42"/>
      <c r="M63" s="42"/>
      <c r="N63" s="15"/>
      <c r="O63" s="15"/>
      <c r="P63" s="15"/>
      <c r="Q63" s="15"/>
      <c r="R63" s="15"/>
      <c r="S63" s="15"/>
    </row>
    <row r="64" spans="1:20" ht="14.1" customHeight="1" x14ac:dyDescent="0.2">
      <c r="A64" s="1">
        <v>1</v>
      </c>
      <c r="B64" s="26"/>
      <c r="C64" s="9"/>
      <c r="D64" s="9"/>
      <c r="E64" s="9"/>
      <c r="F64" s="25"/>
      <c r="G64" s="25"/>
      <c r="H64" s="25"/>
      <c r="I64" s="25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20" ht="14.1" customHeight="1" x14ac:dyDescent="0.2">
      <c r="A65" s="1">
        <v>2</v>
      </c>
      <c r="B65" s="26"/>
      <c r="C65" s="9"/>
      <c r="F65" s="25"/>
      <c r="G65" s="25"/>
      <c r="H65" s="25"/>
      <c r="I65" s="25"/>
      <c r="J65" s="9"/>
      <c r="K65" s="9"/>
      <c r="L65" s="9"/>
      <c r="M65" s="25"/>
      <c r="N65" s="25"/>
      <c r="O65" s="25"/>
      <c r="P65" s="25"/>
      <c r="Q65" s="25"/>
      <c r="R65" s="25"/>
      <c r="S65" s="25"/>
      <c r="T65" s="10"/>
    </row>
    <row r="66" spans="1:20" ht="14.1" customHeight="1" x14ac:dyDescent="0.2">
      <c r="A66" s="1">
        <v>3</v>
      </c>
      <c r="B66" s="23"/>
      <c r="C66" s="9"/>
      <c r="F66" s="21"/>
      <c r="G66" s="21"/>
      <c r="H66" s="21"/>
      <c r="I66" s="21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10"/>
    </row>
    <row r="67" spans="1:20" ht="14.1" customHeight="1" x14ac:dyDescent="0.2">
      <c r="A67" s="1">
        <v>4</v>
      </c>
      <c r="B67" s="23"/>
      <c r="C67" s="9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5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6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7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10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11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12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13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14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15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16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17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18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19</v>
      </c>
      <c r="B82" s="23"/>
      <c r="C82" s="9"/>
      <c r="F82" s="21"/>
      <c r="G82" s="21"/>
      <c r="H82" s="21"/>
      <c r="I82" s="21"/>
      <c r="J82" s="17"/>
      <c r="K82" s="21"/>
      <c r="L82" s="17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20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21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22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23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24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25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26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27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28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29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30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31</v>
      </c>
      <c r="B94" s="27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32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33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34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35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36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37</v>
      </c>
      <c r="B100" s="23"/>
      <c r="C100" s="9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thickBot="1" x14ac:dyDescent="0.25">
      <c r="A101" s="2">
        <v>38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20" ht="14.1" customHeight="1" x14ac:dyDescent="0.2">
      <c r="A102" s="1" t="s">
        <v>781</v>
      </c>
      <c r="Q102" s="1" t="s">
        <v>782</v>
      </c>
    </row>
  </sheetData>
  <mergeCells count="1">
    <mergeCell ref="K60:L60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T155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1061</v>
      </c>
      <c r="B3" s="2"/>
      <c r="C3" s="2"/>
      <c r="D3" s="2"/>
      <c r="E3" s="2"/>
      <c r="F3" s="2"/>
      <c r="G3" s="2"/>
      <c r="H3" s="2" t="s">
        <v>1062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1064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1063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 t="s">
        <v>743</v>
      </c>
      <c r="G9" s="3"/>
      <c r="H9" s="3" t="s">
        <v>744</v>
      </c>
      <c r="I9" s="3"/>
      <c r="J9" s="3" t="s">
        <v>745</v>
      </c>
      <c r="K9" s="3"/>
      <c r="L9" s="3" t="s">
        <v>746</v>
      </c>
      <c r="M9" s="3"/>
      <c r="N9" s="3" t="s">
        <v>747</v>
      </c>
      <c r="O9" s="3"/>
      <c r="P9" s="3" t="s">
        <v>748</v>
      </c>
      <c r="Q9" s="3"/>
      <c r="R9" s="3" t="s">
        <v>749</v>
      </c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/>
      <c r="K10" s="14"/>
      <c r="L10" s="14"/>
      <c r="M10" s="3"/>
      <c r="N10" s="3"/>
      <c r="O10" s="3"/>
      <c r="P10" s="3"/>
      <c r="Q10" s="3"/>
      <c r="R10" s="3" t="s">
        <v>1065</v>
      </c>
      <c r="S10" s="3"/>
    </row>
    <row r="11" spans="1:20" ht="14.1" customHeight="1" x14ac:dyDescent="0.2">
      <c r="C11" s="14"/>
      <c r="D11" s="14"/>
      <c r="E11" s="14"/>
      <c r="F11" s="14"/>
      <c r="G11" s="3"/>
      <c r="H11" s="5" t="s">
        <v>1066</v>
      </c>
      <c r="I11" s="3"/>
      <c r="J11" s="5" t="s">
        <v>771</v>
      </c>
      <c r="K11" s="3"/>
      <c r="L11" s="5"/>
      <c r="M11" s="5"/>
      <c r="N11" s="5" t="s">
        <v>791</v>
      </c>
      <c r="P11" s="1" t="s">
        <v>791</v>
      </c>
      <c r="R11" s="1" t="s">
        <v>791</v>
      </c>
      <c r="S11" s="5"/>
    </row>
    <row r="12" spans="1:20" ht="14.1" customHeight="1" x14ac:dyDescent="0.2">
      <c r="A12" s="1" t="s">
        <v>761</v>
      </c>
      <c r="B12" s="4" t="s">
        <v>796</v>
      </c>
      <c r="C12" s="5" t="s">
        <v>796</v>
      </c>
      <c r="D12" s="5"/>
      <c r="E12" s="5"/>
      <c r="F12" s="3" t="s">
        <v>1067</v>
      </c>
      <c r="G12" s="5"/>
      <c r="H12" s="5" t="s">
        <v>1068</v>
      </c>
      <c r="I12" s="5"/>
      <c r="J12" s="5" t="s">
        <v>1068</v>
      </c>
      <c r="K12" s="5"/>
      <c r="L12" s="3" t="s">
        <v>791</v>
      </c>
      <c r="M12" s="5"/>
      <c r="N12" s="5" t="s">
        <v>790</v>
      </c>
      <c r="O12" s="43"/>
      <c r="P12" s="3" t="s">
        <v>682</v>
      </c>
      <c r="Q12" s="3"/>
      <c r="R12" s="3" t="s">
        <v>790</v>
      </c>
      <c r="S12" s="16"/>
    </row>
    <row r="13" spans="1:20" ht="14.1" customHeight="1" thickBot="1" x14ac:dyDescent="0.25">
      <c r="A13" s="2" t="s">
        <v>772</v>
      </c>
      <c r="B13" s="8" t="s">
        <v>797</v>
      </c>
      <c r="C13" s="7" t="s">
        <v>799</v>
      </c>
      <c r="D13" s="7"/>
      <c r="E13" s="7"/>
      <c r="F13" s="7" t="s">
        <v>1069</v>
      </c>
      <c r="G13" s="41"/>
      <c r="H13" s="41" t="s">
        <v>768</v>
      </c>
      <c r="I13" s="41"/>
      <c r="J13" s="42" t="s">
        <v>819</v>
      </c>
      <c r="K13" s="41"/>
      <c r="L13" s="42" t="s">
        <v>792</v>
      </c>
      <c r="M13" s="42"/>
      <c r="N13" s="15" t="s">
        <v>1070</v>
      </c>
      <c r="O13" s="15"/>
      <c r="P13" s="15" t="s">
        <v>1071</v>
      </c>
      <c r="Q13" s="15"/>
      <c r="R13" s="15" t="s">
        <v>1072</v>
      </c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 t="s">
        <v>1118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 t="s">
        <v>1119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 t="s">
        <v>1120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 t="s">
        <v>1121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 t="s">
        <v>1122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 t="s">
        <v>1123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 t="s">
        <v>145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 t="s">
        <v>1125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 t="s">
        <v>693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 t="s">
        <v>1126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 t="s">
        <v>1127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 t="s">
        <v>1128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 t="s">
        <v>1129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 t="s">
        <v>1130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 t="s">
        <v>1131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 t="s">
        <v>1132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 t="s">
        <v>1133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 t="s">
        <v>1134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9"/>
      <c r="C51" s="9"/>
      <c r="F51" s="21"/>
      <c r="G51" s="21"/>
      <c r="H51" s="21"/>
      <c r="I51" s="21"/>
      <c r="J51" s="17"/>
      <c r="K51" s="21"/>
      <c r="L51" s="17"/>
      <c r="M51" s="21"/>
      <c r="N51" s="21"/>
      <c r="O51" s="21"/>
      <c r="P51" s="21"/>
      <c r="Q51" s="21"/>
      <c r="R51" s="21"/>
      <c r="S51" s="21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C-1</v>
      </c>
      <c r="B54" s="2"/>
      <c r="C54" s="2"/>
      <c r="D54" s="2"/>
      <c r="E54" s="2"/>
      <c r="F54" s="2"/>
      <c r="G54" s="2"/>
      <c r="H54" s="2" t="str">
        <f>+$H$3</f>
        <v xml:space="preserve">ADJUSTED JURISDICTIONAL NET OPERATING INCOME 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calculation of jurisdictional net operating income for the test year, the prior year and the most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recent historical year.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 t="s">
        <v>743</v>
      </c>
      <c r="G60" s="3"/>
      <c r="H60" s="3" t="s">
        <v>744</v>
      </c>
      <c r="I60" s="3"/>
      <c r="J60" s="3" t="s">
        <v>745</v>
      </c>
      <c r="K60" s="3"/>
      <c r="L60" s="3" t="s">
        <v>746</v>
      </c>
      <c r="M60" s="3"/>
      <c r="N60" s="3" t="s">
        <v>747</v>
      </c>
      <c r="O60" s="3"/>
      <c r="P60" s="3" t="s">
        <v>748</v>
      </c>
      <c r="Q60" s="3"/>
      <c r="R60" s="3" t="s">
        <v>749</v>
      </c>
      <c r="S60" s="3"/>
    </row>
    <row r="61" spans="1:20" ht="14.1" customHeight="1" x14ac:dyDescent="0.2">
      <c r="C61" s="3"/>
      <c r="D61" s="3"/>
      <c r="E61" s="3"/>
      <c r="F61" s="3"/>
      <c r="G61" s="3"/>
      <c r="H61" s="3"/>
      <c r="I61" s="3"/>
      <c r="J61" s="3"/>
      <c r="K61" s="14"/>
      <c r="L61" s="14"/>
      <c r="M61" s="3"/>
      <c r="N61" s="3"/>
      <c r="O61" s="3"/>
      <c r="P61" s="3"/>
      <c r="Q61" s="3"/>
      <c r="R61" s="3" t="s">
        <v>1065</v>
      </c>
      <c r="S61" s="3"/>
    </row>
    <row r="62" spans="1:20" ht="14.1" customHeight="1" x14ac:dyDescent="0.2">
      <c r="C62" s="14"/>
      <c r="D62" s="14"/>
      <c r="E62" s="14"/>
      <c r="F62" s="14"/>
      <c r="G62" s="3"/>
      <c r="H62" s="5" t="s">
        <v>1066</v>
      </c>
      <c r="I62" s="3"/>
      <c r="J62" s="5" t="s">
        <v>771</v>
      </c>
      <c r="K62" s="3"/>
      <c r="L62" s="5"/>
      <c r="M62" s="5"/>
      <c r="N62" s="5" t="s">
        <v>791</v>
      </c>
      <c r="P62" s="1" t="s">
        <v>791</v>
      </c>
      <c r="R62" s="1" t="s">
        <v>791</v>
      </c>
      <c r="S62" s="5"/>
    </row>
    <row r="63" spans="1:20" ht="14.1" customHeight="1" x14ac:dyDescent="0.2">
      <c r="A63" s="1" t="s">
        <v>761</v>
      </c>
      <c r="B63" s="4" t="s">
        <v>796</v>
      </c>
      <c r="C63" s="5" t="s">
        <v>796</v>
      </c>
      <c r="D63" s="5"/>
      <c r="E63" s="5"/>
      <c r="F63" s="3" t="s">
        <v>1067</v>
      </c>
      <c r="G63" s="5"/>
      <c r="H63" s="5" t="s">
        <v>1068</v>
      </c>
      <c r="I63" s="5"/>
      <c r="J63" s="5" t="s">
        <v>1068</v>
      </c>
      <c r="K63" s="5"/>
      <c r="L63" s="3" t="s">
        <v>791</v>
      </c>
      <c r="M63" s="5"/>
      <c r="N63" s="5" t="s">
        <v>790</v>
      </c>
      <c r="O63" s="43"/>
      <c r="P63" s="3" t="s">
        <v>682</v>
      </c>
      <c r="Q63" s="3"/>
      <c r="R63" s="3" t="s">
        <v>790</v>
      </c>
      <c r="S63" s="16"/>
    </row>
    <row r="64" spans="1:20" ht="14.1" customHeight="1" thickBot="1" x14ac:dyDescent="0.25">
      <c r="A64" s="2" t="s">
        <v>772</v>
      </c>
      <c r="B64" s="8" t="s">
        <v>797</v>
      </c>
      <c r="C64" s="7" t="s">
        <v>799</v>
      </c>
      <c r="D64" s="7"/>
      <c r="E64" s="7"/>
      <c r="F64" s="7" t="s">
        <v>1069</v>
      </c>
      <c r="G64" s="41"/>
      <c r="H64" s="41" t="s">
        <v>768</v>
      </c>
      <c r="I64" s="41"/>
      <c r="J64" s="42" t="s">
        <v>819</v>
      </c>
      <c r="K64" s="41"/>
      <c r="L64" s="42" t="s">
        <v>792</v>
      </c>
      <c r="M64" s="42"/>
      <c r="N64" s="15" t="s">
        <v>1070</v>
      </c>
      <c r="O64" s="15"/>
      <c r="P64" s="15" t="s">
        <v>1071</v>
      </c>
      <c r="Q64" s="15"/>
      <c r="R64" s="15" t="s">
        <v>1072</v>
      </c>
      <c r="S64" s="15"/>
    </row>
    <row r="65" spans="1:20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9"/>
      <c r="C66" s="9" t="s">
        <v>1118</v>
      </c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9"/>
      <c r="C67" s="9" t="s">
        <v>1119</v>
      </c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9"/>
      <c r="C68" s="9" t="s">
        <v>1120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9"/>
      <c r="C69" s="9" t="s">
        <v>1121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9"/>
      <c r="C71" s="9" t="s">
        <v>1122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9"/>
      <c r="C72" s="9" t="s">
        <v>1123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9"/>
      <c r="C73" s="9" t="s">
        <v>145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9"/>
      <c r="C74" s="9" t="s">
        <v>1125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9"/>
      <c r="C75" s="9" t="s">
        <v>693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9"/>
      <c r="C76" s="9" t="s">
        <v>1126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9"/>
      <c r="C77" s="9" t="s">
        <v>1127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9"/>
      <c r="C78" s="9" t="s">
        <v>1128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9"/>
      <c r="C79" s="9" t="s">
        <v>1129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9"/>
      <c r="C80" s="9" t="s">
        <v>1130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9"/>
      <c r="C81" s="9" t="s">
        <v>1131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9"/>
      <c r="C82" s="9" t="s">
        <v>1132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9"/>
      <c r="C83" s="9" t="s">
        <v>1133</v>
      </c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9"/>
      <c r="C85" s="9" t="s">
        <v>1134</v>
      </c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  <row r="105" spans="1:20" ht="14.1" customHeight="1" thickBot="1" x14ac:dyDescent="0.25">
      <c r="A105" s="2" t="str">
        <f>+$A$3</f>
        <v>SCHEDULE C-1</v>
      </c>
      <c r="B105" s="2"/>
      <c r="C105" s="2"/>
      <c r="D105" s="2"/>
      <c r="E105" s="2"/>
      <c r="F105" s="2"/>
      <c r="G105" s="2"/>
      <c r="H105" s="2" t="str">
        <f>+$H$3</f>
        <v xml:space="preserve">ADJUSTED JURISDICTIONAL NET OPERATING INCOME 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20" ht="14.1" customHeight="1" x14ac:dyDescent="0.2">
      <c r="A106" s="1" t="s">
        <v>741</v>
      </c>
      <c r="E106" s="1" t="s">
        <v>806</v>
      </c>
      <c r="G106" s="1" t="str">
        <f>IF(+$G$4="","",$G$4)</f>
        <v>Provide the calculation of jurisdictional net operating income for the test year, the prior year and the most</v>
      </c>
      <c r="K106" s="12"/>
      <c r="L106" s="12"/>
      <c r="N106" s="12"/>
      <c r="O106" s="12"/>
      <c r="P106" s="12" t="s">
        <v>783</v>
      </c>
      <c r="S106" s="18"/>
    </row>
    <row r="107" spans="1:20" ht="14.1" customHeight="1" x14ac:dyDescent="0.2">
      <c r="G107" s="1" t="str">
        <f>IF(+$G$5="","",$G$5)</f>
        <v>recent historical year.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20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20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20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20" ht="14.1" customHeight="1" x14ac:dyDescent="0.2">
      <c r="C111" s="3"/>
      <c r="D111" s="3"/>
      <c r="E111" s="3"/>
      <c r="F111" s="3" t="s">
        <v>743</v>
      </c>
      <c r="G111" s="3"/>
      <c r="H111" s="3" t="s">
        <v>744</v>
      </c>
      <c r="I111" s="3"/>
      <c r="J111" s="3" t="s">
        <v>745</v>
      </c>
      <c r="K111" s="3"/>
      <c r="L111" s="3" t="s">
        <v>746</v>
      </c>
      <c r="M111" s="3"/>
      <c r="N111" s="3" t="s">
        <v>747</v>
      </c>
      <c r="O111" s="3"/>
      <c r="P111" s="3" t="s">
        <v>748</v>
      </c>
      <c r="Q111" s="3"/>
      <c r="R111" s="3" t="s">
        <v>749</v>
      </c>
      <c r="S111" s="3"/>
    </row>
    <row r="112" spans="1:20" ht="14.1" customHeight="1" x14ac:dyDescent="0.2">
      <c r="C112" s="3"/>
      <c r="D112" s="3"/>
      <c r="E112" s="3"/>
      <c r="F112" s="3"/>
      <c r="G112" s="3"/>
      <c r="H112" s="3"/>
      <c r="I112" s="3"/>
      <c r="J112" s="3"/>
      <c r="K112" s="14"/>
      <c r="L112" s="14"/>
      <c r="M112" s="3"/>
      <c r="N112" s="3"/>
      <c r="O112" s="3"/>
      <c r="P112" s="3"/>
      <c r="Q112" s="3"/>
      <c r="R112" s="3" t="s">
        <v>1065</v>
      </c>
      <c r="S112" s="3"/>
    </row>
    <row r="113" spans="1:19" ht="14.1" customHeight="1" x14ac:dyDescent="0.2">
      <c r="C113" s="14"/>
      <c r="D113" s="14"/>
      <c r="E113" s="14"/>
      <c r="F113" s="14"/>
      <c r="G113" s="3"/>
      <c r="H113" s="5" t="s">
        <v>1066</v>
      </c>
      <c r="I113" s="3"/>
      <c r="J113" s="5" t="s">
        <v>771</v>
      </c>
      <c r="K113" s="3"/>
      <c r="L113" s="5"/>
      <c r="M113" s="5"/>
      <c r="N113" s="5" t="s">
        <v>791</v>
      </c>
      <c r="P113" s="1" t="s">
        <v>791</v>
      </c>
      <c r="R113" s="1" t="s">
        <v>791</v>
      </c>
      <c r="S113" s="5"/>
    </row>
    <row r="114" spans="1:19" ht="14.1" customHeight="1" x14ac:dyDescent="0.2">
      <c r="A114" s="1" t="s">
        <v>761</v>
      </c>
      <c r="B114" s="4" t="s">
        <v>796</v>
      </c>
      <c r="C114" s="5" t="s">
        <v>796</v>
      </c>
      <c r="D114" s="5"/>
      <c r="E114" s="5"/>
      <c r="F114" s="3" t="s">
        <v>1067</v>
      </c>
      <c r="G114" s="5"/>
      <c r="H114" s="5" t="s">
        <v>1068</v>
      </c>
      <c r="I114" s="5"/>
      <c r="J114" s="5" t="s">
        <v>1068</v>
      </c>
      <c r="K114" s="5"/>
      <c r="L114" s="3" t="s">
        <v>791</v>
      </c>
      <c r="M114" s="5"/>
      <c r="N114" s="5" t="s">
        <v>790</v>
      </c>
      <c r="O114" s="43"/>
      <c r="P114" s="3" t="s">
        <v>682</v>
      </c>
      <c r="Q114" s="3"/>
      <c r="R114" s="3" t="s">
        <v>790</v>
      </c>
      <c r="S114" s="16"/>
    </row>
    <row r="115" spans="1:19" ht="14.1" customHeight="1" thickBot="1" x14ac:dyDescent="0.25">
      <c r="A115" s="2" t="s">
        <v>772</v>
      </c>
      <c r="B115" s="8" t="s">
        <v>797</v>
      </c>
      <c r="C115" s="7" t="s">
        <v>799</v>
      </c>
      <c r="D115" s="7"/>
      <c r="E115" s="7"/>
      <c r="F115" s="7" t="s">
        <v>1069</v>
      </c>
      <c r="G115" s="41"/>
      <c r="H115" s="41" t="s">
        <v>768</v>
      </c>
      <c r="I115" s="41"/>
      <c r="J115" s="42" t="s">
        <v>819</v>
      </c>
      <c r="K115" s="41"/>
      <c r="L115" s="42" t="s">
        <v>792</v>
      </c>
      <c r="M115" s="42"/>
      <c r="N115" s="15" t="s">
        <v>1070</v>
      </c>
      <c r="O115" s="15"/>
      <c r="P115" s="15" t="s">
        <v>1071</v>
      </c>
      <c r="Q115" s="15"/>
      <c r="R115" s="15" t="s">
        <v>1072</v>
      </c>
      <c r="S115" s="15"/>
    </row>
    <row r="116" spans="1:19" ht="14.1" customHeight="1" x14ac:dyDescent="0.2">
      <c r="A116" s="1">
        <v>1</v>
      </c>
      <c r="B116" s="9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9"/>
      <c r="C117" s="9" t="s">
        <v>1118</v>
      </c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9"/>
      <c r="C118" s="9" t="s">
        <v>1119</v>
      </c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9"/>
      <c r="C119" s="9" t="s">
        <v>1120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9"/>
      <c r="C120" s="9" t="s">
        <v>1121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9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9"/>
      <c r="C122" s="9" t="s">
        <v>1122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9"/>
      <c r="C123" s="9" t="s">
        <v>1123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9"/>
      <c r="C124" s="9" t="s">
        <v>145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9"/>
      <c r="C125" s="9" t="s">
        <v>1125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9"/>
      <c r="C126" s="9" t="s">
        <v>693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9"/>
      <c r="C127" s="9" t="s">
        <v>1126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9"/>
      <c r="C128" s="9" t="s">
        <v>1127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9"/>
      <c r="C129" s="9" t="s">
        <v>1128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9"/>
      <c r="C130" s="9" t="s">
        <v>1129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9"/>
      <c r="C131" s="9" t="s">
        <v>1130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9"/>
      <c r="C132" s="9" t="s">
        <v>1131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9"/>
      <c r="C133" s="9" t="s">
        <v>1132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9"/>
      <c r="C134" s="9" t="s">
        <v>1133</v>
      </c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9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9"/>
      <c r="C136" s="9" t="s">
        <v>1134</v>
      </c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9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9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9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9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9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9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9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9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9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9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9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9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9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9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9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9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9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T155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1073</v>
      </c>
      <c r="B3" s="2"/>
      <c r="C3" s="2"/>
      <c r="D3" s="2"/>
      <c r="E3" s="2"/>
      <c r="F3" s="2"/>
      <c r="G3" s="2"/>
      <c r="H3" s="2" t="s">
        <v>1115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1116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1117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63"/>
      <c r="H9" s="63"/>
      <c r="I9" s="63"/>
      <c r="J9" s="63"/>
      <c r="K9" s="63"/>
      <c r="L9" s="63" t="s">
        <v>682</v>
      </c>
      <c r="M9" s="63"/>
      <c r="N9" s="63"/>
      <c r="O9" s="63"/>
      <c r="P9" s="63"/>
      <c r="Q9" s="63"/>
      <c r="R9" s="3"/>
      <c r="S9" s="3"/>
    </row>
    <row r="10" spans="1:20" ht="14.1" customHeight="1" x14ac:dyDescent="0.2">
      <c r="C10" s="3"/>
      <c r="D10" s="3"/>
      <c r="E10" s="3"/>
      <c r="F10" s="3" t="s">
        <v>791</v>
      </c>
      <c r="G10" s="3" t="s">
        <v>743</v>
      </c>
      <c r="H10" s="3" t="s">
        <v>744</v>
      </c>
      <c r="I10" s="3" t="s">
        <v>745</v>
      </c>
      <c r="J10" s="3" t="s">
        <v>746</v>
      </c>
      <c r="K10" s="5" t="s">
        <v>747</v>
      </c>
      <c r="L10" s="5" t="s">
        <v>748</v>
      </c>
      <c r="M10" s="3" t="s">
        <v>749</v>
      </c>
      <c r="N10" s="3" t="s">
        <v>750</v>
      </c>
      <c r="O10" s="3" t="s">
        <v>751</v>
      </c>
      <c r="P10" s="3" t="s">
        <v>752</v>
      </c>
      <c r="Q10" s="3" t="s">
        <v>800</v>
      </c>
      <c r="R10" s="3"/>
      <c r="S10" s="3"/>
    </row>
    <row r="11" spans="1:20" ht="14.1" customHeight="1" x14ac:dyDescent="0.2">
      <c r="C11" s="14"/>
      <c r="D11" s="14"/>
      <c r="E11" s="5"/>
      <c r="F11" s="5" t="s">
        <v>790</v>
      </c>
      <c r="G11" s="3"/>
      <c r="H11" s="5"/>
      <c r="I11" s="3"/>
      <c r="J11" s="5"/>
      <c r="K11" s="3"/>
      <c r="L11" s="5"/>
      <c r="M11" s="5"/>
      <c r="N11" s="5"/>
      <c r="O11" s="4"/>
      <c r="P11" s="4"/>
      <c r="Q11" s="4"/>
      <c r="R11" s="5"/>
      <c r="S11" s="4" t="s">
        <v>1065</v>
      </c>
    </row>
    <row r="12" spans="1:20" ht="14.1" customHeight="1" x14ac:dyDescent="0.2">
      <c r="A12" s="1" t="s">
        <v>761</v>
      </c>
      <c r="B12" s="4" t="s">
        <v>796</v>
      </c>
      <c r="C12" s="5" t="s">
        <v>796</v>
      </c>
      <c r="D12" s="5"/>
      <c r="E12" s="5"/>
      <c r="F12" s="3" t="s">
        <v>844</v>
      </c>
      <c r="G12" s="5"/>
      <c r="H12" s="5"/>
      <c r="I12" s="5"/>
      <c r="J12" s="5"/>
      <c r="K12" s="5"/>
      <c r="L12" s="3"/>
      <c r="M12" s="5"/>
      <c r="N12" s="5"/>
      <c r="O12" s="5"/>
      <c r="P12" s="3"/>
      <c r="Q12" s="3"/>
      <c r="R12" s="16" t="s">
        <v>771</v>
      </c>
      <c r="S12" s="4" t="s">
        <v>791</v>
      </c>
    </row>
    <row r="13" spans="1:20" ht="14.1" customHeight="1" thickBot="1" x14ac:dyDescent="0.25">
      <c r="A13" s="2" t="s">
        <v>772</v>
      </c>
      <c r="B13" s="8" t="s">
        <v>797</v>
      </c>
      <c r="C13" s="7" t="s">
        <v>799</v>
      </c>
      <c r="D13" s="7"/>
      <c r="E13" s="7"/>
      <c r="F13" s="7" t="s">
        <v>1135</v>
      </c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7" t="s">
        <v>682</v>
      </c>
      <c r="S13" s="7" t="s">
        <v>106</v>
      </c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 t="s">
        <v>1118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 t="s">
        <v>1119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 t="s">
        <v>1120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 t="s">
        <v>1121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 t="s">
        <v>1122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 t="s">
        <v>1123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 t="s">
        <v>1124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 t="s">
        <v>1125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 t="s">
        <v>693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 t="s">
        <v>1126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 t="s">
        <v>1127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 t="s">
        <v>1128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 t="s">
        <v>1129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 t="s">
        <v>1130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 t="s">
        <v>1131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 t="s">
        <v>1132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 t="s">
        <v>1133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 t="s">
        <v>1134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9"/>
      <c r="C51" s="9"/>
      <c r="F51" s="21"/>
      <c r="G51" s="21"/>
      <c r="H51" s="21"/>
      <c r="I51" s="21"/>
      <c r="J51" s="17"/>
      <c r="K51" s="21"/>
      <c r="L51" s="17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C-2</v>
      </c>
      <c r="B54" s="2"/>
      <c r="C54" s="2"/>
      <c r="D54" s="2"/>
      <c r="E54" s="2"/>
      <c r="F54" s="2"/>
      <c r="G54" s="2"/>
      <c r="H54" s="2" t="str">
        <f>+$H$3</f>
        <v>NET OPERATING INCOME ADJUSTMENTS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net operating income adjustments for the test year, the prior year and the most recent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historical year.  Provide the details of all adjustments on Schedule C-3.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63"/>
      <c r="H60" s="63"/>
      <c r="I60" s="63"/>
      <c r="J60" s="63"/>
      <c r="K60" s="63"/>
      <c r="L60" s="63" t="s">
        <v>682</v>
      </c>
      <c r="M60" s="63"/>
      <c r="N60" s="63"/>
      <c r="O60" s="63"/>
      <c r="P60" s="63"/>
      <c r="Q60" s="63"/>
      <c r="R60" s="3"/>
      <c r="S60" s="3"/>
    </row>
    <row r="61" spans="1:20" ht="14.1" customHeight="1" x14ac:dyDescent="0.2">
      <c r="C61" s="3"/>
      <c r="D61" s="3"/>
      <c r="E61" s="3"/>
      <c r="F61" s="3" t="s">
        <v>791</v>
      </c>
      <c r="G61" s="3" t="s">
        <v>743</v>
      </c>
      <c r="H61" s="3" t="s">
        <v>744</v>
      </c>
      <c r="I61" s="3" t="s">
        <v>745</v>
      </c>
      <c r="J61" s="3" t="s">
        <v>746</v>
      </c>
      <c r="K61" s="5" t="s">
        <v>747</v>
      </c>
      <c r="L61" s="5" t="s">
        <v>748</v>
      </c>
      <c r="M61" s="3" t="s">
        <v>749</v>
      </c>
      <c r="N61" s="3" t="s">
        <v>750</v>
      </c>
      <c r="O61" s="3" t="s">
        <v>751</v>
      </c>
      <c r="P61" s="3" t="s">
        <v>752</v>
      </c>
      <c r="Q61" s="3" t="s">
        <v>800</v>
      </c>
      <c r="R61" s="3"/>
      <c r="S61" s="3"/>
    </row>
    <row r="62" spans="1:20" ht="14.1" customHeight="1" x14ac:dyDescent="0.2">
      <c r="C62" s="14"/>
      <c r="D62" s="14"/>
      <c r="E62" s="14"/>
      <c r="F62" s="5" t="s">
        <v>790</v>
      </c>
      <c r="G62" s="3"/>
      <c r="H62" s="5"/>
      <c r="I62" s="3"/>
      <c r="J62" s="5"/>
      <c r="K62" s="3"/>
      <c r="L62" s="5"/>
      <c r="M62" s="5"/>
      <c r="N62" s="5"/>
      <c r="O62" s="4"/>
      <c r="P62" s="4"/>
      <c r="Q62" s="4"/>
      <c r="R62" s="5"/>
      <c r="S62" s="4" t="s">
        <v>1065</v>
      </c>
    </row>
    <row r="63" spans="1:20" ht="14.1" customHeight="1" x14ac:dyDescent="0.2">
      <c r="A63" s="1" t="s">
        <v>761</v>
      </c>
      <c r="B63" s="4" t="s">
        <v>796</v>
      </c>
      <c r="C63" s="5" t="s">
        <v>796</v>
      </c>
      <c r="D63" s="5"/>
      <c r="E63" s="5"/>
      <c r="F63" s="3" t="s">
        <v>844</v>
      </c>
      <c r="G63" s="5"/>
      <c r="H63" s="5"/>
      <c r="I63" s="5"/>
      <c r="J63" s="5"/>
      <c r="K63" s="5"/>
      <c r="L63" s="3"/>
      <c r="M63" s="5"/>
      <c r="N63" s="5"/>
      <c r="O63" s="5"/>
      <c r="P63" s="3"/>
      <c r="Q63" s="3"/>
      <c r="R63" s="16" t="s">
        <v>771</v>
      </c>
      <c r="S63" s="4" t="s">
        <v>791</v>
      </c>
    </row>
    <row r="64" spans="1:20" ht="14.1" customHeight="1" thickBot="1" x14ac:dyDescent="0.25">
      <c r="A64" s="2" t="s">
        <v>772</v>
      </c>
      <c r="B64" s="8" t="s">
        <v>797</v>
      </c>
      <c r="C64" s="7" t="s">
        <v>799</v>
      </c>
      <c r="D64" s="7"/>
      <c r="E64" s="7"/>
      <c r="F64" s="7" t="s">
        <v>1135</v>
      </c>
      <c r="G64" s="41"/>
      <c r="H64" s="41"/>
      <c r="I64" s="41"/>
      <c r="J64" s="42"/>
      <c r="K64" s="41"/>
      <c r="L64" s="42"/>
      <c r="M64" s="42"/>
      <c r="N64" s="15"/>
      <c r="O64" s="15"/>
      <c r="P64" s="15"/>
      <c r="Q64" s="15"/>
      <c r="R64" s="7" t="s">
        <v>682</v>
      </c>
      <c r="S64" s="7" t="s">
        <v>106</v>
      </c>
      <c r="T64" s="10"/>
    </row>
    <row r="65" spans="1:20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9"/>
      <c r="C66" s="9" t="s">
        <v>1118</v>
      </c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9"/>
      <c r="C67" s="9" t="s">
        <v>1119</v>
      </c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9"/>
      <c r="C68" s="9" t="s">
        <v>1120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9"/>
      <c r="C69" s="9" t="s">
        <v>1121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9"/>
      <c r="C71" s="9" t="s">
        <v>1122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9"/>
      <c r="C72" s="9" t="s">
        <v>1123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9"/>
      <c r="C73" s="9" t="s">
        <v>1124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9"/>
      <c r="C74" s="9" t="s">
        <v>1125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9"/>
      <c r="C75" s="9" t="s">
        <v>693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9"/>
      <c r="C76" s="9" t="s">
        <v>1126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9"/>
      <c r="C77" s="9" t="s">
        <v>1127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9"/>
      <c r="C78" s="9" t="s">
        <v>1128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9"/>
      <c r="C79" s="9" t="s">
        <v>1129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9"/>
      <c r="C80" s="9" t="s">
        <v>1130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9"/>
      <c r="C81" s="9" t="s">
        <v>1131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9"/>
      <c r="C82" s="9" t="s">
        <v>1132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9"/>
      <c r="C84" s="9" t="s">
        <v>1133</v>
      </c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9"/>
      <c r="C86" s="9" t="s">
        <v>1134</v>
      </c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20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20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20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20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  <row r="105" spans="1:20" ht="14.1" customHeight="1" thickBot="1" x14ac:dyDescent="0.25">
      <c r="A105" s="2" t="str">
        <f>+$A$3</f>
        <v>SCHEDULE C-2</v>
      </c>
      <c r="B105" s="2"/>
      <c r="C105" s="2"/>
      <c r="D105" s="2"/>
      <c r="E105" s="2"/>
      <c r="F105" s="2"/>
      <c r="G105" s="2"/>
      <c r="H105" s="2" t="str">
        <f>+$H$3</f>
        <v>NET OPERATING INCOME ADJUSTMENTS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20" ht="14.1" customHeight="1" x14ac:dyDescent="0.2">
      <c r="A106" s="1" t="s">
        <v>741</v>
      </c>
      <c r="E106" s="1" t="s">
        <v>806</v>
      </c>
      <c r="G106" s="1" t="str">
        <f>IF(+$G$4="","",$G$4)</f>
        <v>Provide a schedule of net operating income adjustments for the test year, the prior year and the most recent</v>
      </c>
      <c r="K106" s="12"/>
      <c r="L106" s="12"/>
      <c r="N106" s="12"/>
      <c r="O106" s="12"/>
      <c r="P106" s="12" t="s">
        <v>783</v>
      </c>
      <c r="S106" s="18"/>
    </row>
    <row r="107" spans="1:20" ht="14.1" customHeight="1" x14ac:dyDescent="0.2">
      <c r="G107" s="1" t="str">
        <f>IF(+$G$5="","",$G$5)</f>
        <v>historical year.  Provide the details of all adjustments on Schedule C-3.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20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20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20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20" ht="14.1" customHeight="1" x14ac:dyDescent="0.2">
      <c r="C111" s="3"/>
      <c r="D111" s="3"/>
      <c r="E111" s="3"/>
      <c r="F111" s="3"/>
      <c r="G111" s="63"/>
      <c r="H111" s="63"/>
      <c r="I111" s="63"/>
      <c r="J111" s="63"/>
      <c r="K111" s="63"/>
      <c r="L111" s="63" t="s">
        <v>682</v>
      </c>
      <c r="M111" s="63"/>
      <c r="N111" s="63"/>
      <c r="O111" s="63"/>
      <c r="P111" s="63"/>
      <c r="Q111" s="63"/>
      <c r="R111" s="3"/>
      <c r="S111" s="3"/>
    </row>
    <row r="112" spans="1:20" ht="14.1" customHeight="1" x14ac:dyDescent="0.2">
      <c r="C112" s="3"/>
      <c r="D112" s="3"/>
      <c r="E112" s="3"/>
      <c r="F112" s="3" t="s">
        <v>791</v>
      </c>
      <c r="G112" s="3" t="s">
        <v>743</v>
      </c>
      <c r="H112" s="3" t="s">
        <v>744</v>
      </c>
      <c r="I112" s="3" t="s">
        <v>745</v>
      </c>
      <c r="J112" s="3" t="s">
        <v>746</v>
      </c>
      <c r="K112" s="5" t="s">
        <v>747</v>
      </c>
      <c r="L112" s="5" t="s">
        <v>748</v>
      </c>
      <c r="M112" s="3" t="s">
        <v>749</v>
      </c>
      <c r="N112" s="3" t="s">
        <v>750</v>
      </c>
      <c r="O112" s="3" t="s">
        <v>751</v>
      </c>
      <c r="P112" s="3" t="s">
        <v>752</v>
      </c>
      <c r="Q112" s="3" t="s">
        <v>800</v>
      </c>
      <c r="R112" s="3"/>
      <c r="S112" s="3"/>
    </row>
    <row r="113" spans="1:19" ht="14.1" customHeight="1" x14ac:dyDescent="0.2">
      <c r="C113" s="14"/>
      <c r="D113" s="14"/>
      <c r="E113" s="14"/>
      <c r="F113" s="5" t="s">
        <v>790</v>
      </c>
      <c r="G113" s="3"/>
      <c r="H113" s="5"/>
      <c r="I113" s="3"/>
      <c r="J113" s="5"/>
      <c r="K113" s="3"/>
      <c r="L113" s="5"/>
      <c r="M113" s="5"/>
      <c r="N113" s="5"/>
      <c r="O113" s="4"/>
      <c r="P113" s="4"/>
      <c r="Q113" s="4"/>
      <c r="R113" s="5"/>
      <c r="S113" s="4" t="s">
        <v>1065</v>
      </c>
    </row>
    <row r="114" spans="1:19" ht="14.1" customHeight="1" x14ac:dyDescent="0.2">
      <c r="A114" s="1" t="s">
        <v>761</v>
      </c>
      <c r="B114" s="4" t="s">
        <v>796</v>
      </c>
      <c r="C114" s="5" t="s">
        <v>796</v>
      </c>
      <c r="D114" s="5"/>
      <c r="E114" s="5"/>
      <c r="F114" s="3" t="s">
        <v>844</v>
      </c>
      <c r="G114" s="5"/>
      <c r="H114" s="5"/>
      <c r="I114" s="5"/>
      <c r="J114" s="5"/>
      <c r="K114" s="5"/>
      <c r="L114" s="3"/>
      <c r="M114" s="5"/>
      <c r="N114" s="5"/>
      <c r="O114" s="5"/>
      <c r="P114" s="3"/>
      <c r="Q114" s="3"/>
      <c r="R114" s="16" t="s">
        <v>771</v>
      </c>
      <c r="S114" s="4" t="s">
        <v>791</v>
      </c>
    </row>
    <row r="115" spans="1:19" ht="14.1" customHeight="1" thickBot="1" x14ac:dyDescent="0.25">
      <c r="A115" s="2" t="s">
        <v>772</v>
      </c>
      <c r="B115" s="8" t="s">
        <v>797</v>
      </c>
      <c r="C115" s="7" t="s">
        <v>799</v>
      </c>
      <c r="D115" s="7"/>
      <c r="E115" s="7"/>
      <c r="F115" s="7" t="s">
        <v>1135</v>
      </c>
      <c r="G115" s="41"/>
      <c r="H115" s="41"/>
      <c r="I115" s="41"/>
      <c r="J115" s="42"/>
      <c r="K115" s="41"/>
      <c r="L115" s="42"/>
      <c r="M115" s="42"/>
      <c r="N115" s="15"/>
      <c r="O115" s="15"/>
      <c r="P115" s="15"/>
      <c r="Q115" s="15"/>
      <c r="R115" s="7" t="s">
        <v>682</v>
      </c>
      <c r="S115" s="7" t="s">
        <v>106</v>
      </c>
    </row>
    <row r="116" spans="1:19" ht="14.1" customHeight="1" x14ac:dyDescent="0.2">
      <c r="A116" s="1">
        <v>1</v>
      </c>
      <c r="B116" s="9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9"/>
      <c r="C117" s="9" t="s">
        <v>1118</v>
      </c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9"/>
      <c r="C118" s="9" t="s">
        <v>1119</v>
      </c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9"/>
      <c r="C119" s="9" t="s">
        <v>1120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9"/>
      <c r="C120" s="9" t="s">
        <v>1121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9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9"/>
      <c r="C122" s="9" t="s">
        <v>1122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9"/>
      <c r="C123" s="9" t="s">
        <v>1123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9"/>
      <c r="C124" s="9" t="s">
        <v>1124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9"/>
      <c r="C125" s="9" t="s">
        <v>1125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9"/>
      <c r="C126" s="9" t="s">
        <v>693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9"/>
      <c r="C127" s="9" t="s">
        <v>1126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9"/>
      <c r="C128" s="9" t="s">
        <v>1127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9"/>
      <c r="C129" s="9" t="s">
        <v>1128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9"/>
      <c r="C130" s="9" t="s">
        <v>1129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9"/>
      <c r="C131" s="9" t="s">
        <v>1130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9"/>
      <c r="C132" s="9" t="s">
        <v>1131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9"/>
      <c r="C133" s="9" t="s">
        <v>1132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9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9"/>
      <c r="C135" s="9" t="s">
        <v>1133</v>
      </c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9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9"/>
      <c r="C137" s="9" t="s">
        <v>1134</v>
      </c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9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9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9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9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9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9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9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9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9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9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9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9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9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9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9"/>
      <c r="C152" s="9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9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T308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6</v>
      </c>
    </row>
    <row r="3" spans="1:20" ht="14.1" customHeight="1" thickBot="1" x14ac:dyDescent="0.25">
      <c r="A3" s="2" t="s">
        <v>1074</v>
      </c>
      <c r="B3" s="2"/>
      <c r="C3" s="2"/>
      <c r="D3" s="2"/>
      <c r="E3" s="2"/>
      <c r="F3" s="2"/>
      <c r="G3" s="2"/>
      <c r="H3" s="2" t="s">
        <v>1136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6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863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1387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/>
      <c r="H10" s="3"/>
      <c r="I10" s="3"/>
      <c r="J10" s="3" t="s">
        <v>743</v>
      </c>
      <c r="K10" s="3"/>
      <c r="L10" s="3"/>
      <c r="M10" s="5" t="s">
        <v>744</v>
      </c>
      <c r="N10" s="5"/>
      <c r="O10" s="3" t="s">
        <v>745</v>
      </c>
      <c r="P10" s="3"/>
      <c r="Q10" s="3"/>
      <c r="R10" s="3"/>
      <c r="S10" s="3"/>
    </row>
    <row r="11" spans="1:20" ht="14.1" customHeight="1" x14ac:dyDescent="0.2">
      <c r="C11" s="5"/>
      <c r="D11" s="5"/>
      <c r="E11" s="5"/>
      <c r="F11" s="5" t="s">
        <v>1137</v>
      </c>
      <c r="G11" s="3"/>
      <c r="H11" s="5"/>
      <c r="I11" s="3"/>
      <c r="J11" s="5"/>
      <c r="K11" s="3"/>
      <c r="L11" s="5"/>
      <c r="M11" s="3"/>
      <c r="N11" s="5"/>
      <c r="O11" s="5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5" t="s">
        <v>1138</v>
      </c>
      <c r="G12" s="5"/>
      <c r="H12" s="5"/>
      <c r="I12" s="5"/>
      <c r="J12" s="5" t="s">
        <v>771</v>
      </c>
      <c r="K12" s="5"/>
      <c r="L12" s="5"/>
      <c r="M12" s="5" t="s">
        <v>791</v>
      </c>
      <c r="N12" s="3"/>
      <c r="O12" s="5" t="s">
        <v>791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789</v>
      </c>
      <c r="D13" s="7"/>
      <c r="E13" s="7"/>
      <c r="F13" s="7" t="s">
        <v>1139</v>
      </c>
      <c r="G13" s="41"/>
      <c r="H13" s="41"/>
      <c r="I13" s="41"/>
      <c r="J13" s="41" t="s">
        <v>789</v>
      </c>
      <c r="K13" s="41"/>
      <c r="L13" s="42"/>
      <c r="M13" s="41" t="s">
        <v>792</v>
      </c>
      <c r="N13" s="42"/>
      <c r="O13" s="42" t="s">
        <v>789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9"/>
      <c r="C51" s="9"/>
      <c r="F51" s="21"/>
      <c r="G51" s="21"/>
      <c r="H51" s="21"/>
      <c r="I51" s="21"/>
      <c r="J51" s="17"/>
      <c r="K51" s="21"/>
      <c r="L51" s="17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C-3</v>
      </c>
      <c r="B54" s="2"/>
      <c r="C54" s="2"/>
      <c r="D54" s="2"/>
      <c r="E54" s="2"/>
      <c r="F54" s="2"/>
      <c r="G54" s="2"/>
      <c r="H54" s="2" t="str">
        <f>+$H$3</f>
        <v xml:space="preserve">        JURISDICTIONAL NET OPERATING INCOME ADJUSTMENTS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6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List and explain all proposed adjustments to net operating income for the test year, the prior year and the most recent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historical year.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5"/>
      <c r="N61" s="5"/>
      <c r="O61" s="3"/>
      <c r="P61" s="3"/>
      <c r="Q61" s="3"/>
      <c r="R61" s="3"/>
      <c r="S61" s="3"/>
    </row>
    <row r="62" spans="1:20" ht="14.1" customHeight="1" x14ac:dyDescent="0.2">
      <c r="C62" s="5"/>
      <c r="D62" s="5"/>
      <c r="E62" s="5"/>
      <c r="F62" s="5" t="s">
        <v>1137</v>
      </c>
      <c r="G62" s="3"/>
      <c r="H62" s="5"/>
      <c r="I62" s="3"/>
      <c r="J62" s="5"/>
      <c r="K62" s="3"/>
      <c r="L62" s="5"/>
      <c r="M62" s="3"/>
      <c r="N62" s="5"/>
      <c r="O62" s="5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5" t="s">
        <v>1138</v>
      </c>
      <c r="G63" s="5"/>
      <c r="H63" s="5"/>
      <c r="I63" s="5"/>
      <c r="J63" s="5"/>
      <c r="K63" s="5"/>
      <c r="L63" s="5"/>
      <c r="M63" s="5"/>
      <c r="N63" s="3"/>
      <c r="O63" s="5"/>
      <c r="P63" s="3"/>
      <c r="Q63" s="3"/>
      <c r="R63" s="3"/>
      <c r="S63" s="16"/>
    </row>
    <row r="64" spans="1:20" ht="14.1" customHeight="1" thickBot="1" x14ac:dyDescent="0.25">
      <c r="A64" s="2" t="s">
        <v>772</v>
      </c>
      <c r="B64" s="8"/>
      <c r="C64" s="7" t="s">
        <v>789</v>
      </c>
      <c r="D64" s="7"/>
      <c r="E64" s="7"/>
      <c r="F64" s="7" t="s">
        <v>1139</v>
      </c>
      <c r="G64" s="41"/>
      <c r="H64" s="41"/>
      <c r="I64" s="41"/>
      <c r="J64" s="41"/>
      <c r="K64" s="41"/>
      <c r="L64" s="42"/>
      <c r="M64" s="41"/>
      <c r="N64" s="42"/>
      <c r="O64" s="42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9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9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9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9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20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20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20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20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  <row r="105" spans="1:20" ht="14.1" customHeight="1" thickBot="1" x14ac:dyDescent="0.25">
      <c r="A105" s="2" t="str">
        <f>+$A$3</f>
        <v>SCHEDULE C-3</v>
      </c>
      <c r="B105" s="2"/>
      <c r="C105" s="2"/>
      <c r="D105" s="2"/>
      <c r="E105" s="2"/>
      <c r="F105" s="2"/>
      <c r="G105" s="2"/>
      <c r="H105" s="2" t="str">
        <f>+$H$3</f>
        <v xml:space="preserve">        JURISDICTIONAL NET OPERATING INCOME ADJUSTMENTS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6</v>
      </c>
    </row>
    <row r="106" spans="1:20" ht="14.1" customHeight="1" x14ac:dyDescent="0.2">
      <c r="A106" s="1" t="s">
        <v>741</v>
      </c>
      <c r="E106" s="1" t="s">
        <v>806</v>
      </c>
      <c r="G106" s="1" t="str">
        <f>IF(+$G$4="","",$G$4)</f>
        <v>List and explain all proposed adjustments to net operating income for the test year, the prior year and the most recent</v>
      </c>
      <c r="K106" s="12"/>
      <c r="L106" s="12"/>
      <c r="N106" s="12"/>
      <c r="O106" s="12"/>
      <c r="P106" s="12" t="s">
        <v>783</v>
      </c>
      <c r="S106" s="18"/>
    </row>
    <row r="107" spans="1:20" ht="14.1" customHeight="1" x14ac:dyDescent="0.2">
      <c r="G107" s="1" t="str">
        <f>IF(+$G$5="","",$G$5)</f>
        <v>historical year.</v>
      </c>
      <c r="K107" s="11"/>
      <c r="L107" s="13"/>
      <c r="O107" s="11"/>
      <c r="P107" s="11" t="str">
        <f>IF($P$5="","",$P$5)</f>
        <v/>
      </c>
      <c r="Q107" s="13" t="str">
        <f>PLine1</f>
        <v>Projected Test Year Ended 12/31/2022</v>
      </c>
      <c r="S107" s="19"/>
    </row>
    <row r="108" spans="1:20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 t="str">
        <f>IF($P$6="","",$P$6)</f>
        <v/>
      </c>
      <c r="Q108" s="13" t="str">
        <f>PLine2</f>
        <v>Projected Prior Year Ended 12/31/2021</v>
      </c>
      <c r="S108" s="19"/>
    </row>
    <row r="109" spans="1:20" ht="14.1" customHeight="1" x14ac:dyDescent="0.2">
      <c r="G109" s="1" t="str">
        <f>IF(+$G$7="","",$G$7)</f>
        <v/>
      </c>
      <c r="K109" s="11"/>
      <c r="L109" s="13"/>
      <c r="M109" s="11"/>
      <c r="P109" s="11" t="str">
        <f>IF($P$7="","",$P$7)</f>
        <v/>
      </c>
      <c r="Q109" s="13" t="str">
        <f>PLine3</f>
        <v>Historical Prior Year Ended 12/31/2020</v>
      </c>
      <c r="S109" s="19"/>
    </row>
    <row r="110" spans="1:20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20" ht="14.1" customHeight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20" ht="14.1" customHeight="1" x14ac:dyDescent="0.2">
      <c r="C112" s="3"/>
      <c r="D112" s="3"/>
      <c r="E112" s="3"/>
      <c r="F112" s="3"/>
      <c r="G112" s="3"/>
      <c r="H112" s="3"/>
      <c r="I112" s="3"/>
      <c r="J112" s="3" t="s">
        <v>743</v>
      </c>
      <c r="K112" s="3"/>
      <c r="L112" s="3"/>
      <c r="M112" s="5" t="s">
        <v>744</v>
      </c>
      <c r="N112" s="5"/>
      <c r="O112" s="3" t="s">
        <v>745</v>
      </c>
      <c r="P112" s="3"/>
      <c r="Q112" s="3"/>
      <c r="R112" s="3"/>
      <c r="S112" s="3"/>
    </row>
    <row r="113" spans="1:19" ht="14.1" customHeight="1" x14ac:dyDescent="0.2">
      <c r="C113" s="5"/>
      <c r="D113" s="5"/>
      <c r="E113" s="5"/>
      <c r="F113" s="5" t="s">
        <v>1137</v>
      </c>
      <c r="G113" s="3"/>
      <c r="H113" s="5"/>
      <c r="I113" s="3"/>
      <c r="J113" s="5"/>
      <c r="K113" s="3"/>
      <c r="L113" s="5"/>
      <c r="M113" s="3"/>
      <c r="N113" s="5"/>
      <c r="O113" s="5"/>
      <c r="S113" s="5"/>
    </row>
    <row r="114" spans="1:19" ht="14.1" customHeight="1" x14ac:dyDescent="0.2">
      <c r="A114" s="1" t="s">
        <v>761</v>
      </c>
      <c r="B114" s="4"/>
      <c r="C114" s="5"/>
      <c r="D114" s="5"/>
      <c r="E114" s="5"/>
      <c r="F114" s="5" t="s">
        <v>1138</v>
      </c>
      <c r="G114" s="5"/>
      <c r="H114" s="5"/>
      <c r="I114" s="5"/>
      <c r="J114" s="5" t="s">
        <v>771</v>
      </c>
      <c r="K114" s="5"/>
      <c r="L114" s="5"/>
      <c r="M114" s="5" t="s">
        <v>791</v>
      </c>
      <c r="N114" s="3"/>
      <c r="O114" s="5" t="s">
        <v>791</v>
      </c>
      <c r="P114" s="3"/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789</v>
      </c>
      <c r="D115" s="7"/>
      <c r="E115" s="7"/>
      <c r="F115" s="7" t="s">
        <v>1139</v>
      </c>
      <c r="G115" s="41"/>
      <c r="H115" s="41"/>
      <c r="I115" s="41"/>
      <c r="J115" s="41" t="s">
        <v>789</v>
      </c>
      <c r="K115" s="41"/>
      <c r="L115" s="42"/>
      <c r="M115" s="41" t="s">
        <v>792</v>
      </c>
      <c r="N115" s="42"/>
      <c r="O115" s="42" t="s">
        <v>789</v>
      </c>
      <c r="P115" s="15"/>
      <c r="Q115" s="15"/>
      <c r="R115" s="15"/>
      <c r="S115" s="15"/>
    </row>
    <row r="116" spans="1:19" ht="14.1" customHeight="1" x14ac:dyDescent="0.2">
      <c r="A116" s="1">
        <v>1</v>
      </c>
      <c r="B116" s="9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9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9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9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9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9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9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9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9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9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9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9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9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9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9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9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9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9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9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9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9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9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9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9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9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9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9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9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9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9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9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9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9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9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9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9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9"/>
      <c r="C152" s="9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9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  <row r="156" spans="1:19" ht="14.1" customHeight="1" thickBot="1" x14ac:dyDescent="0.25">
      <c r="A156" s="2" t="str">
        <f>+$A$3</f>
        <v>SCHEDULE C-3</v>
      </c>
      <c r="B156" s="2"/>
      <c r="C156" s="2"/>
      <c r="D156" s="2"/>
      <c r="E156" s="2"/>
      <c r="F156" s="2"/>
      <c r="G156" s="2"/>
      <c r="H156" s="2" t="str">
        <f>+$H$3</f>
        <v xml:space="preserve">        JURISDICTIONAL NET OPERATING INCOME ADJUSTMENTS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 t="str">
        <f>"Page " &amp; INT(ROW()/50) +1 &amp; " of " &amp; S$2</f>
        <v>Page 4 of 6</v>
      </c>
    </row>
    <row r="157" spans="1:19" ht="14.1" customHeight="1" x14ac:dyDescent="0.2">
      <c r="A157" s="1" t="s">
        <v>741</v>
      </c>
      <c r="E157" s="1" t="s">
        <v>806</v>
      </c>
      <c r="G157" s="1" t="str">
        <f>IF(+$G$4="","",$G$4)</f>
        <v>List and explain all proposed adjustments to net operating income for the test year, the prior year and the most recent</v>
      </c>
      <c r="K157" s="12"/>
      <c r="L157" s="12"/>
      <c r="N157" s="12"/>
      <c r="O157" s="12"/>
      <c r="P157" s="12" t="s">
        <v>783</v>
      </c>
      <c r="S157" s="18"/>
    </row>
    <row r="158" spans="1:19" ht="14.1" customHeight="1" x14ac:dyDescent="0.2">
      <c r="G158" s="1" t="str">
        <f>IF(+$G$5="","",$G$5)</f>
        <v>historical year.</v>
      </c>
      <c r="K158" s="11"/>
      <c r="L158" s="13"/>
      <c r="O158" s="11"/>
      <c r="P158" s="11" t="str">
        <f>IF($P$5="","",$P$5)</f>
        <v/>
      </c>
      <c r="Q158" s="13" t="str">
        <f>PLine1</f>
        <v>Projected Test Year Ended 12/31/2022</v>
      </c>
      <c r="S158" s="19"/>
    </row>
    <row r="159" spans="1:19" ht="14.1" customHeight="1" x14ac:dyDescent="0.2">
      <c r="A159" s="1" t="s">
        <v>780</v>
      </c>
      <c r="G159" s="1" t="str">
        <f>IF(+$G$6="","",$G$6)</f>
        <v/>
      </c>
      <c r="K159" s="11"/>
      <c r="L159" s="13"/>
      <c r="M159" s="11"/>
      <c r="P159" s="11" t="str">
        <f>IF($P$6="","",$P$6)</f>
        <v/>
      </c>
      <c r="Q159" s="13" t="str">
        <f>PLine2</f>
        <v>Projected Prior Year Ended 12/31/2021</v>
      </c>
      <c r="S159" s="19"/>
    </row>
    <row r="160" spans="1:19" ht="14.1" customHeight="1" x14ac:dyDescent="0.2">
      <c r="G160" s="1" t="str">
        <f>IF(+$G$7="","",$G$7)</f>
        <v/>
      </c>
      <c r="K160" s="11"/>
      <c r="L160" s="13"/>
      <c r="M160" s="11"/>
      <c r="P160" s="11" t="str">
        <f>IF($P$7="","",$P$7)</f>
        <v/>
      </c>
      <c r="Q160" s="13" t="str">
        <f>PLine3</f>
        <v>Historical Prior Year Ended 12/31/2020</v>
      </c>
      <c r="S160" s="19"/>
    </row>
    <row r="161" spans="1:19" ht="14.1" customHeight="1" thickBot="1" x14ac:dyDescent="0.25">
      <c r="A161" s="2" t="str">
        <f>"DOCKET No. " &amp; DocketNum</f>
        <v>DOCKET No. 21XXXX-EI</v>
      </c>
      <c r="B161" s="2"/>
      <c r="C161" s="2"/>
      <c r="D161" s="2"/>
      <c r="E161" s="2"/>
      <c r="F161" s="2"/>
      <c r="G161" s="2" t="str">
        <f>IF(+$G$8="","",$G$8)</f>
        <v/>
      </c>
      <c r="H161" s="2"/>
      <c r="I161" s="2"/>
      <c r="J161" s="2"/>
      <c r="K161" s="2"/>
      <c r="L161" s="2"/>
      <c r="M161" s="2"/>
      <c r="N161" s="2"/>
      <c r="O161" s="2"/>
      <c r="P161" s="2"/>
      <c r="Q161" s="2" t="str">
        <f>PLine4</f>
        <v>Witness:</v>
      </c>
      <c r="R161" s="2"/>
      <c r="S161" s="2"/>
    </row>
    <row r="162" spans="1:19" ht="14.1" customHeight="1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4.1" customHeight="1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5"/>
      <c r="N163" s="5"/>
      <c r="O163" s="3"/>
      <c r="P163" s="3"/>
      <c r="Q163" s="3"/>
      <c r="R163" s="3"/>
      <c r="S163" s="3"/>
    </row>
    <row r="164" spans="1:19" ht="14.1" customHeight="1" x14ac:dyDescent="0.2">
      <c r="C164" s="5"/>
      <c r="D164" s="5"/>
      <c r="E164" s="5"/>
      <c r="F164" s="5" t="s">
        <v>1137</v>
      </c>
      <c r="G164" s="3"/>
      <c r="H164" s="5"/>
      <c r="I164" s="3"/>
      <c r="J164" s="5"/>
      <c r="K164" s="3"/>
      <c r="L164" s="5"/>
      <c r="M164" s="3"/>
      <c r="N164" s="5"/>
      <c r="O164" s="5"/>
      <c r="S164" s="5"/>
    </row>
    <row r="165" spans="1:19" ht="14.1" customHeight="1" x14ac:dyDescent="0.2">
      <c r="A165" s="1" t="s">
        <v>761</v>
      </c>
      <c r="B165" s="4"/>
      <c r="C165" s="5"/>
      <c r="D165" s="5"/>
      <c r="E165" s="5"/>
      <c r="F165" s="5" t="s">
        <v>1138</v>
      </c>
      <c r="G165" s="5"/>
      <c r="H165" s="5"/>
      <c r="I165" s="5"/>
      <c r="J165" s="5"/>
      <c r="K165" s="5"/>
      <c r="L165" s="5"/>
      <c r="M165" s="5"/>
      <c r="N165" s="3"/>
      <c r="O165" s="5"/>
      <c r="P165" s="3"/>
      <c r="Q165" s="3"/>
      <c r="R165" s="3"/>
      <c r="S165" s="16"/>
    </row>
    <row r="166" spans="1:19" ht="14.1" customHeight="1" thickBot="1" x14ac:dyDescent="0.25">
      <c r="A166" s="2" t="s">
        <v>772</v>
      </c>
      <c r="B166" s="8"/>
      <c r="C166" s="7" t="s">
        <v>789</v>
      </c>
      <c r="D166" s="7"/>
      <c r="E166" s="7"/>
      <c r="F166" s="7" t="s">
        <v>1139</v>
      </c>
      <c r="G166" s="41"/>
      <c r="H166" s="41"/>
      <c r="I166" s="41"/>
      <c r="J166" s="41"/>
      <c r="K166" s="41"/>
      <c r="L166" s="42"/>
      <c r="M166" s="41"/>
      <c r="N166" s="42"/>
      <c r="O166" s="42"/>
      <c r="P166" s="15"/>
      <c r="Q166" s="15"/>
      <c r="R166" s="15"/>
      <c r="S166" s="15"/>
    </row>
    <row r="167" spans="1:19" ht="14.1" customHeight="1" x14ac:dyDescent="0.2">
      <c r="A167" s="1">
        <v>1</v>
      </c>
      <c r="B167" s="9"/>
      <c r="C167" s="9"/>
      <c r="D167" s="9"/>
      <c r="E167" s="9"/>
      <c r="F167" s="25"/>
      <c r="G167" s="25"/>
      <c r="H167" s="25"/>
      <c r="I167" s="25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4.1" customHeight="1" x14ac:dyDescent="0.2">
      <c r="A168" s="1">
        <v>2</v>
      </c>
      <c r="B168" s="9"/>
      <c r="C168" s="9"/>
      <c r="F168" s="25"/>
      <c r="G168" s="25"/>
      <c r="H168" s="25"/>
      <c r="I168" s="25"/>
      <c r="J168" s="9"/>
      <c r="K168" s="9"/>
      <c r="L168" s="9"/>
      <c r="M168" s="25"/>
      <c r="N168" s="25"/>
      <c r="O168" s="25"/>
      <c r="P168" s="25"/>
      <c r="Q168" s="25"/>
      <c r="R168" s="25"/>
      <c r="S168" s="25"/>
    </row>
    <row r="169" spans="1:19" ht="14.1" customHeight="1" x14ac:dyDescent="0.2">
      <c r="A169" s="1">
        <v>3</v>
      </c>
      <c r="B169" s="9"/>
      <c r="C169" s="9"/>
      <c r="F169" s="21"/>
      <c r="G169" s="21"/>
      <c r="H169" s="21"/>
      <c r="I169" s="21"/>
      <c r="J169" s="17"/>
      <c r="K169" s="17"/>
      <c r="L169" s="17"/>
      <c r="M169" s="21"/>
      <c r="N169" s="21"/>
      <c r="O169" s="21"/>
      <c r="P169" s="21"/>
      <c r="Q169" s="21"/>
      <c r="R169" s="21"/>
      <c r="S169" s="21"/>
    </row>
    <row r="170" spans="1:19" ht="14.1" customHeight="1" x14ac:dyDescent="0.2">
      <c r="A170" s="1">
        <v>4</v>
      </c>
      <c r="B170" s="9"/>
      <c r="C170" s="9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 ht="14.1" customHeight="1" x14ac:dyDescent="0.2">
      <c r="A171" s="1">
        <v>5</v>
      </c>
      <c r="B171" s="9"/>
      <c r="C171" s="9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1:19" ht="14.1" customHeight="1" x14ac:dyDescent="0.2">
      <c r="A172" s="1">
        <v>6</v>
      </c>
      <c r="B172" s="9"/>
      <c r="C172" s="9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1:19" ht="14.1" customHeight="1" x14ac:dyDescent="0.2">
      <c r="A173" s="1">
        <v>7</v>
      </c>
      <c r="B173" s="9"/>
      <c r="C173" s="9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1:19" ht="14.1" customHeight="1" x14ac:dyDescent="0.2">
      <c r="A174" s="1">
        <v>8</v>
      </c>
      <c r="B174" s="9"/>
      <c r="C174" s="9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 ht="14.1" customHeight="1" x14ac:dyDescent="0.2">
      <c r="A175" s="1">
        <v>9</v>
      </c>
      <c r="B175" s="9"/>
      <c r="C175" s="9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1:19" ht="14.1" customHeight="1" x14ac:dyDescent="0.2">
      <c r="A176" s="1">
        <v>10</v>
      </c>
      <c r="B176" s="9"/>
      <c r="C176" s="9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1:19" ht="14.1" customHeight="1" x14ac:dyDescent="0.2">
      <c r="A177" s="1">
        <v>11</v>
      </c>
      <c r="B177" s="9"/>
      <c r="C177" s="9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1:19" ht="14.1" customHeight="1" x14ac:dyDescent="0.2">
      <c r="A178" s="1">
        <v>12</v>
      </c>
      <c r="B178" s="9"/>
      <c r="C178" s="9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1:19" ht="14.1" customHeight="1" x14ac:dyDescent="0.2">
      <c r="A179" s="1">
        <v>13</v>
      </c>
      <c r="B179" s="9"/>
      <c r="C179" s="9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1:19" ht="14.1" customHeight="1" x14ac:dyDescent="0.2">
      <c r="A180" s="1">
        <v>14</v>
      </c>
      <c r="B180" s="9"/>
      <c r="C180" s="9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1:19" ht="14.1" customHeight="1" x14ac:dyDescent="0.2">
      <c r="A181" s="1">
        <v>15</v>
      </c>
      <c r="B181" s="9"/>
      <c r="C181" s="9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1:19" ht="14.1" customHeight="1" x14ac:dyDescent="0.2">
      <c r="A182" s="1">
        <v>16</v>
      </c>
      <c r="B182" s="9"/>
      <c r="C182" s="9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1:19" ht="14.1" customHeight="1" x14ac:dyDescent="0.2">
      <c r="A183" s="1">
        <v>17</v>
      </c>
      <c r="B183" s="9"/>
      <c r="C183" s="9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1:19" ht="14.1" customHeight="1" x14ac:dyDescent="0.2">
      <c r="A184" s="1">
        <v>18</v>
      </c>
      <c r="B184" s="9"/>
      <c r="C184" s="9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1:19" ht="14.1" customHeight="1" x14ac:dyDescent="0.2">
      <c r="A185" s="1">
        <v>19</v>
      </c>
      <c r="B185" s="9"/>
      <c r="C185" s="9"/>
      <c r="F185" s="21"/>
      <c r="G185" s="21"/>
      <c r="H185" s="21"/>
      <c r="I185" s="21"/>
      <c r="J185" s="17"/>
      <c r="K185" s="21"/>
      <c r="L185" s="17"/>
      <c r="M185" s="21"/>
      <c r="N185" s="21"/>
      <c r="O185" s="21"/>
      <c r="P185" s="21"/>
      <c r="Q185" s="21"/>
      <c r="R185" s="21"/>
      <c r="S185" s="21"/>
    </row>
    <row r="186" spans="1:19" ht="14.1" customHeight="1" x14ac:dyDescent="0.2">
      <c r="A186" s="1">
        <v>20</v>
      </c>
      <c r="B186" s="9"/>
      <c r="C186" s="9"/>
      <c r="F186" s="21"/>
      <c r="G186" s="21"/>
      <c r="H186" s="21"/>
      <c r="I186" s="21"/>
      <c r="J186" s="17"/>
      <c r="K186" s="21"/>
      <c r="L186" s="17"/>
      <c r="M186" s="21"/>
      <c r="N186" s="21"/>
      <c r="O186" s="21"/>
      <c r="P186" s="21"/>
      <c r="Q186" s="21"/>
      <c r="R186" s="21"/>
      <c r="S186" s="21"/>
    </row>
    <row r="187" spans="1:19" ht="14.1" customHeight="1" x14ac:dyDescent="0.2">
      <c r="A187" s="1">
        <v>21</v>
      </c>
      <c r="B187" s="9"/>
      <c r="C187" s="9"/>
      <c r="F187" s="21"/>
      <c r="G187" s="21"/>
      <c r="H187" s="21"/>
      <c r="I187" s="21"/>
      <c r="J187" s="17"/>
      <c r="K187" s="21"/>
      <c r="L187" s="17"/>
      <c r="M187" s="21"/>
      <c r="N187" s="21"/>
      <c r="O187" s="21"/>
      <c r="P187" s="21"/>
      <c r="Q187" s="21"/>
      <c r="R187" s="21"/>
      <c r="S187" s="21"/>
    </row>
    <row r="188" spans="1:19" ht="14.1" customHeight="1" x14ac:dyDescent="0.2">
      <c r="A188" s="1">
        <v>22</v>
      </c>
      <c r="B188" s="9"/>
      <c r="C188" s="9"/>
      <c r="F188" s="21"/>
      <c r="G188" s="21"/>
      <c r="H188" s="21"/>
      <c r="I188" s="21"/>
      <c r="J188" s="17"/>
      <c r="K188" s="21"/>
      <c r="L188" s="17"/>
      <c r="M188" s="21"/>
      <c r="N188" s="21"/>
      <c r="O188" s="21"/>
      <c r="P188" s="21"/>
      <c r="Q188" s="21"/>
      <c r="R188" s="21"/>
      <c r="S188" s="21"/>
    </row>
    <row r="189" spans="1:19" ht="14.1" customHeight="1" x14ac:dyDescent="0.2">
      <c r="A189" s="1">
        <v>23</v>
      </c>
      <c r="B189" s="9"/>
      <c r="C189" s="9"/>
      <c r="F189" s="21"/>
      <c r="G189" s="21"/>
      <c r="H189" s="21"/>
      <c r="I189" s="21"/>
      <c r="J189" s="17"/>
      <c r="K189" s="21"/>
      <c r="L189" s="17"/>
      <c r="M189" s="21"/>
      <c r="N189" s="21"/>
      <c r="O189" s="21"/>
      <c r="P189" s="21"/>
      <c r="Q189" s="21"/>
      <c r="R189" s="21"/>
      <c r="S189" s="21"/>
    </row>
    <row r="190" spans="1:19" ht="14.1" customHeight="1" x14ac:dyDescent="0.2">
      <c r="A190" s="1">
        <v>24</v>
      </c>
      <c r="B190" s="9"/>
      <c r="C190" s="9"/>
      <c r="F190" s="21"/>
      <c r="G190" s="21"/>
      <c r="H190" s="21"/>
      <c r="I190" s="21"/>
      <c r="J190" s="17"/>
      <c r="K190" s="21"/>
      <c r="L190" s="17"/>
      <c r="M190" s="21"/>
      <c r="N190" s="21"/>
      <c r="O190" s="21"/>
      <c r="P190" s="21"/>
      <c r="Q190" s="21"/>
      <c r="R190" s="21"/>
      <c r="S190" s="21"/>
    </row>
    <row r="191" spans="1:19" ht="14.1" customHeight="1" x14ac:dyDescent="0.2">
      <c r="A191" s="1">
        <v>25</v>
      </c>
      <c r="B191" s="9"/>
      <c r="C191" s="9"/>
      <c r="F191" s="21"/>
      <c r="G191" s="21"/>
      <c r="H191" s="21"/>
      <c r="I191" s="21"/>
      <c r="J191" s="17"/>
      <c r="K191" s="21"/>
      <c r="L191" s="17"/>
      <c r="M191" s="21"/>
      <c r="N191" s="21"/>
      <c r="O191" s="21"/>
      <c r="P191" s="21"/>
      <c r="Q191" s="21"/>
      <c r="R191" s="21"/>
      <c r="S191" s="21"/>
    </row>
    <row r="192" spans="1:19" ht="14.1" customHeight="1" x14ac:dyDescent="0.2">
      <c r="A192" s="1">
        <v>26</v>
      </c>
      <c r="B192" s="9"/>
      <c r="C192" s="9"/>
      <c r="F192" s="21"/>
      <c r="G192" s="21"/>
      <c r="H192" s="21"/>
      <c r="I192" s="21"/>
      <c r="J192" s="17"/>
      <c r="K192" s="21"/>
      <c r="L192" s="17"/>
      <c r="M192" s="21"/>
      <c r="N192" s="21"/>
      <c r="O192" s="21"/>
      <c r="P192" s="21"/>
      <c r="Q192" s="21"/>
      <c r="R192" s="21"/>
      <c r="S192" s="21"/>
    </row>
    <row r="193" spans="1:19" ht="14.1" customHeight="1" x14ac:dyDescent="0.2">
      <c r="A193" s="1">
        <v>27</v>
      </c>
      <c r="B193" s="9"/>
      <c r="C193" s="9"/>
      <c r="F193" s="21"/>
      <c r="G193" s="21"/>
      <c r="H193" s="21"/>
      <c r="I193" s="21"/>
      <c r="J193" s="17"/>
      <c r="K193" s="21"/>
      <c r="L193" s="17"/>
      <c r="M193" s="21"/>
      <c r="N193" s="21"/>
      <c r="O193" s="21"/>
      <c r="P193" s="21"/>
      <c r="Q193" s="21"/>
      <c r="R193" s="21"/>
      <c r="S193" s="21"/>
    </row>
    <row r="194" spans="1:19" ht="14.1" customHeight="1" x14ac:dyDescent="0.2">
      <c r="A194" s="1">
        <v>28</v>
      </c>
      <c r="B194" s="9"/>
      <c r="C194" s="9"/>
      <c r="F194" s="21"/>
      <c r="G194" s="21"/>
      <c r="H194" s="21"/>
      <c r="I194" s="21"/>
      <c r="J194" s="17"/>
      <c r="K194" s="21"/>
      <c r="L194" s="17"/>
      <c r="M194" s="21"/>
      <c r="N194" s="21"/>
      <c r="O194" s="21"/>
      <c r="P194" s="21"/>
      <c r="Q194" s="21"/>
      <c r="R194" s="21"/>
      <c r="S194" s="21"/>
    </row>
    <row r="195" spans="1:19" ht="14.1" customHeight="1" x14ac:dyDescent="0.2">
      <c r="A195" s="1">
        <v>29</v>
      </c>
      <c r="B195" s="9"/>
      <c r="C195" s="9"/>
      <c r="F195" s="21"/>
      <c r="G195" s="21"/>
      <c r="H195" s="21"/>
      <c r="I195" s="21"/>
      <c r="J195" s="17"/>
      <c r="K195" s="21"/>
      <c r="L195" s="17"/>
      <c r="M195" s="21"/>
      <c r="N195" s="21"/>
      <c r="O195" s="21"/>
      <c r="P195" s="21"/>
      <c r="Q195" s="21"/>
      <c r="R195" s="21"/>
      <c r="S195" s="21"/>
    </row>
    <row r="196" spans="1:19" ht="14.1" customHeight="1" x14ac:dyDescent="0.2">
      <c r="A196" s="1">
        <v>30</v>
      </c>
      <c r="B196" s="9"/>
      <c r="C196" s="9"/>
      <c r="F196" s="21"/>
      <c r="G196" s="21"/>
      <c r="H196" s="21"/>
      <c r="I196" s="21"/>
      <c r="J196" s="17"/>
      <c r="K196" s="21"/>
      <c r="L196" s="17"/>
      <c r="M196" s="21"/>
      <c r="N196" s="21"/>
      <c r="O196" s="21"/>
      <c r="P196" s="21"/>
      <c r="Q196" s="21"/>
      <c r="R196" s="21"/>
      <c r="S196" s="21"/>
    </row>
    <row r="197" spans="1:19" ht="14.1" customHeight="1" x14ac:dyDescent="0.2">
      <c r="A197" s="1">
        <v>31</v>
      </c>
      <c r="B197" s="9"/>
      <c r="C197" s="9"/>
      <c r="F197" s="21"/>
      <c r="G197" s="21"/>
      <c r="H197" s="21"/>
      <c r="I197" s="21"/>
      <c r="J197" s="17"/>
      <c r="K197" s="21"/>
      <c r="L197" s="17"/>
      <c r="M197" s="21"/>
      <c r="N197" s="21"/>
      <c r="O197" s="21"/>
      <c r="P197" s="21"/>
      <c r="Q197" s="21"/>
      <c r="R197" s="21"/>
      <c r="S197" s="21"/>
    </row>
    <row r="198" spans="1:19" ht="14.1" customHeight="1" x14ac:dyDescent="0.2">
      <c r="A198" s="1">
        <v>32</v>
      </c>
      <c r="B198" s="9"/>
      <c r="C198" s="9"/>
      <c r="F198" s="21"/>
      <c r="G198" s="21"/>
      <c r="H198" s="21"/>
      <c r="I198" s="21"/>
      <c r="J198" s="17"/>
      <c r="K198" s="21"/>
      <c r="L198" s="17"/>
      <c r="M198" s="21"/>
      <c r="N198" s="21"/>
      <c r="O198" s="21"/>
      <c r="P198" s="21"/>
      <c r="Q198" s="21"/>
      <c r="R198" s="21"/>
      <c r="S198" s="21"/>
    </row>
    <row r="199" spans="1:19" ht="14.1" customHeight="1" x14ac:dyDescent="0.2">
      <c r="A199" s="1">
        <v>33</v>
      </c>
      <c r="B199" s="9"/>
      <c r="C199" s="9"/>
      <c r="F199" s="21"/>
      <c r="G199" s="21"/>
      <c r="H199" s="21"/>
      <c r="I199" s="21"/>
      <c r="J199" s="17"/>
      <c r="K199" s="21"/>
      <c r="L199" s="17"/>
      <c r="M199" s="21"/>
      <c r="N199" s="21"/>
      <c r="O199" s="21"/>
      <c r="P199" s="21"/>
      <c r="Q199" s="21"/>
      <c r="R199" s="21"/>
      <c r="S199" s="21"/>
    </row>
    <row r="200" spans="1:19" ht="14.1" customHeight="1" x14ac:dyDescent="0.2">
      <c r="A200" s="1">
        <v>34</v>
      </c>
      <c r="B200" s="9"/>
      <c r="C200" s="9"/>
      <c r="F200" s="21"/>
      <c r="G200" s="21"/>
      <c r="H200" s="21"/>
      <c r="I200" s="21"/>
      <c r="J200" s="17"/>
      <c r="K200" s="21"/>
      <c r="L200" s="17"/>
      <c r="M200" s="21"/>
      <c r="N200" s="21"/>
      <c r="O200" s="21"/>
      <c r="P200" s="21"/>
      <c r="Q200" s="21"/>
      <c r="R200" s="21"/>
      <c r="S200" s="21"/>
    </row>
    <row r="201" spans="1:19" ht="14.1" customHeight="1" x14ac:dyDescent="0.2">
      <c r="A201" s="1">
        <v>35</v>
      </c>
      <c r="B201" s="9"/>
      <c r="C201" s="9"/>
      <c r="F201" s="21"/>
      <c r="G201" s="21"/>
      <c r="H201" s="21"/>
      <c r="I201" s="21"/>
      <c r="J201" s="17"/>
      <c r="K201" s="21"/>
      <c r="L201" s="17"/>
      <c r="M201" s="21"/>
      <c r="N201" s="21"/>
      <c r="O201" s="21"/>
      <c r="P201" s="21"/>
      <c r="Q201" s="21"/>
      <c r="R201" s="21"/>
      <c r="S201" s="21"/>
    </row>
    <row r="202" spans="1:19" ht="14.1" customHeight="1" x14ac:dyDescent="0.2">
      <c r="A202" s="1">
        <v>36</v>
      </c>
      <c r="B202" s="9"/>
      <c r="C202" s="9"/>
      <c r="F202" s="21"/>
      <c r="G202" s="21"/>
      <c r="H202" s="21"/>
      <c r="I202" s="21"/>
      <c r="J202" s="17"/>
      <c r="K202" s="21"/>
      <c r="L202" s="17"/>
      <c r="M202" s="21"/>
      <c r="N202" s="21"/>
      <c r="O202" s="21"/>
      <c r="P202" s="21"/>
      <c r="Q202" s="21"/>
      <c r="R202" s="21"/>
      <c r="S202" s="21"/>
    </row>
    <row r="203" spans="1:19" ht="14.1" customHeight="1" x14ac:dyDescent="0.2">
      <c r="A203" s="1">
        <v>37</v>
      </c>
      <c r="B203" s="9"/>
      <c r="C203" s="9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1:19" ht="14.1" customHeight="1" x14ac:dyDescent="0.2">
      <c r="A204" s="1">
        <v>38</v>
      </c>
      <c r="B204" s="9"/>
      <c r="C204" s="9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1:19" ht="14.1" customHeight="1" thickBot="1" x14ac:dyDescent="0.25">
      <c r="A205" s="2">
        <v>39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4.1" customHeight="1" x14ac:dyDescent="0.2">
      <c r="A206" s="1" t="s">
        <v>781</v>
      </c>
      <c r="Q206" s="1" t="s">
        <v>782</v>
      </c>
    </row>
    <row r="207" spans="1:19" ht="14.1" customHeight="1" thickBot="1" x14ac:dyDescent="0.25">
      <c r="A207" s="2" t="str">
        <f>+$A$3</f>
        <v>SCHEDULE C-3</v>
      </c>
      <c r="B207" s="2"/>
      <c r="C207" s="2"/>
      <c r="D207" s="2"/>
      <c r="E207" s="2"/>
      <c r="F207" s="2"/>
      <c r="G207" s="2"/>
      <c r="H207" s="2" t="str">
        <f>+$H$3</f>
        <v xml:space="preserve">        JURISDICTIONAL NET OPERATING INCOME ADJUSTMENTS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 t="str">
        <f>"Page " &amp; INT(ROW()/50) +1 &amp; " of " &amp; S$2</f>
        <v>Page 5 of 6</v>
      </c>
    </row>
    <row r="208" spans="1:19" ht="14.1" customHeight="1" x14ac:dyDescent="0.2">
      <c r="A208" s="1" t="s">
        <v>741</v>
      </c>
      <c r="E208" s="1" t="s">
        <v>806</v>
      </c>
      <c r="G208" s="1" t="str">
        <f>IF(+$G$4="","",$G$4)</f>
        <v>List and explain all proposed adjustments to net operating income for the test year, the prior year and the most recent</v>
      </c>
      <c r="K208" s="12"/>
      <c r="L208" s="12"/>
      <c r="N208" s="12"/>
      <c r="O208" s="12"/>
      <c r="P208" s="12" t="s">
        <v>783</v>
      </c>
      <c r="S208" s="18"/>
    </row>
    <row r="209" spans="1:19" ht="14.1" customHeight="1" x14ac:dyDescent="0.2">
      <c r="G209" s="1" t="str">
        <f>IF(+$G$5="","",$G$5)</f>
        <v>historical year.</v>
      </c>
      <c r="K209" s="11"/>
      <c r="L209" s="13"/>
      <c r="O209" s="11"/>
      <c r="P209" s="11" t="str">
        <f>IF($P$5="","",$P$5)</f>
        <v/>
      </c>
      <c r="Q209" s="13" t="str">
        <f>PLine1</f>
        <v>Projected Test Year Ended 12/31/2022</v>
      </c>
      <c r="S209" s="19"/>
    </row>
    <row r="210" spans="1:19" ht="14.1" customHeight="1" x14ac:dyDescent="0.2">
      <c r="A210" s="1" t="s">
        <v>780</v>
      </c>
      <c r="G210" s="1" t="str">
        <f>IF(+$G$6="","",$G$6)</f>
        <v/>
      </c>
      <c r="K210" s="11"/>
      <c r="L210" s="13"/>
      <c r="M210" s="11"/>
      <c r="P210" s="11" t="str">
        <f>IF($P$6="","",$P$6)</f>
        <v/>
      </c>
      <c r="Q210" s="13" t="str">
        <f>PLine2</f>
        <v>Projected Prior Year Ended 12/31/2021</v>
      </c>
      <c r="S210" s="19"/>
    </row>
    <row r="211" spans="1:19" ht="14.1" customHeight="1" x14ac:dyDescent="0.2">
      <c r="G211" s="1" t="str">
        <f>IF(+$G$7="","",$G$7)</f>
        <v/>
      </c>
      <c r="K211" s="11"/>
      <c r="L211" s="13"/>
      <c r="M211" s="11"/>
      <c r="P211" s="11" t="str">
        <f>IF($P$7="","",$P$7)</f>
        <v/>
      </c>
      <c r="Q211" s="13" t="str">
        <f>PLine3</f>
        <v>Historical Prior Year Ended 12/31/2020</v>
      </c>
      <c r="S211" s="19"/>
    </row>
    <row r="212" spans="1:19" ht="14.1" customHeight="1" thickBot="1" x14ac:dyDescent="0.25">
      <c r="A212" s="2" t="str">
        <f>"DOCKET No. " &amp; DocketNum</f>
        <v>DOCKET No. 21XXXX-EI</v>
      </c>
      <c r="B212" s="2"/>
      <c r="C212" s="2"/>
      <c r="D212" s="2"/>
      <c r="E212" s="2"/>
      <c r="F212" s="2"/>
      <c r="G212" s="2" t="str">
        <f>IF(+$G$8="","",$G$8)</f>
        <v/>
      </c>
      <c r="H212" s="2"/>
      <c r="I212" s="2"/>
      <c r="J212" s="2"/>
      <c r="K212" s="2"/>
      <c r="L212" s="2"/>
      <c r="M212" s="2"/>
      <c r="N212" s="2"/>
      <c r="O212" s="2"/>
      <c r="P212" s="2"/>
      <c r="Q212" s="2" t="str">
        <f>PLine4</f>
        <v>Witness:</v>
      </c>
      <c r="R212" s="2"/>
      <c r="S212" s="2"/>
    </row>
    <row r="213" spans="1:19" ht="14.1" customHeight="1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4.1" customHeight="1" x14ac:dyDescent="0.2">
      <c r="C214" s="3"/>
      <c r="D214" s="3"/>
      <c r="E214" s="3"/>
      <c r="F214" s="3"/>
      <c r="G214" s="3"/>
      <c r="H214" s="3"/>
      <c r="I214" s="3"/>
      <c r="J214" s="3" t="s">
        <v>743</v>
      </c>
      <c r="K214" s="3"/>
      <c r="L214" s="3"/>
      <c r="M214" s="5" t="s">
        <v>744</v>
      </c>
      <c r="N214" s="5"/>
      <c r="O214" s="3" t="s">
        <v>745</v>
      </c>
      <c r="P214" s="3"/>
      <c r="Q214" s="3"/>
      <c r="R214" s="3"/>
      <c r="S214" s="3"/>
    </row>
    <row r="215" spans="1:19" ht="14.1" customHeight="1" x14ac:dyDescent="0.2">
      <c r="C215" s="5"/>
      <c r="D215" s="5"/>
      <c r="E215" s="5"/>
      <c r="F215" s="5" t="s">
        <v>1137</v>
      </c>
      <c r="G215" s="3"/>
      <c r="H215" s="5"/>
      <c r="I215" s="3"/>
      <c r="J215" s="5"/>
      <c r="K215" s="3"/>
      <c r="L215" s="5"/>
      <c r="M215" s="3"/>
      <c r="N215" s="5"/>
      <c r="O215" s="5"/>
      <c r="S215" s="5"/>
    </row>
    <row r="216" spans="1:19" ht="14.1" customHeight="1" x14ac:dyDescent="0.2">
      <c r="A216" s="1" t="s">
        <v>761</v>
      </c>
      <c r="B216" s="4"/>
      <c r="C216" s="5"/>
      <c r="D216" s="5"/>
      <c r="E216" s="5"/>
      <c r="F216" s="5" t="s">
        <v>1138</v>
      </c>
      <c r="G216" s="5"/>
      <c r="H216" s="5"/>
      <c r="I216" s="5"/>
      <c r="J216" s="5" t="s">
        <v>771</v>
      </c>
      <c r="K216" s="5"/>
      <c r="L216" s="5"/>
      <c r="M216" s="5" t="s">
        <v>791</v>
      </c>
      <c r="N216" s="3"/>
      <c r="O216" s="5" t="s">
        <v>791</v>
      </c>
      <c r="P216" s="3"/>
      <c r="Q216" s="3"/>
      <c r="R216" s="3"/>
      <c r="S216" s="16"/>
    </row>
    <row r="217" spans="1:19" ht="14.1" customHeight="1" thickBot="1" x14ac:dyDescent="0.25">
      <c r="A217" s="2" t="s">
        <v>772</v>
      </c>
      <c r="B217" s="8"/>
      <c r="C217" s="7" t="s">
        <v>789</v>
      </c>
      <c r="D217" s="7"/>
      <c r="E217" s="7"/>
      <c r="F217" s="7" t="s">
        <v>1139</v>
      </c>
      <c r="G217" s="41"/>
      <c r="H217" s="41"/>
      <c r="I217" s="41"/>
      <c r="J217" s="41" t="s">
        <v>789</v>
      </c>
      <c r="K217" s="41"/>
      <c r="L217" s="42"/>
      <c r="M217" s="41" t="s">
        <v>792</v>
      </c>
      <c r="N217" s="42"/>
      <c r="O217" s="42" t="s">
        <v>789</v>
      </c>
      <c r="P217" s="15"/>
      <c r="Q217" s="15"/>
      <c r="R217" s="15"/>
      <c r="S217" s="15"/>
    </row>
    <row r="218" spans="1:19" ht="14.1" customHeight="1" x14ac:dyDescent="0.2">
      <c r="A218" s="1">
        <v>1</v>
      </c>
      <c r="B218" s="9"/>
      <c r="C218" s="9"/>
      <c r="D218" s="9"/>
      <c r="E218" s="9"/>
      <c r="F218" s="25"/>
      <c r="G218" s="25"/>
      <c r="H218" s="25"/>
      <c r="I218" s="25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4.1" customHeight="1" x14ac:dyDescent="0.2">
      <c r="A219" s="1">
        <v>2</v>
      </c>
      <c r="B219" s="9"/>
      <c r="C219" s="9"/>
      <c r="F219" s="25"/>
      <c r="G219" s="25"/>
      <c r="H219" s="25"/>
      <c r="I219" s="25"/>
      <c r="J219" s="9"/>
      <c r="K219" s="9"/>
      <c r="L219" s="9"/>
      <c r="M219" s="25"/>
      <c r="N219" s="25"/>
      <c r="O219" s="25"/>
      <c r="P219" s="25"/>
      <c r="Q219" s="25"/>
      <c r="R219" s="25"/>
      <c r="S219" s="25"/>
    </row>
    <row r="220" spans="1:19" ht="14.1" customHeight="1" x14ac:dyDescent="0.2">
      <c r="A220" s="1">
        <v>3</v>
      </c>
      <c r="B220" s="9"/>
      <c r="C220" s="9"/>
      <c r="F220" s="21"/>
      <c r="G220" s="21"/>
      <c r="H220" s="21"/>
      <c r="I220" s="21"/>
      <c r="J220" s="17"/>
      <c r="K220" s="17"/>
      <c r="L220" s="17"/>
      <c r="M220" s="21"/>
      <c r="N220" s="21"/>
      <c r="O220" s="21"/>
      <c r="P220" s="21"/>
      <c r="Q220" s="21"/>
      <c r="R220" s="21"/>
      <c r="S220" s="21"/>
    </row>
    <row r="221" spans="1:19" ht="14.1" customHeight="1" x14ac:dyDescent="0.2">
      <c r="A221" s="1">
        <v>4</v>
      </c>
      <c r="B221" s="9"/>
      <c r="C221" s="9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1:19" ht="14.1" customHeight="1" x14ac:dyDescent="0.2">
      <c r="A222" s="1">
        <v>5</v>
      </c>
      <c r="B222" s="9"/>
      <c r="C222" s="9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1:19" ht="14.1" customHeight="1" x14ac:dyDescent="0.2">
      <c r="A223" s="1">
        <v>6</v>
      </c>
      <c r="B223" s="9"/>
      <c r="C223" s="9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1:19" ht="14.1" customHeight="1" x14ac:dyDescent="0.2">
      <c r="A224" s="1">
        <v>7</v>
      </c>
      <c r="B224" s="9"/>
      <c r="C224" s="9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1:19" ht="14.1" customHeight="1" x14ac:dyDescent="0.2">
      <c r="A225" s="1">
        <v>8</v>
      </c>
      <c r="B225" s="9"/>
      <c r="C225" s="9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1:19" ht="14.1" customHeight="1" x14ac:dyDescent="0.2">
      <c r="A226" s="1">
        <v>9</v>
      </c>
      <c r="B226" s="9"/>
      <c r="C226" s="9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1:19" ht="14.1" customHeight="1" x14ac:dyDescent="0.2">
      <c r="A227" s="1">
        <v>10</v>
      </c>
      <c r="B227" s="9"/>
      <c r="C227" s="9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1:19" ht="14.1" customHeight="1" x14ac:dyDescent="0.2">
      <c r="A228" s="1">
        <v>11</v>
      </c>
      <c r="B228" s="9"/>
      <c r="C228" s="9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1:19" ht="14.1" customHeight="1" x14ac:dyDescent="0.2">
      <c r="A229" s="1">
        <v>12</v>
      </c>
      <c r="B229" s="9"/>
      <c r="C229" s="9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1:19" ht="14.1" customHeight="1" x14ac:dyDescent="0.2">
      <c r="A230" s="1">
        <v>13</v>
      </c>
      <c r="B230" s="9"/>
      <c r="C230" s="9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1:19" ht="14.1" customHeight="1" x14ac:dyDescent="0.2">
      <c r="A231" s="1">
        <v>14</v>
      </c>
      <c r="B231" s="9"/>
      <c r="C231" s="9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1:19" ht="14.1" customHeight="1" x14ac:dyDescent="0.2">
      <c r="A232" s="1">
        <v>15</v>
      </c>
      <c r="B232" s="9"/>
      <c r="C232" s="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1:19" ht="14.1" customHeight="1" x14ac:dyDescent="0.2">
      <c r="A233" s="1">
        <v>16</v>
      </c>
      <c r="B233" s="9"/>
      <c r="C233" s="9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1:19" ht="14.1" customHeight="1" x14ac:dyDescent="0.2">
      <c r="A234" s="1">
        <v>17</v>
      </c>
      <c r="B234" s="9"/>
      <c r="C234" s="9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1:19" ht="14.1" customHeight="1" x14ac:dyDescent="0.2">
      <c r="A235" s="1">
        <v>18</v>
      </c>
      <c r="B235" s="9"/>
      <c r="C235" s="9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1:19" ht="14.1" customHeight="1" x14ac:dyDescent="0.2">
      <c r="A236" s="1">
        <v>19</v>
      </c>
      <c r="B236" s="9"/>
      <c r="C236" s="9"/>
      <c r="F236" s="21"/>
      <c r="G236" s="21"/>
      <c r="H236" s="21"/>
      <c r="I236" s="21"/>
      <c r="J236" s="17"/>
      <c r="K236" s="21"/>
      <c r="L236" s="17"/>
      <c r="M236" s="21"/>
      <c r="N236" s="21"/>
      <c r="O236" s="21"/>
      <c r="P236" s="21"/>
      <c r="Q236" s="21"/>
      <c r="R236" s="21"/>
      <c r="S236" s="21"/>
    </row>
    <row r="237" spans="1:19" ht="14.1" customHeight="1" x14ac:dyDescent="0.2">
      <c r="A237" s="1">
        <v>20</v>
      </c>
      <c r="B237" s="9"/>
      <c r="C237" s="9"/>
      <c r="F237" s="21"/>
      <c r="G237" s="21"/>
      <c r="H237" s="21"/>
      <c r="I237" s="21"/>
      <c r="J237" s="17"/>
      <c r="K237" s="21"/>
      <c r="L237" s="17"/>
      <c r="M237" s="21"/>
      <c r="N237" s="21"/>
      <c r="O237" s="21"/>
      <c r="P237" s="21"/>
      <c r="Q237" s="21"/>
      <c r="R237" s="21"/>
      <c r="S237" s="21"/>
    </row>
    <row r="238" spans="1:19" ht="14.1" customHeight="1" x14ac:dyDescent="0.2">
      <c r="A238" s="1">
        <v>21</v>
      </c>
      <c r="B238" s="9"/>
      <c r="C238" s="9"/>
      <c r="F238" s="21"/>
      <c r="G238" s="21"/>
      <c r="H238" s="21"/>
      <c r="I238" s="21"/>
      <c r="J238" s="17"/>
      <c r="K238" s="21"/>
      <c r="L238" s="17"/>
      <c r="M238" s="21"/>
      <c r="N238" s="21"/>
      <c r="O238" s="21"/>
      <c r="P238" s="21"/>
      <c r="Q238" s="21"/>
      <c r="R238" s="21"/>
      <c r="S238" s="21"/>
    </row>
    <row r="239" spans="1:19" ht="14.1" customHeight="1" x14ac:dyDescent="0.2">
      <c r="A239" s="1">
        <v>22</v>
      </c>
      <c r="B239" s="9"/>
      <c r="C239" s="9"/>
      <c r="F239" s="21"/>
      <c r="G239" s="21"/>
      <c r="H239" s="21"/>
      <c r="I239" s="21"/>
      <c r="J239" s="17"/>
      <c r="K239" s="21"/>
      <c r="L239" s="17"/>
      <c r="M239" s="21"/>
      <c r="N239" s="21"/>
      <c r="O239" s="21"/>
      <c r="P239" s="21"/>
      <c r="Q239" s="21"/>
      <c r="R239" s="21"/>
      <c r="S239" s="21"/>
    </row>
    <row r="240" spans="1:19" ht="14.1" customHeight="1" x14ac:dyDescent="0.2">
      <c r="A240" s="1">
        <v>23</v>
      </c>
      <c r="B240" s="9"/>
      <c r="C240" s="9"/>
      <c r="F240" s="21"/>
      <c r="G240" s="21"/>
      <c r="H240" s="21"/>
      <c r="I240" s="21"/>
      <c r="J240" s="17"/>
      <c r="K240" s="21"/>
      <c r="L240" s="17"/>
      <c r="M240" s="21"/>
      <c r="N240" s="21"/>
      <c r="O240" s="21"/>
      <c r="P240" s="21"/>
      <c r="Q240" s="21"/>
      <c r="R240" s="21"/>
      <c r="S240" s="21"/>
    </row>
    <row r="241" spans="1:19" ht="14.1" customHeight="1" x14ac:dyDescent="0.2">
      <c r="A241" s="1">
        <v>24</v>
      </c>
      <c r="B241" s="9"/>
      <c r="C241" s="9"/>
      <c r="F241" s="21"/>
      <c r="G241" s="21"/>
      <c r="H241" s="21"/>
      <c r="I241" s="21"/>
      <c r="J241" s="17"/>
      <c r="K241" s="21"/>
      <c r="L241" s="17"/>
      <c r="M241" s="21"/>
      <c r="N241" s="21"/>
      <c r="O241" s="21"/>
      <c r="P241" s="21"/>
      <c r="Q241" s="21"/>
      <c r="R241" s="21"/>
      <c r="S241" s="21"/>
    </row>
    <row r="242" spans="1:19" ht="14.1" customHeight="1" x14ac:dyDescent="0.2">
      <c r="A242" s="1">
        <v>25</v>
      </c>
      <c r="B242" s="9"/>
      <c r="C242" s="9"/>
      <c r="F242" s="21"/>
      <c r="G242" s="21"/>
      <c r="H242" s="21"/>
      <c r="I242" s="21"/>
      <c r="J242" s="17"/>
      <c r="K242" s="21"/>
      <c r="L242" s="17"/>
      <c r="M242" s="21"/>
      <c r="N242" s="21"/>
      <c r="O242" s="21"/>
      <c r="P242" s="21"/>
      <c r="Q242" s="21"/>
      <c r="R242" s="21"/>
      <c r="S242" s="21"/>
    </row>
    <row r="243" spans="1:19" ht="14.1" customHeight="1" x14ac:dyDescent="0.2">
      <c r="A243" s="1">
        <v>26</v>
      </c>
      <c r="B243" s="9"/>
      <c r="C243" s="9"/>
      <c r="F243" s="21"/>
      <c r="G243" s="21"/>
      <c r="H243" s="21"/>
      <c r="I243" s="21"/>
      <c r="J243" s="17"/>
      <c r="K243" s="21"/>
      <c r="L243" s="17"/>
      <c r="M243" s="21"/>
      <c r="N243" s="21"/>
      <c r="O243" s="21"/>
      <c r="P243" s="21"/>
      <c r="Q243" s="21"/>
      <c r="R243" s="21"/>
      <c r="S243" s="21"/>
    </row>
    <row r="244" spans="1:19" ht="14.1" customHeight="1" x14ac:dyDescent="0.2">
      <c r="A244" s="1">
        <v>27</v>
      </c>
      <c r="B244" s="9"/>
      <c r="C244" s="9"/>
      <c r="F244" s="21"/>
      <c r="G244" s="21"/>
      <c r="H244" s="21"/>
      <c r="I244" s="21"/>
      <c r="J244" s="17"/>
      <c r="K244" s="21"/>
      <c r="L244" s="17"/>
      <c r="M244" s="21"/>
      <c r="N244" s="21"/>
      <c r="O244" s="21"/>
      <c r="P244" s="21"/>
      <c r="Q244" s="21"/>
      <c r="R244" s="21"/>
      <c r="S244" s="21"/>
    </row>
    <row r="245" spans="1:19" ht="14.1" customHeight="1" x14ac:dyDescent="0.2">
      <c r="A245" s="1">
        <v>28</v>
      </c>
      <c r="B245" s="9"/>
      <c r="C245" s="9"/>
      <c r="F245" s="21"/>
      <c r="G245" s="21"/>
      <c r="H245" s="21"/>
      <c r="I245" s="21"/>
      <c r="J245" s="17"/>
      <c r="K245" s="21"/>
      <c r="L245" s="17"/>
      <c r="M245" s="21"/>
      <c r="N245" s="21"/>
      <c r="O245" s="21"/>
      <c r="P245" s="21"/>
      <c r="Q245" s="21"/>
      <c r="R245" s="21"/>
      <c r="S245" s="21"/>
    </row>
    <row r="246" spans="1:19" ht="14.1" customHeight="1" x14ac:dyDescent="0.2">
      <c r="A246" s="1">
        <v>29</v>
      </c>
      <c r="B246" s="9"/>
      <c r="C246" s="9"/>
      <c r="F246" s="21"/>
      <c r="G246" s="21"/>
      <c r="H246" s="21"/>
      <c r="I246" s="21"/>
      <c r="J246" s="17"/>
      <c r="K246" s="21"/>
      <c r="L246" s="17"/>
      <c r="M246" s="21"/>
      <c r="N246" s="21"/>
      <c r="O246" s="21"/>
      <c r="P246" s="21"/>
      <c r="Q246" s="21"/>
      <c r="R246" s="21"/>
      <c r="S246" s="21"/>
    </row>
    <row r="247" spans="1:19" ht="14.1" customHeight="1" x14ac:dyDescent="0.2">
      <c r="A247" s="1">
        <v>30</v>
      </c>
      <c r="B247" s="9"/>
      <c r="C247" s="9"/>
      <c r="F247" s="21"/>
      <c r="G247" s="21"/>
      <c r="H247" s="21"/>
      <c r="I247" s="21"/>
      <c r="J247" s="17"/>
      <c r="K247" s="21"/>
      <c r="L247" s="17"/>
      <c r="M247" s="21"/>
      <c r="N247" s="21"/>
      <c r="O247" s="21"/>
      <c r="P247" s="21"/>
      <c r="Q247" s="21"/>
      <c r="R247" s="21"/>
      <c r="S247" s="21"/>
    </row>
    <row r="248" spans="1:19" ht="14.1" customHeight="1" x14ac:dyDescent="0.2">
      <c r="A248" s="1">
        <v>31</v>
      </c>
      <c r="B248" s="9"/>
      <c r="C248" s="9"/>
      <c r="F248" s="21"/>
      <c r="G248" s="21"/>
      <c r="H248" s="21"/>
      <c r="I248" s="21"/>
      <c r="J248" s="17"/>
      <c r="K248" s="21"/>
      <c r="L248" s="17"/>
      <c r="M248" s="21"/>
      <c r="N248" s="21"/>
      <c r="O248" s="21"/>
      <c r="P248" s="21"/>
      <c r="Q248" s="21"/>
      <c r="R248" s="21"/>
      <c r="S248" s="21"/>
    </row>
    <row r="249" spans="1:19" ht="14.1" customHeight="1" x14ac:dyDescent="0.2">
      <c r="A249" s="1">
        <v>32</v>
      </c>
      <c r="B249" s="9"/>
      <c r="C249" s="9"/>
      <c r="F249" s="21"/>
      <c r="G249" s="21"/>
      <c r="H249" s="21"/>
      <c r="I249" s="21"/>
      <c r="J249" s="17"/>
      <c r="K249" s="21"/>
      <c r="L249" s="17"/>
      <c r="M249" s="21"/>
      <c r="N249" s="21"/>
      <c r="O249" s="21"/>
      <c r="P249" s="21"/>
      <c r="Q249" s="21"/>
      <c r="R249" s="21"/>
      <c r="S249" s="21"/>
    </row>
    <row r="250" spans="1:19" ht="14.1" customHeight="1" x14ac:dyDescent="0.2">
      <c r="A250" s="1">
        <v>33</v>
      </c>
      <c r="B250" s="9"/>
      <c r="C250" s="9"/>
      <c r="F250" s="21"/>
      <c r="G250" s="21"/>
      <c r="H250" s="21"/>
      <c r="I250" s="21"/>
      <c r="J250" s="17"/>
      <c r="K250" s="21"/>
      <c r="L250" s="17"/>
      <c r="M250" s="21"/>
      <c r="N250" s="21"/>
      <c r="O250" s="21"/>
      <c r="P250" s="21"/>
      <c r="Q250" s="21"/>
      <c r="R250" s="21"/>
      <c r="S250" s="21"/>
    </row>
    <row r="251" spans="1:19" ht="14.1" customHeight="1" x14ac:dyDescent="0.2">
      <c r="A251" s="1">
        <v>34</v>
      </c>
      <c r="B251" s="9"/>
      <c r="C251" s="9"/>
      <c r="F251" s="21"/>
      <c r="G251" s="21"/>
      <c r="H251" s="21"/>
      <c r="I251" s="21"/>
      <c r="J251" s="17"/>
      <c r="K251" s="21"/>
      <c r="L251" s="17"/>
      <c r="M251" s="21"/>
      <c r="N251" s="21"/>
      <c r="O251" s="21"/>
      <c r="P251" s="21"/>
      <c r="Q251" s="21"/>
      <c r="R251" s="21"/>
      <c r="S251" s="21"/>
    </row>
    <row r="252" spans="1:19" ht="14.1" customHeight="1" x14ac:dyDescent="0.2">
      <c r="A252" s="1">
        <v>35</v>
      </c>
      <c r="B252" s="9"/>
      <c r="C252" s="9"/>
      <c r="F252" s="21"/>
      <c r="G252" s="21"/>
      <c r="H252" s="21"/>
      <c r="I252" s="21"/>
      <c r="J252" s="17"/>
      <c r="K252" s="21"/>
      <c r="L252" s="17"/>
      <c r="M252" s="21"/>
      <c r="N252" s="21"/>
      <c r="O252" s="21"/>
      <c r="P252" s="21"/>
      <c r="Q252" s="21"/>
      <c r="R252" s="21"/>
      <c r="S252" s="21"/>
    </row>
    <row r="253" spans="1:19" ht="14.1" customHeight="1" x14ac:dyDescent="0.2">
      <c r="A253" s="1">
        <v>36</v>
      </c>
      <c r="B253" s="9"/>
      <c r="C253" s="9"/>
      <c r="F253" s="21"/>
      <c r="G253" s="21"/>
      <c r="H253" s="21"/>
      <c r="I253" s="21"/>
      <c r="J253" s="17"/>
      <c r="K253" s="21"/>
      <c r="L253" s="17"/>
      <c r="M253" s="21"/>
      <c r="N253" s="21"/>
      <c r="O253" s="21"/>
      <c r="P253" s="21"/>
      <c r="Q253" s="21"/>
      <c r="R253" s="21"/>
      <c r="S253" s="21"/>
    </row>
    <row r="254" spans="1:19" ht="14.1" customHeight="1" x14ac:dyDescent="0.2">
      <c r="A254" s="1">
        <v>37</v>
      </c>
      <c r="B254" s="9"/>
      <c r="C254" s="9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1:19" ht="14.1" customHeight="1" x14ac:dyDescent="0.2">
      <c r="A255" s="1">
        <v>38</v>
      </c>
      <c r="B255" s="9"/>
      <c r="C255" s="9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1:19" ht="14.1" customHeight="1" thickBot="1" x14ac:dyDescent="0.25">
      <c r="A256" s="2">
        <v>39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4.1" customHeight="1" x14ac:dyDescent="0.2">
      <c r="A257" s="1" t="s">
        <v>781</v>
      </c>
      <c r="Q257" s="1" t="s">
        <v>782</v>
      </c>
    </row>
    <row r="258" spans="1:19" ht="14.1" customHeight="1" thickBot="1" x14ac:dyDescent="0.25">
      <c r="A258" s="2" t="str">
        <f>+$A$3</f>
        <v>SCHEDULE C-3</v>
      </c>
      <c r="B258" s="2"/>
      <c r="C258" s="2"/>
      <c r="D258" s="2"/>
      <c r="E258" s="2"/>
      <c r="F258" s="2"/>
      <c r="G258" s="2"/>
      <c r="H258" s="2" t="str">
        <f>+$H$3</f>
        <v xml:space="preserve">        JURISDICTIONAL NET OPERATING INCOME ADJUSTMENTS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 t="str">
        <f>"Page " &amp; INT(ROW()/50) +1 &amp; " of " &amp; S$2</f>
        <v>Page 6 of 6</v>
      </c>
    </row>
    <row r="259" spans="1:19" ht="14.1" customHeight="1" x14ac:dyDescent="0.2">
      <c r="A259" s="1" t="s">
        <v>741</v>
      </c>
      <c r="E259" s="1" t="s">
        <v>806</v>
      </c>
      <c r="G259" s="1" t="str">
        <f>IF(+$G$4="","",$G$4)</f>
        <v>List and explain all proposed adjustments to net operating income for the test year, the prior year and the most recent</v>
      </c>
      <c r="K259" s="12"/>
      <c r="L259" s="12"/>
      <c r="N259" s="12"/>
      <c r="O259" s="12"/>
      <c r="P259" s="12" t="s">
        <v>783</v>
      </c>
      <c r="S259" s="18"/>
    </row>
    <row r="260" spans="1:19" ht="14.1" customHeight="1" x14ac:dyDescent="0.2">
      <c r="G260" s="1" t="str">
        <f>IF(+$G$5="","",$G$5)</f>
        <v>historical year.</v>
      </c>
      <c r="K260" s="11"/>
      <c r="L260" s="13"/>
      <c r="O260" s="11"/>
      <c r="P260" s="11" t="str">
        <f>IF($P$5="","",$P$5)</f>
        <v/>
      </c>
      <c r="Q260" s="13" t="str">
        <f>PLine1</f>
        <v>Projected Test Year Ended 12/31/2022</v>
      </c>
      <c r="S260" s="19"/>
    </row>
    <row r="261" spans="1:19" ht="14.1" customHeight="1" x14ac:dyDescent="0.2">
      <c r="A261" s="1" t="s">
        <v>780</v>
      </c>
      <c r="G261" s="1" t="str">
        <f>IF(+$G$6="","",$G$6)</f>
        <v/>
      </c>
      <c r="K261" s="11"/>
      <c r="L261" s="13"/>
      <c r="M261" s="11"/>
      <c r="P261" s="11" t="str">
        <f>IF($P$6="","",$P$6)</f>
        <v/>
      </c>
      <c r="Q261" s="13" t="str">
        <f>PLine2</f>
        <v>Projected Prior Year Ended 12/31/2021</v>
      </c>
      <c r="S261" s="19"/>
    </row>
    <row r="262" spans="1:19" ht="14.1" customHeight="1" x14ac:dyDescent="0.2">
      <c r="G262" s="1" t="str">
        <f>IF(+$G$7="","",$G$7)</f>
        <v/>
      </c>
      <c r="K262" s="11"/>
      <c r="L262" s="13"/>
      <c r="M262" s="11"/>
      <c r="P262" s="11" t="str">
        <f>IF($P$7="","",$P$7)</f>
        <v/>
      </c>
      <c r="Q262" s="13" t="str">
        <f>PLine3</f>
        <v>Historical Prior Year Ended 12/31/2020</v>
      </c>
      <c r="S262" s="19"/>
    </row>
    <row r="263" spans="1:19" ht="14.1" customHeight="1" thickBot="1" x14ac:dyDescent="0.25">
      <c r="A263" s="2" t="str">
        <f>"DOCKET No. " &amp; DocketNum</f>
        <v>DOCKET No. 21XXXX-EI</v>
      </c>
      <c r="B263" s="2"/>
      <c r="C263" s="2"/>
      <c r="D263" s="2"/>
      <c r="E263" s="2"/>
      <c r="F263" s="2"/>
      <c r="G263" s="2" t="str">
        <f>IF(+$G$8="","",$G$8)</f>
        <v/>
      </c>
      <c r="H263" s="2"/>
      <c r="I263" s="2"/>
      <c r="J263" s="2"/>
      <c r="K263" s="2"/>
      <c r="L263" s="2"/>
      <c r="M263" s="2"/>
      <c r="N263" s="2"/>
      <c r="O263" s="2"/>
      <c r="P263" s="2"/>
      <c r="Q263" s="2" t="str">
        <f>PLine4</f>
        <v>Witness:</v>
      </c>
      <c r="R263" s="2"/>
      <c r="S263" s="2"/>
    </row>
    <row r="264" spans="1:19" ht="14.1" customHeight="1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4.1" customHeight="1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5"/>
      <c r="N265" s="5"/>
      <c r="O265" s="3"/>
      <c r="P265" s="3"/>
      <c r="Q265" s="3"/>
      <c r="R265" s="3"/>
      <c r="S265" s="3"/>
    </row>
    <row r="266" spans="1:19" ht="14.1" customHeight="1" x14ac:dyDescent="0.2">
      <c r="C266" s="5"/>
      <c r="D266" s="5"/>
      <c r="E266" s="5"/>
      <c r="F266" s="5" t="s">
        <v>1137</v>
      </c>
      <c r="G266" s="3"/>
      <c r="H266" s="5"/>
      <c r="I266" s="3"/>
      <c r="J266" s="5"/>
      <c r="K266" s="3"/>
      <c r="L266" s="5"/>
      <c r="M266" s="3"/>
      <c r="N266" s="5"/>
      <c r="O266" s="5"/>
      <c r="S266" s="5"/>
    </row>
    <row r="267" spans="1:19" ht="14.1" customHeight="1" x14ac:dyDescent="0.2">
      <c r="A267" s="1" t="s">
        <v>761</v>
      </c>
      <c r="B267" s="4"/>
      <c r="C267" s="5"/>
      <c r="D267" s="5"/>
      <c r="E267" s="5"/>
      <c r="F267" s="5" t="s">
        <v>1138</v>
      </c>
      <c r="G267" s="5"/>
      <c r="H267" s="5"/>
      <c r="I267" s="5"/>
      <c r="J267" s="5"/>
      <c r="K267" s="5"/>
      <c r="L267" s="5"/>
      <c r="M267" s="5"/>
      <c r="N267" s="3"/>
      <c r="O267" s="5"/>
      <c r="P267" s="3"/>
      <c r="Q267" s="3"/>
      <c r="R267" s="3"/>
      <c r="S267" s="16"/>
    </row>
    <row r="268" spans="1:19" ht="14.1" customHeight="1" thickBot="1" x14ac:dyDescent="0.25">
      <c r="A268" s="2" t="s">
        <v>772</v>
      </c>
      <c r="B268" s="8"/>
      <c r="C268" s="7" t="s">
        <v>789</v>
      </c>
      <c r="D268" s="7"/>
      <c r="E268" s="7"/>
      <c r="F268" s="7" t="s">
        <v>1139</v>
      </c>
      <c r="G268" s="41"/>
      <c r="H268" s="41"/>
      <c r="I268" s="41"/>
      <c r="J268" s="41"/>
      <c r="K268" s="41"/>
      <c r="L268" s="42"/>
      <c r="M268" s="41"/>
      <c r="N268" s="42"/>
      <c r="O268" s="42"/>
      <c r="P268" s="15"/>
      <c r="Q268" s="15"/>
      <c r="R268" s="15"/>
      <c r="S268" s="15"/>
    </row>
    <row r="269" spans="1:19" ht="14.1" customHeight="1" x14ac:dyDescent="0.2">
      <c r="A269" s="1">
        <v>1</v>
      </c>
      <c r="B269" s="9"/>
      <c r="C269" s="9"/>
      <c r="D269" s="9"/>
      <c r="E269" s="9"/>
      <c r="F269" s="25"/>
      <c r="G269" s="25"/>
      <c r="H269" s="25"/>
      <c r="I269" s="25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4.1" customHeight="1" x14ac:dyDescent="0.2">
      <c r="A270" s="1">
        <v>2</v>
      </c>
      <c r="B270" s="9"/>
      <c r="C270" s="9"/>
      <c r="F270" s="25"/>
      <c r="G270" s="25"/>
      <c r="H270" s="25"/>
      <c r="I270" s="25"/>
      <c r="J270" s="9"/>
      <c r="K270" s="9"/>
      <c r="L270" s="9"/>
      <c r="M270" s="25"/>
      <c r="N270" s="25"/>
      <c r="O270" s="25"/>
      <c r="P270" s="25"/>
      <c r="Q270" s="25"/>
      <c r="R270" s="25"/>
      <c r="S270" s="25"/>
    </row>
    <row r="271" spans="1:19" ht="14.1" customHeight="1" x14ac:dyDescent="0.2">
      <c r="A271" s="1">
        <v>3</v>
      </c>
      <c r="B271" s="9"/>
      <c r="C271" s="9"/>
      <c r="F271" s="21"/>
      <c r="G271" s="21"/>
      <c r="H271" s="21"/>
      <c r="I271" s="21"/>
      <c r="J271" s="17"/>
      <c r="K271" s="17"/>
      <c r="L271" s="17"/>
      <c r="M271" s="21"/>
      <c r="N271" s="21"/>
      <c r="O271" s="21"/>
      <c r="P271" s="21"/>
      <c r="Q271" s="21"/>
      <c r="R271" s="21"/>
      <c r="S271" s="21"/>
    </row>
    <row r="272" spans="1:19" ht="14.1" customHeight="1" x14ac:dyDescent="0.2">
      <c r="A272" s="1">
        <v>4</v>
      </c>
      <c r="B272" s="9"/>
      <c r="C272" s="9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1:19" ht="14.1" customHeight="1" x14ac:dyDescent="0.2">
      <c r="A273" s="1">
        <v>5</v>
      </c>
      <c r="B273" s="9"/>
      <c r="C273" s="9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1:19" ht="14.1" customHeight="1" x14ac:dyDescent="0.2">
      <c r="A274" s="1">
        <v>6</v>
      </c>
      <c r="B274" s="9"/>
      <c r="C274" s="9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1:19" ht="14.1" customHeight="1" x14ac:dyDescent="0.2">
      <c r="A275" s="1">
        <v>7</v>
      </c>
      <c r="B275" s="9"/>
      <c r="C275" s="9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1:19" ht="14.1" customHeight="1" x14ac:dyDescent="0.2">
      <c r="A276" s="1">
        <v>8</v>
      </c>
      <c r="B276" s="9"/>
      <c r="C276" s="9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ht="14.1" customHeight="1" x14ac:dyDescent="0.2">
      <c r="A277" s="1">
        <v>9</v>
      </c>
      <c r="B277" s="9"/>
      <c r="C277" s="9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1:19" ht="14.1" customHeight="1" x14ac:dyDescent="0.2">
      <c r="A278" s="1">
        <v>10</v>
      </c>
      <c r="B278" s="9"/>
      <c r="C278" s="9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1:19" ht="14.1" customHeight="1" x14ac:dyDescent="0.2">
      <c r="A279" s="1">
        <v>11</v>
      </c>
      <c r="B279" s="9"/>
      <c r="C279" s="9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1:19" ht="14.1" customHeight="1" x14ac:dyDescent="0.2">
      <c r="A280" s="1">
        <v>12</v>
      </c>
      <c r="B280" s="9"/>
      <c r="C280" s="9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1:19" ht="14.1" customHeight="1" x14ac:dyDescent="0.2">
      <c r="A281" s="1">
        <v>13</v>
      </c>
      <c r="B281" s="9"/>
      <c r="C281" s="9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1:19" ht="14.1" customHeight="1" x14ac:dyDescent="0.2">
      <c r="A282" s="1">
        <v>14</v>
      </c>
      <c r="B282" s="9"/>
      <c r="C282" s="9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 ht="14.1" customHeight="1" x14ac:dyDescent="0.2">
      <c r="A283" s="1">
        <v>15</v>
      </c>
      <c r="B283" s="9"/>
      <c r="C283" s="9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1:19" ht="14.1" customHeight="1" x14ac:dyDescent="0.2">
      <c r="A284" s="1">
        <v>16</v>
      </c>
      <c r="B284" s="9"/>
      <c r="C284" s="9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1:19" ht="14.1" customHeight="1" x14ac:dyDescent="0.2">
      <c r="A285" s="1">
        <v>17</v>
      </c>
      <c r="B285" s="9"/>
      <c r="C285" s="9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1:19" ht="14.1" customHeight="1" x14ac:dyDescent="0.2">
      <c r="A286" s="1">
        <v>18</v>
      </c>
      <c r="B286" s="9"/>
      <c r="C286" s="9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1:19" ht="14.1" customHeight="1" x14ac:dyDescent="0.2">
      <c r="A287" s="1">
        <v>19</v>
      </c>
      <c r="B287" s="9"/>
      <c r="C287" s="9"/>
      <c r="F287" s="21"/>
      <c r="G287" s="21"/>
      <c r="H287" s="21"/>
      <c r="I287" s="21"/>
      <c r="J287" s="17"/>
      <c r="K287" s="21"/>
      <c r="L287" s="17"/>
      <c r="M287" s="21"/>
      <c r="N287" s="21"/>
      <c r="O287" s="21"/>
      <c r="P287" s="21"/>
      <c r="Q287" s="21"/>
      <c r="R287" s="21"/>
      <c r="S287" s="21"/>
    </row>
    <row r="288" spans="1:19" ht="14.1" customHeight="1" x14ac:dyDescent="0.2">
      <c r="A288" s="1">
        <v>20</v>
      </c>
      <c r="B288" s="9"/>
      <c r="C288" s="9"/>
      <c r="F288" s="21"/>
      <c r="G288" s="21"/>
      <c r="H288" s="21"/>
      <c r="I288" s="21"/>
      <c r="J288" s="17"/>
      <c r="K288" s="21"/>
      <c r="L288" s="17"/>
      <c r="M288" s="21"/>
      <c r="N288" s="21"/>
      <c r="O288" s="21"/>
      <c r="P288" s="21"/>
      <c r="Q288" s="21"/>
      <c r="R288" s="21"/>
      <c r="S288" s="21"/>
    </row>
    <row r="289" spans="1:19" ht="14.1" customHeight="1" x14ac:dyDescent="0.2">
      <c r="A289" s="1">
        <v>21</v>
      </c>
      <c r="B289" s="9"/>
      <c r="C289" s="9"/>
      <c r="F289" s="21"/>
      <c r="G289" s="21"/>
      <c r="H289" s="21"/>
      <c r="I289" s="21"/>
      <c r="J289" s="17"/>
      <c r="K289" s="21"/>
      <c r="L289" s="17"/>
      <c r="M289" s="21"/>
      <c r="N289" s="21"/>
      <c r="O289" s="21"/>
      <c r="P289" s="21"/>
      <c r="Q289" s="21"/>
      <c r="R289" s="21"/>
      <c r="S289" s="21"/>
    </row>
    <row r="290" spans="1:19" ht="14.1" customHeight="1" x14ac:dyDescent="0.2">
      <c r="A290" s="1">
        <v>22</v>
      </c>
      <c r="B290" s="9"/>
      <c r="C290" s="9"/>
      <c r="F290" s="21"/>
      <c r="G290" s="21"/>
      <c r="H290" s="21"/>
      <c r="I290" s="21"/>
      <c r="J290" s="17"/>
      <c r="K290" s="21"/>
      <c r="L290" s="17"/>
      <c r="M290" s="21"/>
      <c r="N290" s="21"/>
      <c r="O290" s="21"/>
      <c r="P290" s="21"/>
      <c r="Q290" s="21"/>
      <c r="R290" s="21"/>
      <c r="S290" s="21"/>
    </row>
    <row r="291" spans="1:19" ht="14.1" customHeight="1" x14ac:dyDescent="0.2">
      <c r="A291" s="1">
        <v>23</v>
      </c>
      <c r="B291" s="9"/>
      <c r="C291" s="9"/>
      <c r="F291" s="21"/>
      <c r="G291" s="21"/>
      <c r="H291" s="21"/>
      <c r="I291" s="21"/>
      <c r="J291" s="17"/>
      <c r="K291" s="21"/>
      <c r="L291" s="17"/>
      <c r="M291" s="21"/>
      <c r="N291" s="21"/>
      <c r="O291" s="21"/>
      <c r="P291" s="21"/>
      <c r="Q291" s="21"/>
      <c r="R291" s="21"/>
      <c r="S291" s="21"/>
    </row>
    <row r="292" spans="1:19" ht="14.1" customHeight="1" x14ac:dyDescent="0.2">
      <c r="A292" s="1">
        <v>24</v>
      </c>
      <c r="B292" s="9"/>
      <c r="C292" s="9"/>
      <c r="F292" s="21"/>
      <c r="G292" s="21"/>
      <c r="H292" s="21"/>
      <c r="I292" s="21"/>
      <c r="J292" s="17"/>
      <c r="K292" s="21"/>
      <c r="L292" s="17"/>
      <c r="M292" s="21"/>
      <c r="N292" s="21"/>
      <c r="O292" s="21"/>
      <c r="P292" s="21"/>
      <c r="Q292" s="21"/>
      <c r="R292" s="21"/>
      <c r="S292" s="21"/>
    </row>
    <row r="293" spans="1:19" ht="14.1" customHeight="1" x14ac:dyDescent="0.2">
      <c r="A293" s="1">
        <v>25</v>
      </c>
      <c r="B293" s="9"/>
      <c r="C293" s="9"/>
      <c r="F293" s="21"/>
      <c r="G293" s="21"/>
      <c r="H293" s="21"/>
      <c r="I293" s="21"/>
      <c r="J293" s="17"/>
      <c r="K293" s="21"/>
      <c r="L293" s="17"/>
      <c r="M293" s="21"/>
      <c r="N293" s="21"/>
      <c r="O293" s="21"/>
      <c r="P293" s="21"/>
      <c r="Q293" s="21"/>
      <c r="R293" s="21"/>
      <c r="S293" s="21"/>
    </row>
    <row r="294" spans="1:19" ht="14.1" customHeight="1" x14ac:dyDescent="0.2">
      <c r="A294" s="1">
        <v>26</v>
      </c>
      <c r="B294" s="9"/>
      <c r="C294" s="9"/>
      <c r="F294" s="21"/>
      <c r="G294" s="21"/>
      <c r="H294" s="21"/>
      <c r="I294" s="21"/>
      <c r="J294" s="17"/>
      <c r="K294" s="21"/>
      <c r="L294" s="17"/>
      <c r="M294" s="21"/>
      <c r="N294" s="21"/>
      <c r="O294" s="21"/>
      <c r="P294" s="21"/>
      <c r="Q294" s="21"/>
      <c r="R294" s="21"/>
      <c r="S294" s="21"/>
    </row>
    <row r="295" spans="1:19" ht="14.1" customHeight="1" x14ac:dyDescent="0.2">
      <c r="A295" s="1">
        <v>27</v>
      </c>
      <c r="B295" s="9"/>
      <c r="C295" s="9"/>
      <c r="F295" s="21"/>
      <c r="G295" s="21"/>
      <c r="H295" s="21"/>
      <c r="I295" s="21"/>
      <c r="J295" s="17"/>
      <c r="K295" s="21"/>
      <c r="L295" s="17"/>
      <c r="M295" s="21"/>
      <c r="N295" s="21"/>
      <c r="O295" s="21"/>
      <c r="P295" s="21"/>
      <c r="Q295" s="21"/>
      <c r="R295" s="21"/>
      <c r="S295" s="21"/>
    </row>
    <row r="296" spans="1:19" ht="14.1" customHeight="1" x14ac:dyDescent="0.2">
      <c r="A296" s="1">
        <v>28</v>
      </c>
      <c r="B296" s="9"/>
      <c r="C296" s="9"/>
      <c r="F296" s="21"/>
      <c r="G296" s="21"/>
      <c r="H296" s="21"/>
      <c r="I296" s="21"/>
      <c r="J296" s="17"/>
      <c r="K296" s="21"/>
      <c r="L296" s="17"/>
      <c r="M296" s="21"/>
      <c r="N296" s="21"/>
      <c r="O296" s="21"/>
      <c r="P296" s="21"/>
      <c r="Q296" s="21"/>
      <c r="R296" s="21"/>
      <c r="S296" s="21"/>
    </row>
    <row r="297" spans="1:19" ht="14.1" customHeight="1" x14ac:dyDescent="0.2">
      <c r="A297" s="1">
        <v>29</v>
      </c>
      <c r="B297" s="9"/>
      <c r="C297" s="9"/>
      <c r="F297" s="21"/>
      <c r="G297" s="21"/>
      <c r="H297" s="21"/>
      <c r="I297" s="21"/>
      <c r="J297" s="17"/>
      <c r="K297" s="21"/>
      <c r="L297" s="17"/>
      <c r="M297" s="21"/>
      <c r="N297" s="21"/>
      <c r="O297" s="21"/>
      <c r="P297" s="21"/>
      <c r="Q297" s="21"/>
      <c r="R297" s="21"/>
      <c r="S297" s="21"/>
    </row>
    <row r="298" spans="1:19" ht="14.1" customHeight="1" x14ac:dyDescent="0.2">
      <c r="A298" s="1">
        <v>30</v>
      </c>
      <c r="B298" s="9"/>
      <c r="C298" s="9"/>
      <c r="F298" s="21"/>
      <c r="G298" s="21"/>
      <c r="H298" s="21"/>
      <c r="I298" s="21"/>
      <c r="J298" s="17"/>
      <c r="K298" s="21"/>
      <c r="L298" s="17"/>
      <c r="M298" s="21"/>
      <c r="N298" s="21"/>
      <c r="O298" s="21"/>
      <c r="P298" s="21"/>
      <c r="Q298" s="21"/>
      <c r="R298" s="21"/>
      <c r="S298" s="21"/>
    </row>
    <row r="299" spans="1:19" ht="14.1" customHeight="1" x14ac:dyDescent="0.2">
      <c r="A299" s="1">
        <v>31</v>
      </c>
      <c r="B299" s="9"/>
      <c r="C299" s="9"/>
      <c r="F299" s="21"/>
      <c r="G299" s="21"/>
      <c r="H299" s="21"/>
      <c r="I299" s="21"/>
      <c r="J299" s="17"/>
      <c r="K299" s="21"/>
      <c r="L299" s="17"/>
      <c r="M299" s="21"/>
      <c r="N299" s="21"/>
      <c r="O299" s="21"/>
      <c r="P299" s="21"/>
      <c r="Q299" s="21"/>
      <c r="R299" s="21"/>
      <c r="S299" s="21"/>
    </row>
    <row r="300" spans="1:19" ht="14.1" customHeight="1" x14ac:dyDescent="0.2">
      <c r="A300" s="1">
        <v>32</v>
      </c>
      <c r="B300" s="9"/>
      <c r="C300" s="9"/>
      <c r="F300" s="21"/>
      <c r="G300" s="21"/>
      <c r="H300" s="21"/>
      <c r="I300" s="21"/>
      <c r="J300" s="17"/>
      <c r="K300" s="21"/>
      <c r="L300" s="17"/>
      <c r="M300" s="21"/>
      <c r="N300" s="21"/>
      <c r="O300" s="21"/>
      <c r="P300" s="21"/>
      <c r="Q300" s="21"/>
      <c r="R300" s="21"/>
      <c r="S300" s="21"/>
    </row>
    <row r="301" spans="1:19" ht="14.1" customHeight="1" x14ac:dyDescent="0.2">
      <c r="A301" s="1">
        <v>33</v>
      </c>
      <c r="B301" s="9"/>
      <c r="C301" s="9"/>
      <c r="F301" s="21"/>
      <c r="G301" s="21"/>
      <c r="H301" s="21"/>
      <c r="I301" s="21"/>
      <c r="J301" s="17"/>
      <c r="K301" s="21"/>
      <c r="L301" s="17"/>
      <c r="M301" s="21"/>
      <c r="N301" s="21"/>
      <c r="O301" s="21"/>
      <c r="P301" s="21"/>
      <c r="Q301" s="21"/>
      <c r="R301" s="21"/>
      <c r="S301" s="21"/>
    </row>
    <row r="302" spans="1:19" ht="14.1" customHeight="1" x14ac:dyDescent="0.2">
      <c r="A302" s="1">
        <v>34</v>
      </c>
      <c r="B302" s="9"/>
      <c r="C302" s="9"/>
      <c r="F302" s="21"/>
      <c r="G302" s="21"/>
      <c r="H302" s="21"/>
      <c r="I302" s="21"/>
      <c r="J302" s="17"/>
      <c r="K302" s="21"/>
      <c r="L302" s="17"/>
      <c r="M302" s="21"/>
      <c r="N302" s="21"/>
      <c r="O302" s="21"/>
      <c r="P302" s="21"/>
      <c r="Q302" s="21"/>
      <c r="R302" s="21"/>
      <c r="S302" s="21"/>
    </row>
    <row r="303" spans="1:19" ht="14.1" customHeight="1" x14ac:dyDescent="0.2">
      <c r="A303" s="1">
        <v>35</v>
      </c>
      <c r="B303" s="9"/>
      <c r="C303" s="9"/>
      <c r="F303" s="21"/>
      <c r="G303" s="21"/>
      <c r="H303" s="21"/>
      <c r="I303" s="21"/>
      <c r="J303" s="17"/>
      <c r="K303" s="21"/>
      <c r="L303" s="17"/>
      <c r="M303" s="21"/>
      <c r="N303" s="21"/>
      <c r="O303" s="21"/>
      <c r="P303" s="21"/>
      <c r="Q303" s="21"/>
      <c r="R303" s="21"/>
      <c r="S303" s="21"/>
    </row>
    <row r="304" spans="1:19" ht="14.1" customHeight="1" x14ac:dyDescent="0.2">
      <c r="A304" s="1">
        <v>36</v>
      </c>
      <c r="B304" s="9"/>
      <c r="C304" s="9"/>
      <c r="F304" s="21"/>
      <c r="G304" s="21"/>
      <c r="H304" s="21"/>
      <c r="I304" s="21"/>
      <c r="J304" s="17"/>
      <c r="K304" s="21"/>
      <c r="L304" s="17"/>
      <c r="M304" s="21"/>
      <c r="N304" s="21"/>
      <c r="O304" s="21"/>
      <c r="P304" s="21"/>
      <c r="Q304" s="21"/>
      <c r="R304" s="21"/>
      <c r="S304" s="21"/>
    </row>
    <row r="305" spans="1:19" ht="14.1" customHeight="1" x14ac:dyDescent="0.2">
      <c r="A305" s="1">
        <v>37</v>
      </c>
      <c r="B305" s="9"/>
      <c r="C305" s="9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1:19" ht="14.1" customHeight="1" x14ac:dyDescent="0.2">
      <c r="A306" s="1">
        <v>38</v>
      </c>
      <c r="B306" s="9"/>
      <c r="C306" s="9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1:19" ht="14.1" customHeight="1" thickBot="1" x14ac:dyDescent="0.25">
      <c r="A307" s="2">
        <v>39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4.1" customHeight="1" x14ac:dyDescent="0.2">
      <c r="A308" s="1" t="s">
        <v>781</v>
      </c>
      <c r="Q308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T155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1075</v>
      </c>
      <c r="B3" s="2"/>
      <c r="C3" s="2"/>
      <c r="D3" s="2"/>
      <c r="E3" s="2"/>
      <c r="F3" s="2"/>
      <c r="G3" s="2"/>
      <c r="H3" s="2" t="s">
        <v>1140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1141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1142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 t="s">
        <v>743</v>
      </c>
      <c r="J10" s="3"/>
      <c r="K10" s="3" t="s">
        <v>744</v>
      </c>
      <c r="L10" s="3"/>
      <c r="M10" s="3" t="s">
        <v>745</v>
      </c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3"/>
      <c r="D11" s="3"/>
      <c r="E11" s="3"/>
      <c r="F11" s="3"/>
      <c r="G11" s="3"/>
      <c r="H11" s="3"/>
      <c r="I11" s="3"/>
      <c r="J11" s="3"/>
      <c r="K11" s="5"/>
      <c r="L11" s="5"/>
      <c r="M11" s="3" t="s">
        <v>791</v>
      </c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796</v>
      </c>
      <c r="D12" s="5"/>
      <c r="E12" s="5"/>
      <c r="F12" s="5" t="s">
        <v>796</v>
      </c>
      <c r="G12" s="3"/>
      <c r="H12" s="5"/>
      <c r="I12" s="3" t="s">
        <v>771</v>
      </c>
      <c r="J12" s="5"/>
      <c r="K12" s="5" t="s">
        <v>1143</v>
      </c>
      <c r="L12" s="5"/>
      <c r="M12" s="4" t="s">
        <v>1144</v>
      </c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772</v>
      </c>
      <c r="D13" s="7"/>
      <c r="E13" s="7"/>
      <c r="F13" s="15" t="s">
        <v>676</v>
      </c>
      <c r="G13" s="7"/>
      <c r="H13" s="7"/>
      <c r="I13" s="7" t="s">
        <v>826</v>
      </c>
      <c r="J13" s="7"/>
      <c r="K13" s="15" t="s">
        <v>791</v>
      </c>
      <c r="L13" s="15"/>
      <c r="M13" s="15" t="s">
        <v>792</v>
      </c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C-4</v>
      </c>
      <c r="B54" s="2"/>
      <c r="C54" s="2"/>
      <c r="D54" s="2"/>
      <c r="E54" s="2"/>
      <c r="F54" s="2"/>
      <c r="G54" s="2"/>
      <c r="H54" s="2" t="str">
        <f>+$H$3</f>
        <v>JURISDICTIONAL SEPARATION FACTORS - NET OPERATING INCOME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jurisdictional factors for net operating income for the test year, and the most recent historical year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if the test year is projected.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 t="s">
        <v>743</v>
      </c>
      <c r="J61" s="3"/>
      <c r="K61" s="3" t="s">
        <v>744</v>
      </c>
      <c r="L61" s="3"/>
      <c r="M61" s="3" t="s">
        <v>745</v>
      </c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3"/>
      <c r="D62" s="3"/>
      <c r="E62" s="3"/>
      <c r="F62" s="3"/>
      <c r="G62" s="3"/>
      <c r="H62" s="3"/>
      <c r="I62" s="3"/>
      <c r="J62" s="3"/>
      <c r="K62" s="5"/>
      <c r="L62" s="5"/>
      <c r="M62" s="3" t="s">
        <v>791</v>
      </c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796</v>
      </c>
      <c r="D63" s="5"/>
      <c r="E63" s="5"/>
      <c r="F63" s="5" t="s">
        <v>796</v>
      </c>
      <c r="G63" s="3"/>
      <c r="H63" s="5"/>
      <c r="I63" s="3" t="s">
        <v>771</v>
      </c>
      <c r="J63" s="5"/>
      <c r="K63" s="5" t="s">
        <v>1143</v>
      </c>
      <c r="L63" s="5"/>
      <c r="M63" s="4" t="s">
        <v>1144</v>
      </c>
      <c r="N63" s="5"/>
      <c r="O63" s="5"/>
      <c r="P63" s="3"/>
      <c r="Q63" s="3"/>
      <c r="R63" s="3"/>
      <c r="S63" s="16"/>
    </row>
    <row r="64" spans="1:20" ht="14.1" customHeight="1" thickBot="1" x14ac:dyDescent="0.25">
      <c r="A64" s="2" t="s">
        <v>772</v>
      </c>
      <c r="B64" s="8"/>
      <c r="C64" s="7" t="s">
        <v>772</v>
      </c>
      <c r="D64" s="7"/>
      <c r="E64" s="7"/>
      <c r="F64" s="15" t="s">
        <v>676</v>
      </c>
      <c r="G64" s="7"/>
      <c r="H64" s="7"/>
      <c r="I64" s="7" t="s">
        <v>826</v>
      </c>
      <c r="J64" s="7"/>
      <c r="K64" s="15" t="s">
        <v>791</v>
      </c>
      <c r="L64" s="15"/>
      <c r="M64" s="15" t="s">
        <v>792</v>
      </c>
      <c r="N64" s="15"/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9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9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9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9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20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20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20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20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  <row r="105" spans="1:20" ht="14.1" customHeight="1" thickBot="1" x14ac:dyDescent="0.25">
      <c r="A105" s="2" t="str">
        <f>+$A$3</f>
        <v>SCHEDULE C-4</v>
      </c>
      <c r="B105" s="2"/>
      <c r="C105" s="2"/>
      <c r="D105" s="2"/>
      <c r="E105" s="2"/>
      <c r="F105" s="2"/>
      <c r="G105" s="2"/>
      <c r="H105" s="2" t="str">
        <f>+$H$3</f>
        <v>JURISDICTIONAL SEPARATION FACTORS - NET OPERATING INCOME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20" ht="14.1" customHeight="1" x14ac:dyDescent="0.2">
      <c r="A106" s="1" t="s">
        <v>741</v>
      </c>
      <c r="E106" s="1" t="s">
        <v>806</v>
      </c>
      <c r="G106" s="1" t="str">
        <f>IF(+$G$4="","",$G$4)</f>
        <v>Provide jurisdictional factors for net operating income for the test year, and the most recent historical year</v>
      </c>
      <c r="K106" s="12"/>
      <c r="L106" s="12"/>
      <c r="N106" s="12"/>
      <c r="O106" s="12"/>
      <c r="P106" s="12" t="s">
        <v>783</v>
      </c>
      <c r="S106" s="18"/>
    </row>
    <row r="107" spans="1:20" ht="14.1" customHeight="1" x14ac:dyDescent="0.2">
      <c r="G107" s="1" t="str">
        <f>IF(+$G$5="","",$G$5)</f>
        <v>if the test year is projected.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20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20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20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20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20" ht="14.1" customHeight="1" x14ac:dyDescent="0.2">
      <c r="B112" s="4"/>
      <c r="C112" s="3"/>
      <c r="D112" s="3"/>
      <c r="E112" s="3"/>
      <c r="F112" s="3"/>
      <c r="G112" s="3"/>
      <c r="H112" s="3"/>
      <c r="I112" s="3" t="s">
        <v>743</v>
      </c>
      <c r="J112" s="3"/>
      <c r="K112" s="3" t="s">
        <v>744</v>
      </c>
      <c r="L112" s="3"/>
      <c r="M112" s="3" t="s">
        <v>745</v>
      </c>
      <c r="N112" s="3"/>
      <c r="O112" s="3"/>
      <c r="P112" s="3"/>
      <c r="Q112" s="3"/>
      <c r="R112" s="3"/>
      <c r="S112" s="3"/>
    </row>
    <row r="113" spans="1:19" ht="14.1" customHeight="1" x14ac:dyDescent="0.2">
      <c r="B113" s="4"/>
      <c r="C113" s="3"/>
      <c r="D113" s="3"/>
      <c r="E113" s="3"/>
      <c r="F113" s="3"/>
      <c r="G113" s="3"/>
      <c r="H113" s="3"/>
      <c r="I113" s="3"/>
      <c r="J113" s="3"/>
      <c r="K113" s="5"/>
      <c r="L113" s="5"/>
      <c r="M113" s="3" t="s">
        <v>791</v>
      </c>
      <c r="N113" s="5"/>
      <c r="O113" s="4"/>
      <c r="P113" s="4"/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 t="s">
        <v>796</v>
      </c>
      <c r="D114" s="5"/>
      <c r="E114" s="5"/>
      <c r="F114" s="5" t="s">
        <v>796</v>
      </c>
      <c r="G114" s="3"/>
      <c r="H114" s="5"/>
      <c r="I114" s="3" t="s">
        <v>771</v>
      </c>
      <c r="J114" s="5"/>
      <c r="K114" s="5" t="s">
        <v>1143</v>
      </c>
      <c r="L114" s="5"/>
      <c r="M114" s="4" t="s">
        <v>1144</v>
      </c>
      <c r="N114" s="5"/>
      <c r="O114" s="5"/>
      <c r="P114" s="3"/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772</v>
      </c>
      <c r="D115" s="7"/>
      <c r="E115" s="7"/>
      <c r="F115" s="15" t="s">
        <v>676</v>
      </c>
      <c r="G115" s="7"/>
      <c r="H115" s="7"/>
      <c r="I115" s="7" t="s">
        <v>826</v>
      </c>
      <c r="J115" s="7"/>
      <c r="K115" s="15" t="s">
        <v>791</v>
      </c>
      <c r="L115" s="15"/>
      <c r="M115" s="15" t="s">
        <v>792</v>
      </c>
      <c r="N115" s="15"/>
      <c r="O115" s="15"/>
      <c r="P115" s="15"/>
      <c r="Q115" s="15"/>
      <c r="R115" s="15"/>
      <c r="S115" s="15"/>
    </row>
    <row r="116" spans="1:19" ht="14.1" customHeight="1" x14ac:dyDescent="0.2">
      <c r="A116" s="1">
        <v>1</v>
      </c>
      <c r="B116" s="9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9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9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9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9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9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9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9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9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9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9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9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9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9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9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9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9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9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9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9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9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9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9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9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9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9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9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9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9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9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9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9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9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9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9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9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9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9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T53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1076</v>
      </c>
      <c r="B3" s="2"/>
      <c r="C3" s="2"/>
      <c r="D3" s="2"/>
      <c r="E3" s="2"/>
      <c r="F3" s="2"/>
      <c r="G3" s="2"/>
      <c r="H3" s="2" t="s">
        <v>1145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1146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1147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63"/>
      <c r="K9" s="63"/>
      <c r="L9" s="64" t="s">
        <v>682</v>
      </c>
      <c r="M9" s="63"/>
      <c r="N9" s="63"/>
      <c r="O9" s="63"/>
      <c r="P9" s="3"/>
      <c r="Q9" s="3"/>
      <c r="R9" s="3"/>
      <c r="S9" s="3"/>
    </row>
    <row r="10" spans="1:20" ht="14.1" customHeight="1" x14ac:dyDescent="0.2">
      <c r="C10" s="3"/>
      <c r="D10" s="3"/>
      <c r="E10" s="3"/>
      <c r="F10" s="3"/>
      <c r="G10" s="3" t="s">
        <v>743</v>
      </c>
      <c r="H10" s="5" t="s">
        <v>744</v>
      </c>
      <c r="I10" s="5" t="s">
        <v>745</v>
      </c>
      <c r="J10" s="5" t="s">
        <v>746</v>
      </c>
      <c r="K10" s="5" t="s">
        <v>747</v>
      </c>
      <c r="L10" s="5" t="s">
        <v>748</v>
      </c>
      <c r="M10" s="4" t="s">
        <v>749</v>
      </c>
      <c r="N10" s="4" t="s">
        <v>750</v>
      </c>
      <c r="O10" s="4" t="s">
        <v>751</v>
      </c>
      <c r="P10" s="3" t="s">
        <v>752</v>
      </c>
      <c r="Q10" s="3"/>
      <c r="R10" s="3"/>
      <c r="S10" s="3"/>
    </row>
    <row r="11" spans="1:20" ht="14.1" customHeight="1" x14ac:dyDescent="0.2">
      <c r="C11" s="14"/>
      <c r="D11" s="14"/>
      <c r="E11" s="14"/>
      <c r="F11" s="14"/>
      <c r="G11" s="3"/>
      <c r="H11" s="5"/>
      <c r="I11" s="5"/>
      <c r="J11" s="5"/>
      <c r="K11" s="5"/>
      <c r="L11" s="5"/>
      <c r="M11" s="4"/>
      <c r="N11" s="4"/>
      <c r="O11" s="4"/>
      <c r="P11" s="4" t="s">
        <v>1065</v>
      </c>
      <c r="S11" s="5"/>
    </row>
    <row r="12" spans="1:20" ht="14.1" customHeight="1" x14ac:dyDescent="0.2">
      <c r="A12" s="1" t="s">
        <v>761</v>
      </c>
      <c r="B12" s="4" t="s">
        <v>796</v>
      </c>
      <c r="C12" s="5"/>
      <c r="D12" s="5"/>
      <c r="E12" s="5"/>
      <c r="F12" s="3"/>
      <c r="G12" s="5" t="s">
        <v>1148</v>
      </c>
      <c r="H12" s="5" t="s">
        <v>1066</v>
      </c>
      <c r="I12" s="5" t="s">
        <v>791</v>
      </c>
      <c r="J12" s="3"/>
      <c r="K12" s="5"/>
      <c r="L12" s="5" t="s">
        <v>864</v>
      </c>
      <c r="M12" s="5" t="s">
        <v>760</v>
      </c>
      <c r="N12" s="3" t="s">
        <v>760</v>
      </c>
      <c r="O12" s="3" t="s">
        <v>771</v>
      </c>
      <c r="P12" s="3" t="s">
        <v>771</v>
      </c>
      <c r="Q12" s="3"/>
      <c r="R12" s="3"/>
      <c r="S12" s="16"/>
    </row>
    <row r="13" spans="1:20" ht="14.1" customHeight="1" thickBot="1" x14ac:dyDescent="0.25">
      <c r="A13" s="2" t="s">
        <v>772</v>
      </c>
      <c r="B13" s="8" t="s">
        <v>797</v>
      </c>
      <c r="C13" s="7"/>
      <c r="D13" s="7" t="s">
        <v>1149</v>
      </c>
      <c r="E13" s="7"/>
      <c r="F13" s="7"/>
      <c r="G13" s="41" t="s">
        <v>1150</v>
      </c>
      <c r="H13" s="41" t="s">
        <v>791</v>
      </c>
      <c r="I13" s="42" t="s">
        <v>819</v>
      </c>
      <c r="J13" s="42" t="s">
        <v>936</v>
      </c>
      <c r="K13" s="42" t="s">
        <v>1151</v>
      </c>
      <c r="L13" s="7" t="s">
        <v>865</v>
      </c>
      <c r="M13" s="15" t="s">
        <v>1152</v>
      </c>
      <c r="N13" s="15" t="s">
        <v>1152</v>
      </c>
      <c r="O13" s="15" t="s">
        <v>1153</v>
      </c>
      <c r="P13" s="15" t="s">
        <v>1154</v>
      </c>
      <c r="Q13" s="15"/>
      <c r="R13" s="15"/>
      <c r="S13" s="15"/>
    </row>
    <row r="14" spans="1:20" ht="14.1" customHeight="1" x14ac:dyDescent="0.2">
      <c r="A14" s="1">
        <v>1</v>
      </c>
      <c r="B14" s="6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66"/>
      <c r="C15" s="9" t="s">
        <v>1155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66" t="s">
        <v>1156</v>
      </c>
      <c r="C16" s="9" t="s">
        <v>1157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66" t="s">
        <v>1158</v>
      </c>
      <c r="C17" s="9" t="s">
        <v>1159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66" t="s">
        <v>1158</v>
      </c>
      <c r="C18" s="9" t="s">
        <v>1160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66" t="s">
        <v>1161</v>
      </c>
      <c r="C19" s="9" t="s">
        <v>1162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66" t="s">
        <v>1163</v>
      </c>
      <c r="C20" s="9" t="s">
        <v>1164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66" t="s">
        <v>1165</v>
      </c>
      <c r="C21" s="9" t="s">
        <v>1166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66" t="s">
        <v>1167</v>
      </c>
      <c r="C22" s="9" t="s">
        <v>1168</v>
      </c>
      <c r="F22" s="2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1"/>
      <c r="S22" s="21"/>
      <c r="T22" s="10"/>
    </row>
    <row r="23" spans="1:20" ht="14.1" customHeight="1" x14ac:dyDescent="0.2">
      <c r="A23" s="1">
        <v>10</v>
      </c>
      <c r="B23" s="66"/>
      <c r="C23" s="9" t="s">
        <v>1169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66" t="s">
        <v>1170</v>
      </c>
      <c r="C24" s="9" t="s">
        <v>1171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66"/>
      <c r="C25" s="9" t="s">
        <v>1172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66" t="s">
        <v>1173</v>
      </c>
      <c r="C26" s="9" t="s">
        <v>1174</v>
      </c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21"/>
      <c r="S26" s="21"/>
      <c r="T26" s="10"/>
    </row>
    <row r="27" spans="1:20" ht="14.1" customHeight="1" x14ac:dyDescent="0.2">
      <c r="A27" s="1">
        <v>14</v>
      </c>
      <c r="B27" s="66"/>
      <c r="C27" s="9" t="s">
        <v>1175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66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66"/>
      <c r="C29" s="9" t="s">
        <v>1176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66" t="s">
        <v>1177</v>
      </c>
      <c r="C30" s="9" t="s">
        <v>1178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66" t="s">
        <v>1179</v>
      </c>
      <c r="C31" s="9" t="s">
        <v>1180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66" t="s">
        <v>1181</v>
      </c>
      <c r="C32" s="9" t="s">
        <v>1182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66" t="s">
        <v>1183</v>
      </c>
      <c r="C33" s="9" t="s">
        <v>1184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66" t="s">
        <v>1185</v>
      </c>
      <c r="C34" s="9" t="s">
        <v>1186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66" t="s">
        <v>1187</v>
      </c>
      <c r="C35" s="9" t="s">
        <v>1188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66" t="s">
        <v>1187</v>
      </c>
      <c r="C36" s="9" t="s">
        <v>1189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66" t="s">
        <v>1187</v>
      </c>
      <c r="C37" s="9" t="s">
        <v>1190</v>
      </c>
      <c r="F37" s="2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  <c r="R37" s="21"/>
      <c r="S37" s="21"/>
      <c r="T37" s="10"/>
    </row>
    <row r="38" spans="1:20" ht="14.1" customHeight="1" x14ac:dyDescent="0.2">
      <c r="A38" s="1">
        <v>25</v>
      </c>
      <c r="B38" s="66"/>
      <c r="C38" s="9" t="s">
        <v>1191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66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thickBot="1" x14ac:dyDescent="0.25">
      <c r="A40" s="1">
        <v>27</v>
      </c>
      <c r="B40" s="66"/>
      <c r="C40" s="9" t="s">
        <v>1192</v>
      </c>
      <c r="F40" s="21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21"/>
      <c r="R40" s="21"/>
      <c r="S40" s="21"/>
      <c r="T40" s="10"/>
    </row>
    <row r="41" spans="1:20" ht="14.1" customHeight="1" thickTop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S104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19" width="9.5546875" style="1" customWidth="1"/>
    <col min="20" max="16384" width="9.109375" style="1"/>
  </cols>
  <sheetData>
    <row r="1" spans="1:19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19" ht="14.1" hidden="1" customHeight="1" x14ac:dyDescent="0.2">
      <c r="S2" s="1">
        <v>2</v>
      </c>
    </row>
    <row r="3" spans="1:19" ht="14.1" customHeight="1" thickBot="1" x14ac:dyDescent="0.25">
      <c r="A3" s="2" t="s">
        <v>1077</v>
      </c>
      <c r="B3" s="2"/>
      <c r="C3" s="2"/>
      <c r="D3" s="2"/>
      <c r="E3" s="2"/>
      <c r="F3" s="2"/>
      <c r="G3" s="2"/>
      <c r="H3" s="2" t="s">
        <v>1195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</row>
    <row r="4" spans="1:19" ht="14.1" customHeight="1" x14ac:dyDescent="0.2">
      <c r="A4" s="1" t="s">
        <v>741</v>
      </c>
      <c r="E4" s="1" t="s">
        <v>806</v>
      </c>
      <c r="G4" s="1" t="s">
        <v>1196</v>
      </c>
      <c r="K4" s="12"/>
      <c r="L4" s="12"/>
      <c r="N4" s="12"/>
      <c r="O4" s="12"/>
      <c r="P4" s="12" t="s">
        <v>783</v>
      </c>
      <c r="S4" s="18"/>
    </row>
    <row r="5" spans="1:19" ht="14.1" customHeight="1" x14ac:dyDescent="0.2">
      <c r="G5" s="1" t="s">
        <v>1197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</row>
    <row r="6" spans="1:19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</row>
    <row r="7" spans="1:19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</row>
    <row r="8" spans="1:19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</row>
    <row r="9" spans="1:19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B11" s="72" t="s">
        <v>743</v>
      </c>
      <c r="C11" s="72" t="s">
        <v>744</v>
      </c>
      <c r="D11" s="5"/>
      <c r="E11" s="5"/>
      <c r="F11" s="72" t="s">
        <v>745</v>
      </c>
      <c r="G11" s="72" t="s">
        <v>746</v>
      </c>
      <c r="H11" s="72" t="s">
        <v>747</v>
      </c>
      <c r="I11" s="72" t="s">
        <v>748</v>
      </c>
      <c r="J11" s="72" t="s">
        <v>749</v>
      </c>
      <c r="K11" s="72" t="s">
        <v>750</v>
      </c>
      <c r="L11" s="72" t="s">
        <v>751</v>
      </c>
      <c r="M11" s="72" t="s">
        <v>752</v>
      </c>
      <c r="N11" s="72" t="s">
        <v>800</v>
      </c>
      <c r="O11" s="72" t="s">
        <v>801</v>
      </c>
      <c r="P11" s="4"/>
      <c r="Q11" s="72" t="s">
        <v>802</v>
      </c>
      <c r="R11" s="4"/>
      <c r="S11" s="72" t="s">
        <v>803</v>
      </c>
    </row>
    <row r="12" spans="1:19" ht="14.1" customHeight="1" x14ac:dyDescent="0.2">
      <c r="A12" s="1" t="s">
        <v>761</v>
      </c>
      <c r="B12" s="4" t="s">
        <v>796</v>
      </c>
      <c r="C12" s="5" t="s">
        <v>796</v>
      </c>
      <c r="D12" s="5"/>
      <c r="E12" s="14"/>
      <c r="F12" s="139">
        <f>+H12-1</f>
        <v>2016</v>
      </c>
      <c r="G12" s="139"/>
      <c r="H12" s="139">
        <f>+J12-1</f>
        <v>2017</v>
      </c>
      <c r="I12" s="139"/>
      <c r="J12" s="139">
        <f>+L12-1</f>
        <v>2018</v>
      </c>
      <c r="K12" s="139"/>
      <c r="L12" s="138">
        <f>+N12-1</f>
        <v>2019</v>
      </c>
      <c r="M12" s="138"/>
      <c r="N12" s="138">
        <f>+Q12-1</f>
        <v>2020</v>
      </c>
      <c r="O12" s="138"/>
      <c r="P12" s="5"/>
      <c r="Q12" s="96">
        <f>+S12-1</f>
        <v>2021</v>
      </c>
      <c r="R12" s="31"/>
      <c r="S12" s="99">
        <f>TestYear</f>
        <v>2022</v>
      </c>
    </row>
    <row r="13" spans="1:19" ht="14.1" customHeight="1" thickBot="1" x14ac:dyDescent="0.25">
      <c r="A13" s="2" t="s">
        <v>772</v>
      </c>
      <c r="B13" s="8" t="s">
        <v>772</v>
      </c>
      <c r="C13" s="7" t="s">
        <v>676</v>
      </c>
      <c r="D13" s="7"/>
      <c r="E13" s="7"/>
      <c r="F13" s="7" t="s">
        <v>1198</v>
      </c>
      <c r="G13" s="7" t="s">
        <v>1199</v>
      </c>
      <c r="H13" s="41" t="s">
        <v>1198</v>
      </c>
      <c r="I13" s="41" t="s">
        <v>1199</v>
      </c>
      <c r="J13" s="41" t="s">
        <v>1198</v>
      </c>
      <c r="K13" s="42" t="s">
        <v>1199</v>
      </c>
      <c r="L13" s="41" t="s">
        <v>1198</v>
      </c>
      <c r="M13" s="42" t="s">
        <v>1199</v>
      </c>
      <c r="N13" s="42" t="s">
        <v>1198</v>
      </c>
      <c r="O13" s="15" t="s">
        <v>1199</v>
      </c>
      <c r="P13" s="42"/>
      <c r="Q13" s="42" t="s">
        <v>1198</v>
      </c>
      <c r="R13" s="42"/>
      <c r="S13" s="42" t="s">
        <v>1198</v>
      </c>
    </row>
    <row r="14" spans="1:19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</row>
    <row r="16" spans="1:19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</row>
    <row r="17" spans="1:19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</row>
    <row r="33" spans="1:19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</row>
    <row r="34" spans="1:19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</row>
    <row r="35" spans="1:19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</row>
    <row r="36" spans="1:19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</row>
    <row r="37" spans="1:19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</row>
    <row r="38" spans="1:19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</row>
    <row r="39" spans="1:19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</row>
    <row r="40" spans="1:19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</row>
    <row r="41" spans="1:19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</row>
    <row r="42" spans="1:19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</row>
    <row r="43" spans="1:19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</row>
    <row r="44" spans="1:19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</row>
    <row r="45" spans="1:19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</row>
    <row r="46" spans="1:19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</row>
    <row r="47" spans="1:19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</row>
    <row r="48" spans="1:19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</row>
    <row r="49" spans="1:19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  <row r="54" spans="1:19" ht="14.1" customHeight="1" thickBot="1" x14ac:dyDescent="0.25">
      <c r="A54" s="2" t="str">
        <f>+$A$3</f>
        <v>SCHEDULE C-6</v>
      </c>
      <c r="B54" s="2"/>
      <c r="C54" s="2"/>
      <c r="D54" s="2"/>
      <c r="E54" s="2"/>
      <c r="F54" s="2"/>
      <c r="G54" s="2"/>
      <c r="H54" s="2" t="str">
        <f>+$H$3</f>
        <v>BUDGETED VERSUS ACTUAL OPERATING REVENUES AND EXPENSES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19" ht="14.1" customHeight="1" x14ac:dyDescent="0.2">
      <c r="A55" s="1" t="s">
        <v>741</v>
      </c>
      <c r="E55" s="1" t="s">
        <v>806</v>
      </c>
      <c r="G55" s="1" t="str">
        <f>IF(+$G$4="","",$G$4)</f>
        <v>If the test year is PROJECTED, provide the budgeted versus actual operating revenues and expenses by primary</v>
      </c>
      <c r="K55" s="12"/>
      <c r="L55" s="12"/>
      <c r="N55" s="12"/>
      <c r="O55" s="12"/>
      <c r="P55" s="12" t="s">
        <v>783</v>
      </c>
      <c r="S55" s="18"/>
    </row>
    <row r="56" spans="1:19" ht="14.1" customHeight="1" x14ac:dyDescent="0.2">
      <c r="G56" s="1" t="str">
        <f>IF(+$G$5="","",$G$5)</f>
        <v>account for a historical five year period and the forecasted data for the test year and the prior year.</v>
      </c>
      <c r="K56" s="11"/>
      <c r="L56" s="13"/>
      <c r="O56" s="11"/>
      <c r="P56" s="11" t="s">
        <v>784</v>
      </c>
      <c r="Q56" s="13" t="str">
        <f>PLine1</f>
        <v>Projected Test Year Ended 12/31/2022</v>
      </c>
      <c r="S56" s="19"/>
    </row>
    <row r="57" spans="1:19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19" ht="14.1" customHeight="1" x14ac:dyDescent="0.2">
      <c r="G58" s="1" t="str">
        <f>IF(+$G$7="","",$G$7)</f>
        <v/>
      </c>
      <c r="K58" s="11"/>
      <c r="L58" s="13"/>
      <c r="M58" s="11"/>
      <c r="P58" s="11" t="s">
        <v>784</v>
      </c>
      <c r="Q58" s="13" t="str">
        <f>PLine3</f>
        <v>Historical Prior Year Ended 12/31/2020</v>
      </c>
      <c r="S58" s="19"/>
    </row>
    <row r="59" spans="1:19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19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19" ht="14.1" customHeight="1" x14ac:dyDescent="0.2">
      <c r="B62" s="72" t="s">
        <v>743</v>
      </c>
      <c r="C62" s="72" t="s">
        <v>744</v>
      </c>
      <c r="D62" s="5"/>
      <c r="E62" s="5"/>
      <c r="F62" s="72" t="s">
        <v>745</v>
      </c>
      <c r="G62" s="72" t="s">
        <v>746</v>
      </c>
      <c r="H62" s="72" t="s">
        <v>747</v>
      </c>
      <c r="I62" s="72" t="s">
        <v>748</v>
      </c>
      <c r="J62" s="72" t="s">
        <v>749</v>
      </c>
      <c r="K62" s="72" t="s">
        <v>750</v>
      </c>
      <c r="L62" s="72" t="s">
        <v>751</v>
      </c>
      <c r="M62" s="72" t="s">
        <v>752</v>
      </c>
      <c r="N62" s="72" t="s">
        <v>800</v>
      </c>
      <c r="O62" s="72" t="s">
        <v>801</v>
      </c>
      <c r="P62" s="4"/>
      <c r="Q62" s="72" t="s">
        <v>802</v>
      </c>
      <c r="R62" s="4"/>
      <c r="S62" s="72" t="s">
        <v>803</v>
      </c>
    </row>
    <row r="63" spans="1:19" ht="14.1" customHeight="1" x14ac:dyDescent="0.2">
      <c r="A63" s="1" t="s">
        <v>761</v>
      </c>
      <c r="B63" s="4" t="s">
        <v>796</v>
      </c>
      <c r="C63" s="5" t="s">
        <v>796</v>
      </c>
      <c r="D63" s="5"/>
      <c r="E63" s="14"/>
      <c r="F63" s="135">
        <f>+H63-1</f>
        <v>2016</v>
      </c>
      <c r="G63" s="135"/>
      <c r="H63" s="135">
        <f>+J63-1</f>
        <v>2017</v>
      </c>
      <c r="I63" s="135"/>
      <c r="J63" s="135">
        <f>+L63-1</f>
        <v>2018</v>
      </c>
      <c r="K63" s="135"/>
      <c r="L63" s="137">
        <f>+N63-1</f>
        <v>2019</v>
      </c>
      <c r="M63" s="137"/>
      <c r="N63" s="137">
        <f>+Q63-1</f>
        <v>2020</v>
      </c>
      <c r="O63" s="137"/>
      <c r="P63" s="5"/>
      <c r="Q63" s="5">
        <f>+S63-1</f>
        <v>2021</v>
      </c>
      <c r="R63" s="3"/>
      <c r="S63" s="3">
        <f>TestYear</f>
        <v>2022</v>
      </c>
    </row>
    <row r="64" spans="1:19" ht="14.1" customHeight="1" thickBot="1" x14ac:dyDescent="0.25">
      <c r="A64" s="2" t="s">
        <v>772</v>
      </c>
      <c r="B64" s="8" t="s">
        <v>772</v>
      </c>
      <c r="C64" s="7" t="s">
        <v>676</v>
      </c>
      <c r="D64" s="7"/>
      <c r="E64" s="7"/>
      <c r="F64" s="7" t="s">
        <v>1198</v>
      </c>
      <c r="G64" s="7" t="s">
        <v>1199</v>
      </c>
      <c r="H64" s="41" t="s">
        <v>1198</v>
      </c>
      <c r="I64" s="41" t="s">
        <v>1199</v>
      </c>
      <c r="J64" s="41" t="s">
        <v>1198</v>
      </c>
      <c r="K64" s="42" t="s">
        <v>1199</v>
      </c>
      <c r="L64" s="41" t="s">
        <v>1198</v>
      </c>
      <c r="M64" s="42" t="s">
        <v>1199</v>
      </c>
      <c r="N64" s="42" t="s">
        <v>1198</v>
      </c>
      <c r="O64" s="15" t="s">
        <v>1199</v>
      </c>
      <c r="P64" s="42"/>
      <c r="Q64" s="42" t="s">
        <v>1198</v>
      </c>
      <c r="R64" s="42"/>
      <c r="S64" s="42" t="s">
        <v>1198</v>
      </c>
    </row>
    <row r="65" spans="1:19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4.1" customHeight="1" x14ac:dyDescent="0.2">
      <c r="A66" s="1">
        <v>2</v>
      </c>
      <c r="B66" s="9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</row>
    <row r="67" spans="1:19" ht="14.1" customHeight="1" x14ac:dyDescent="0.2">
      <c r="A67" s="1">
        <v>3</v>
      </c>
      <c r="B67" s="9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</row>
    <row r="68" spans="1:19" ht="14.1" customHeight="1" x14ac:dyDescent="0.2">
      <c r="A68" s="1">
        <v>4</v>
      </c>
      <c r="B68" s="9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ht="14.1" customHeight="1" x14ac:dyDescent="0.2">
      <c r="A69" s="1">
        <v>5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ht="14.1" customHeight="1" x14ac:dyDescent="0.2">
      <c r="A71" s="1">
        <v>7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ht="14.1" customHeight="1" x14ac:dyDescent="0.2">
      <c r="A72" s="1">
        <v>8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 ht="14.1" customHeight="1" x14ac:dyDescent="0.2">
      <c r="A73" s="1">
        <v>9</v>
      </c>
      <c r="B73" s="9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1:19" ht="14.1" customHeight="1" x14ac:dyDescent="0.2">
      <c r="A74" s="1">
        <v>10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ht="14.1" customHeight="1" x14ac:dyDescent="0.2">
      <c r="A75" s="1">
        <v>11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 ht="14.1" customHeight="1" x14ac:dyDescent="0.2">
      <c r="A76" s="1">
        <v>12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spans="1:19" ht="14.1" customHeight="1" x14ac:dyDescent="0.2">
      <c r="A77" s="1">
        <v>13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14.1" customHeight="1" x14ac:dyDescent="0.2">
      <c r="A78" s="1">
        <v>14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 ht="14.1" customHeight="1" x14ac:dyDescent="0.2">
      <c r="A79" s="1">
        <v>15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 ht="14.1" customHeight="1" x14ac:dyDescent="0.2">
      <c r="A80" s="1">
        <v>16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ht="14.1" customHeight="1" x14ac:dyDescent="0.2">
      <c r="A81" s="1">
        <v>17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ht="14.1" customHeight="1" x14ac:dyDescent="0.2">
      <c r="A82" s="1">
        <v>18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ht="14.1" customHeight="1" x14ac:dyDescent="0.2">
      <c r="A83" s="1">
        <v>19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</row>
    <row r="84" spans="1:19" ht="14.1" customHeight="1" x14ac:dyDescent="0.2">
      <c r="A84" s="1">
        <v>20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</row>
    <row r="85" spans="1:19" ht="14.1" customHeight="1" x14ac:dyDescent="0.2">
      <c r="A85" s="1">
        <v>21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</row>
    <row r="86" spans="1:19" ht="14.1" customHeight="1" x14ac:dyDescent="0.2">
      <c r="A86" s="1">
        <v>22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</row>
    <row r="87" spans="1:19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</row>
    <row r="88" spans="1:19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</row>
    <row r="89" spans="1:19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</row>
    <row r="90" spans="1:19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</row>
    <row r="91" spans="1:19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</row>
    <row r="92" spans="1:19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</row>
    <row r="93" spans="1:19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</row>
    <row r="94" spans="1:19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</row>
    <row r="95" spans="1:19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</row>
    <row r="96" spans="1:19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</row>
    <row r="97" spans="1:19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mergeCells count="10">
    <mergeCell ref="N63:O63"/>
    <mergeCell ref="F63:G63"/>
    <mergeCell ref="H63:I63"/>
    <mergeCell ref="J63:K63"/>
    <mergeCell ref="L63:M63"/>
    <mergeCell ref="N12:O12"/>
    <mergeCell ref="F12:G12"/>
    <mergeCell ref="H12:I12"/>
    <mergeCell ref="J12:K12"/>
    <mergeCell ref="L12:M1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T53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1078</v>
      </c>
      <c r="B3" s="2"/>
      <c r="C3" s="2"/>
      <c r="D3" s="2"/>
      <c r="E3" s="2"/>
      <c r="F3" s="2"/>
      <c r="G3" s="2"/>
      <c r="H3" s="2" t="s">
        <v>1200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1202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1201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 t="s">
        <v>796</v>
      </c>
      <c r="C12" s="5" t="s">
        <v>796</v>
      </c>
      <c r="D12" s="5"/>
      <c r="E12" s="5"/>
      <c r="F12" s="3"/>
      <c r="G12" s="5" t="s">
        <v>1203</v>
      </c>
      <c r="H12" s="3" t="s">
        <v>1203</v>
      </c>
      <c r="I12" s="5" t="s">
        <v>1203</v>
      </c>
      <c r="J12" s="5" t="s">
        <v>1203</v>
      </c>
      <c r="K12" s="5" t="s">
        <v>1203</v>
      </c>
      <c r="L12" s="5" t="s">
        <v>1203</v>
      </c>
      <c r="M12" s="3" t="s">
        <v>1203</v>
      </c>
      <c r="N12" s="3" t="s">
        <v>1203</v>
      </c>
      <c r="O12" s="3" t="s">
        <v>1203</v>
      </c>
      <c r="P12" s="5" t="s">
        <v>1203</v>
      </c>
      <c r="Q12" s="5" t="s">
        <v>1203</v>
      </c>
      <c r="R12" s="3" t="s">
        <v>1203</v>
      </c>
      <c r="S12" s="3"/>
    </row>
    <row r="13" spans="1:20" ht="14.1" customHeight="1" thickBot="1" x14ac:dyDescent="0.25">
      <c r="A13" s="2" t="s">
        <v>772</v>
      </c>
      <c r="B13" s="8" t="s">
        <v>772</v>
      </c>
      <c r="C13" s="7" t="s">
        <v>676</v>
      </c>
      <c r="D13" s="7"/>
      <c r="E13" s="7"/>
      <c r="F13" s="7"/>
      <c r="G13" s="7" t="s">
        <v>1204</v>
      </c>
      <c r="H13" s="7" t="s">
        <v>1204</v>
      </c>
      <c r="I13" s="41" t="s">
        <v>1204</v>
      </c>
      <c r="J13" s="41" t="s">
        <v>1204</v>
      </c>
      <c r="K13" s="41" t="s">
        <v>1204</v>
      </c>
      <c r="L13" s="42" t="s">
        <v>1204</v>
      </c>
      <c r="M13" s="41" t="s">
        <v>1204</v>
      </c>
      <c r="N13" s="42" t="s">
        <v>1204</v>
      </c>
      <c r="O13" s="42" t="s">
        <v>1204</v>
      </c>
      <c r="P13" s="15" t="s">
        <v>1204</v>
      </c>
      <c r="Q13" s="15" t="s">
        <v>1204</v>
      </c>
      <c r="R13" s="15" t="s">
        <v>1204</v>
      </c>
      <c r="S13" s="15" t="s">
        <v>771</v>
      </c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T104"/>
  <sheetViews>
    <sheetView topLeftCell="A3" workbookViewId="0">
      <selection activeCell="A3" sqref="A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1079</v>
      </c>
      <c r="B3" s="2"/>
      <c r="C3" s="2"/>
      <c r="D3" s="2"/>
      <c r="E3" s="2"/>
      <c r="F3" s="2"/>
      <c r="G3" s="2"/>
      <c r="H3" s="2" t="s">
        <v>1205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1206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1207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 t="s">
        <v>743</v>
      </c>
      <c r="D9" s="3"/>
      <c r="E9" s="3" t="s">
        <v>744</v>
      </c>
      <c r="F9" s="3"/>
      <c r="G9" s="3"/>
      <c r="H9" s="3" t="s">
        <v>745</v>
      </c>
      <c r="I9" s="3"/>
      <c r="J9" s="3" t="s">
        <v>746</v>
      </c>
      <c r="K9" s="3"/>
      <c r="L9" s="3" t="s">
        <v>747</v>
      </c>
      <c r="M9" s="3"/>
      <c r="N9" s="3" t="s">
        <v>748</v>
      </c>
      <c r="O9" s="3"/>
      <c r="P9" s="3" t="s">
        <v>749</v>
      </c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46"/>
      <c r="M10" s="46" t="s">
        <v>1208</v>
      </c>
      <c r="N10" s="45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5"/>
      <c r="H11" s="3" t="s">
        <v>814</v>
      </c>
      <c r="I11" s="3"/>
      <c r="J11" s="3" t="s">
        <v>816</v>
      </c>
      <c r="K11" s="5"/>
      <c r="L11" s="5" t="s">
        <v>1209</v>
      </c>
      <c r="M11" s="4"/>
      <c r="N11" s="5" t="s">
        <v>818</v>
      </c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796</v>
      </c>
      <c r="D12" s="5"/>
      <c r="E12" s="5"/>
      <c r="F12" s="3"/>
      <c r="G12" s="5"/>
      <c r="H12" s="5" t="s">
        <v>815</v>
      </c>
      <c r="I12" s="5"/>
      <c r="J12" s="5" t="s">
        <v>815</v>
      </c>
      <c r="K12" s="3"/>
      <c r="L12" s="3" t="s">
        <v>1210</v>
      </c>
      <c r="M12" s="3"/>
      <c r="N12" s="5" t="s">
        <v>1211</v>
      </c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797</v>
      </c>
      <c r="D13" s="7"/>
      <c r="E13" s="7" t="s">
        <v>796</v>
      </c>
      <c r="F13" s="7"/>
      <c r="G13" s="41"/>
      <c r="H13" s="7" t="str">
        <f>"12/31/" &amp; TestYear</f>
        <v>12/31/2022</v>
      </c>
      <c r="I13" s="41"/>
      <c r="J13" s="7" t="str">
        <f>"12/31/" &amp; PriorYear</f>
        <v>12/31/2021</v>
      </c>
      <c r="K13" s="41"/>
      <c r="L13" s="42" t="s">
        <v>788</v>
      </c>
      <c r="M13" s="42"/>
      <c r="N13" s="15" t="s">
        <v>1212</v>
      </c>
      <c r="O13" s="15"/>
      <c r="P13" s="15" t="s">
        <v>822</v>
      </c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C-8</v>
      </c>
      <c r="B54" s="2"/>
      <c r="C54" s="2"/>
      <c r="D54" s="2"/>
      <c r="E54" s="2"/>
      <c r="F54" s="2"/>
      <c r="G54" s="2"/>
      <c r="H54" s="2" t="str">
        <f>+$H$3</f>
        <v>DETAIL OF CHANGES IN EXPENSES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changes in primary accounts that exceed 1/20th of one percent (.0005) of total operating expenses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and ten percent from the prior year to the test year.  Quantify each  reason for the change.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 t="s">
        <v>743</v>
      </c>
      <c r="D60" s="3"/>
      <c r="E60" s="3" t="s">
        <v>744</v>
      </c>
      <c r="F60" s="3"/>
      <c r="G60" s="3"/>
      <c r="H60" s="3" t="s">
        <v>745</v>
      </c>
      <c r="I60" s="3"/>
      <c r="J60" s="3" t="s">
        <v>746</v>
      </c>
      <c r="K60" s="3"/>
      <c r="L60" s="3" t="s">
        <v>747</v>
      </c>
      <c r="M60" s="3"/>
      <c r="N60" s="3" t="s">
        <v>748</v>
      </c>
      <c r="O60" s="3"/>
      <c r="P60" s="3" t="s">
        <v>749</v>
      </c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46"/>
      <c r="M61" s="46" t="s">
        <v>1208</v>
      </c>
      <c r="N61" s="45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5"/>
      <c r="H62" s="3" t="s">
        <v>814</v>
      </c>
      <c r="I62" s="3"/>
      <c r="J62" s="3" t="s">
        <v>816</v>
      </c>
      <c r="K62" s="5"/>
      <c r="L62" s="5" t="s">
        <v>1209</v>
      </c>
      <c r="M62" s="4"/>
      <c r="N62" s="5" t="s">
        <v>818</v>
      </c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796</v>
      </c>
      <c r="D63" s="5"/>
      <c r="E63" s="5"/>
      <c r="F63" s="3"/>
      <c r="G63" s="5"/>
      <c r="H63" s="5" t="s">
        <v>815</v>
      </c>
      <c r="I63" s="5"/>
      <c r="J63" s="5" t="s">
        <v>815</v>
      </c>
      <c r="K63" s="3"/>
      <c r="L63" s="3" t="s">
        <v>1210</v>
      </c>
      <c r="M63" s="3"/>
      <c r="N63" s="5" t="s">
        <v>1211</v>
      </c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797</v>
      </c>
      <c r="D64" s="7"/>
      <c r="E64" s="7" t="s">
        <v>796</v>
      </c>
      <c r="F64" s="7"/>
      <c r="G64" s="41"/>
      <c r="H64" s="7" t="str">
        <f>"12/31/" &amp; TestYear</f>
        <v>12/31/2022</v>
      </c>
      <c r="I64" s="41"/>
      <c r="J64" s="7" t="str">
        <f>"12/31/" &amp; PriorYear</f>
        <v>12/31/2021</v>
      </c>
      <c r="K64" s="41"/>
      <c r="L64" s="42" t="s">
        <v>788</v>
      </c>
      <c r="M64" s="42"/>
      <c r="N64" s="15" t="s">
        <v>1212</v>
      </c>
      <c r="O64" s="15"/>
      <c r="P64" s="15" t="s">
        <v>822</v>
      </c>
      <c r="Q64" s="15"/>
      <c r="R64" s="15"/>
      <c r="S64" s="15"/>
      <c r="T64" s="10"/>
    </row>
    <row r="65" spans="1:20" ht="14.1" customHeight="1" x14ac:dyDescent="0.2">
      <c r="A65" s="1">
        <v>1</v>
      </c>
      <c r="B65" s="9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9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9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9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9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9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9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9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9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9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9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9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9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9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9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9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9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9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9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9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9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9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9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9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9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9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9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9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9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9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9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9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9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9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9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9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9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9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T104"/>
  <sheetViews>
    <sheetView topLeftCell="A45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621</v>
      </c>
      <c r="B3" s="2"/>
      <c r="C3" s="2"/>
      <c r="D3" s="2"/>
      <c r="E3" s="2"/>
      <c r="F3" s="2"/>
      <c r="G3" s="2"/>
      <c r="H3" s="2" t="s">
        <v>622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631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623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C10" s="3" t="s">
        <v>743</v>
      </c>
      <c r="D10" s="3"/>
      <c r="E10" s="3"/>
      <c r="F10" s="3" t="s">
        <v>744</v>
      </c>
      <c r="G10" s="3"/>
      <c r="H10" s="3"/>
      <c r="I10" s="3" t="s">
        <v>745</v>
      </c>
      <c r="J10" s="3"/>
      <c r="K10" s="5"/>
      <c r="L10" s="5" t="s">
        <v>746</v>
      </c>
      <c r="M10" s="3"/>
      <c r="N10" s="3"/>
      <c r="O10" s="3" t="s">
        <v>747</v>
      </c>
      <c r="P10" s="3"/>
      <c r="Q10" s="3"/>
      <c r="R10" s="3" t="s">
        <v>748</v>
      </c>
      <c r="S10" s="3"/>
    </row>
    <row r="11" spans="1:20" ht="14.1" customHeight="1" x14ac:dyDescent="0.2">
      <c r="C11" s="5" t="s">
        <v>624</v>
      </c>
      <c r="D11" s="5"/>
      <c r="E11" s="5"/>
      <c r="F11" s="5"/>
      <c r="G11" s="3"/>
      <c r="H11" s="5"/>
      <c r="I11" s="3"/>
      <c r="J11" s="5"/>
      <c r="K11" s="3"/>
      <c r="L11" s="5" t="s">
        <v>625</v>
      </c>
      <c r="M11" s="5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626</v>
      </c>
      <c r="D12" s="5"/>
      <c r="E12" s="5"/>
      <c r="F12" s="3" t="s">
        <v>627</v>
      </c>
      <c r="G12" s="5"/>
      <c r="H12" s="5"/>
      <c r="I12" s="5" t="s">
        <v>1002</v>
      </c>
      <c r="J12" s="5"/>
      <c r="K12" s="5"/>
      <c r="L12" s="3" t="s">
        <v>626</v>
      </c>
      <c r="M12" s="5"/>
      <c r="N12" s="5"/>
      <c r="O12" s="5" t="s">
        <v>625</v>
      </c>
      <c r="P12" s="3"/>
      <c r="Q12" s="3"/>
      <c r="R12" s="3" t="s">
        <v>818</v>
      </c>
      <c r="S12" s="16"/>
    </row>
    <row r="13" spans="1:20" ht="14.1" customHeight="1" thickBot="1" x14ac:dyDescent="0.25">
      <c r="A13" s="2" t="s">
        <v>772</v>
      </c>
      <c r="B13" s="8"/>
      <c r="C13" s="7" t="s">
        <v>628</v>
      </c>
      <c r="D13" s="7"/>
      <c r="E13" s="7"/>
      <c r="F13" s="7" t="s">
        <v>629</v>
      </c>
      <c r="G13" s="41"/>
      <c r="H13" s="41"/>
      <c r="I13" s="41" t="s">
        <v>626</v>
      </c>
      <c r="J13" s="42"/>
      <c r="K13" s="41"/>
      <c r="L13" s="42" t="s">
        <v>628</v>
      </c>
      <c r="M13" s="42"/>
      <c r="N13" s="15"/>
      <c r="O13" s="15" t="s">
        <v>626</v>
      </c>
      <c r="P13" s="15"/>
      <c r="Q13" s="15"/>
      <c r="R13" s="15" t="s">
        <v>630</v>
      </c>
      <c r="S13" s="15"/>
    </row>
    <row r="14" spans="1:20" ht="14.1" customHeight="1" x14ac:dyDescent="0.2">
      <c r="A14" s="1">
        <v>1</v>
      </c>
      <c r="B14" s="24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17"/>
      <c r="K51" s="21"/>
      <c r="L51" s="17"/>
      <c r="M51" s="21"/>
      <c r="N51" s="21"/>
      <c r="O51" s="21"/>
      <c r="P51" s="21"/>
      <c r="Q51" s="21"/>
      <c r="R51" s="21"/>
      <c r="S51" s="21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A-3</v>
      </c>
      <c r="B54" s="2"/>
      <c r="C54" s="2"/>
      <c r="D54" s="2"/>
      <c r="E54" s="2"/>
      <c r="F54" s="2"/>
      <c r="G54" s="2"/>
      <c r="H54" s="2" t="str">
        <f>+$H$3</f>
        <v>SUMMARY OF TARIFFS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summary of all proposed changes in rates and rate classes, detailing current and proposed classes of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service, demand, energy, and other service charges.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C61" s="3" t="s">
        <v>743</v>
      </c>
      <c r="D61" s="3"/>
      <c r="E61" s="3"/>
      <c r="F61" s="3" t="s">
        <v>744</v>
      </c>
      <c r="G61" s="3"/>
      <c r="H61" s="3"/>
      <c r="I61" s="3" t="s">
        <v>745</v>
      </c>
      <c r="J61" s="3"/>
      <c r="K61" s="5"/>
      <c r="L61" s="5" t="s">
        <v>746</v>
      </c>
      <c r="M61" s="3"/>
      <c r="N61" s="3"/>
      <c r="O61" s="3" t="s">
        <v>747</v>
      </c>
      <c r="P61" s="3"/>
      <c r="Q61" s="3"/>
      <c r="R61" s="3" t="s">
        <v>748</v>
      </c>
      <c r="S61" s="3"/>
    </row>
    <row r="62" spans="1:20" ht="14.1" customHeight="1" x14ac:dyDescent="0.2">
      <c r="C62" s="5" t="s">
        <v>624</v>
      </c>
      <c r="D62" s="5"/>
      <c r="E62" s="5"/>
      <c r="F62" s="5"/>
      <c r="G62" s="3"/>
      <c r="H62" s="5"/>
      <c r="I62" s="3"/>
      <c r="J62" s="5"/>
      <c r="K62" s="3"/>
      <c r="L62" s="5" t="s">
        <v>625</v>
      </c>
      <c r="M62" s="5"/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626</v>
      </c>
      <c r="D63" s="5"/>
      <c r="E63" s="5"/>
      <c r="F63" s="3" t="s">
        <v>627</v>
      </c>
      <c r="G63" s="5"/>
      <c r="H63" s="5"/>
      <c r="I63" s="5" t="s">
        <v>1002</v>
      </c>
      <c r="J63" s="5"/>
      <c r="K63" s="5"/>
      <c r="L63" s="3" t="s">
        <v>626</v>
      </c>
      <c r="M63" s="5"/>
      <c r="N63" s="5"/>
      <c r="O63" s="5" t="s">
        <v>625</v>
      </c>
      <c r="P63" s="3"/>
      <c r="Q63" s="3"/>
      <c r="R63" s="3" t="s">
        <v>818</v>
      </c>
      <c r="S63" s="16"/>
    </row>
    <row r="64" spans="1:20" ht="14.1" customHeight="1" thickBot="1" x14ac:dyDescent="0.25">
      <c r="A64" s="2" t="s">
        <v>772</v>
      </c>
      <c r="B64" s="8"/>
      <c r="C64" s="7" t="s">
        <v>628</v>
      </c>
      <c r="D64" s="7"/>
      <c r="E64" s="7"/>
      <c r="F64" s="7" t="s">
        <v>629</v>
      </c>
      <c r="G64" s="41"/>
      <c r="H64" s="41"/>
      <c r="I64" s="41" t="s">
        <v>626</v>
      </c>
      <c r="J64" s="42"/>
      <c r="K64" s="41"/>
      <c r="L64" s="42" t="s">
        <v>628</v>
      </c>
      <c r="M64" s="42"/>
      <c r="N64" s="15"/>
      <c r="O64" s="15" t="s">
        <v>626</v>
      </c>
      <c r="P64" s="15"/>
      <c r="Q64" s="15"/>
      <c r="R64" s="15" t="s">
        <v>630</v>
      </c>
      <c r="S64" s="15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1080</v>
      </c>
      <c r="B3" s="2"/>
      <c r="C3" s="2"/>
      <c r="D3" s="2"/>
      <c r="E3" s="2"/>
      <c r="F3" s="2"/>
      <c r="G3" s="2"/>
      <c r="H3" s="2" t="s">
        <v>867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866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 t="s">
        <v>743</v>
      </c>
      <c r="D10" s="3"/>
      <c r="E10" s="3"/>
      <c r="F10" s="3"/>
      <c r="G10" s="3" t="s">
        <v>744</v>
      </c>
      <c r="H10" s="3"/>
      <c r="I10" s="3" t="s">
        <v>745</v>
      </c>
      <c r="J10" s="3" t="s">
        <v>746</v>
      </c>
      <c r="K10" s="3" t="s">
        <v>747</v>
      </c>
      <c r="L10" s="3" t="s">
        <v>748</v>
      </c>
      <c r="M10" s="3" t="s">
        <v>749</v>
      </c>
      <c r="N10" s="3" t="s">
        <v>750</v>
      </c>
      <c r="O10" s="3" t="s">
        <v>751</v>
      </c>
      <c r="P10" s="3" t="s">
        <v>752</v>
      </c>
      <c r="Q10" s="3" t="s">
        <v>800</v>
      </c>
      <c r="R10" s="3" t="s">
        <v>801</v>
      </c>
      <c r="S10" s="3"/>
    </row>
    <row r="11" spans="1:20" ht="14.1" customHeight="1" x14ac:dyDescent="0.2">
      <c r="B11" s="13"/>
      <c r="C11" s="4"/>
      <c r="D11" s="5"/>
      <c r="E11" s="5"/>
      <c r="F11" s="5"/>
      <c r="G11" s="5"/>
      <c r="H11" s="5"/>
      <c r="I11" s="141">
        <f>K11-1</f>
        <v>2018</v>
      </c>
      <c r="J11" s="141"/>
      <c r="K11" s="141">
        <f>M11-1</f>
        <v>2019</v>
      </c>
      <c r="L11" s="141"/>
      <c r="M11" s="141">
        <f>O11-1</f>
        <v>2020</v>
      </c>
      <c r="N11" s="141"/>
      <c r="O11" s="140">
        <f>Q11-1</f>
        <v>2021</v>
      </c>
      <c r="P11" s="140"/>
      <c r="Q11" s="140">
        <f>TestYear</f>
        <v>2022</v>
      </c>
      <c r="R11" s="140"/>
      <c r="S11" s="5"/>
    </row>
    <row r="12" spans="1:20" ht="14.1" customHeight="1" x14ac:dyDescent="0.2">
      <c r="A12" s="1" t="s">
        <v>761</v>
      </c>
      <c r="B12" s="13"/>
      <c r="C12" s="4"/>
      <c r="D12" s="5"/>
      <c r="E12" s="5"/>
      <c r="F12" s="3"/>
      <c r="G12" s="5" t="s">
        <v>627</v>
      </c>
      <c r="H12" s="3"/>
      <c r="I12" s="5" t="s">
        <v>1209</v>
      </c>
      <c r="J12" s="5" t="s">
        <v>818</v>
      </c>
      <c r="K12" s="3" t="s">
        <v>1209</v>
      </c>
      <c r="L12" s="3" t="s">
        <v>818</v>
      </c>
      <c r="M12" s="5" t="s">
        <v>1209</v>
      </c>
      <c r="N12" s="5" t="s">
        <v>818</v>
      </c>
      <c r="O12" s="3" t="s">
        <v>1209</v>
      </c>
      <c r="P12" s="3" t="s">
        <v>818</v>
      </c>
      <c r="Q12" s="4" t="s">
        <v>1209</v>
      </c>
      <c r="R12" s="4" t="s">
        <v>818</v>
      </c>
      <c r="S12" s="16"/>
    </row>
    <row r="13" spans="1:20" ht="14.1" customHeight="1" thickBot="1" x14ac:dyDescent="0.25">
      <c r="A13" s="2" t="s">
        <v>772</v>
      </c>
      <c r="B13" s="8"/>
      <c r="C13" s="8" t="s">
        <v>1216</v>
      </c>
      <c r="D13" s="7"/>
      <c r="E13" s="7"/>
      <c r="F13" s="7"/>
      <c r="G13" s="7" t="s">
        <v>1042</v>
      </c>
      <c r="H13" s="7"/>
      <c r="I13" s="41" t="s">
        <v>1214</v>
      </c>
      <c r="J13" s="41" t="s">
        <v>1215</v>
      </c>
      <c r="K13" s="41" t="s">
        <v>1214</v>
      </c>
      <c r="L13" s="42" t="s">
        <v>1215</v>
      </c>
      <c r="M13" s="15" t="s">
        <v>1214</v>
      </c>
      <c r="N13" s="15" t="s">
        <v>1215</v>
      </c>
      <c r="O13" s="15" t="s">
        <v>1214</v>
      </c>
      <c r="P13" s="15" t="s">
        <v>1215</v>
      </c>
      <c r="Q13" s="8" t="s">
        <v>1214</v>
      </c>
      <c r="R13" s="8" t="s">
        <v>1215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 t="s">
        <v>936</v>
      </c>
      <c r="F15" s="25"/>
      <c r="G15" s="1" t="s">
        <v>1217</v>
      </c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 t="s">
        <v>1218</v>
      </c>
      <c r="F17" s="21"/>
      <c r="G17" s="1" t="s">
        <v>1219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 t="s">
        <v>1220</v>
      </c>
      <c r="F19" s="21"/>
      <c r="G19" s="1" t="s">
        <v>1219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 t="s">
        <v>1221</v>
      </c>
      <c r="F21" s="21"/>
      <c r="G21" s="1" t="s">
        <v>1219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 t="s">
        <v>1222</v>
      </c>
      <c r="F23" s="21"/>
      <c r="G23" s="1" t="s">
        <v>1219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 t="s">
        <v>1223</v>
      </c>
      <c r="F25" s="21"/>
      <c r="G25" s="1" t="s">
        <v>1219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 t="s">
        <v>1225</v>
      </c>
      <c r="F27" s="21"/>
      <c r="G27" s="1" t="s">
        <v>1219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 t="s">
        <v>1226</v>
      </c>
      <c r="F29" s="21"/>
      <c r="G29" s="1" t="s">
        <v>1219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 t="s">
        <v>763</v>
      </c>
      <c r="F31" s="21"/>
      <c r="G31" s="1" t="s">
        <v>1224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 t="s">
        <v>1027</v>
      </c>
      <c r="F33" s="21"/>
      <c r="G33" s="1" t="s">
        <v>1219</v>
      </c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 t="s">
        <v>1227</v>
      </c>
      <c r="F35" s="21"/>
      <c r="G35" s="1" t="s">
        <v>1219</v>
      </c>
      <c r="H35" s="21"/>
      <c r="I35" s="20"/>
      <c r="J35" s="21"/>
      <c r="K35" s="20"/>
      <c r="L35" s="21"/>
      <c r="M35" s="20"/>
      <c r="N35" s="21"/>
      <c r="O35" s="20"/>
      <c r="P35" s="21"/>
      <c r="Q35" s="20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0"/>
    </row>
    <row r="37" spans="1:20" ht="14.1" customHeight="1" thickBot="1" x14ac:dyDescent="0.25">
      <c r="A37" s="1">
        <v>24</v>
      </c>
      <c r="B37" s="9"/>
      <c r="C37" s="9" t="s">
        <v>596</v>
      </c>
      <c r="F37" s="21"/>
      <c r="H37" s="21"/>
      <c r="I37" s="44"/>
      <c r="J37" s="21"/>
      <c r="K37" s="44"/>
      <c r="L37" s="21"/>
      <c r="M37" s="44"/>
      <c r="N37" s="21"/>
      <c r="O37" s="44"/>
      <c r="P37" s="21"/>
      <c r="Q37" s="44"/>
      <c r="R37" s="21"/>
      <c r="S37" s="21"/>
      <c r="T37" s="10"/>
    </row>
    <row r="38" spans="1:20" ht="14.1" customHeight="1" thickTop="1" x14ac:dyDescent="0.2">
      <c r="A38" s="1">
        <v>25</v>
      </c>
      <c r="B38" s="9"/>
      <c r="C38" s="9"/>
      <c r="F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mergeCells count="5">
    <mergeCell ref="Q11:R11"/>
    <mergeCell ref="I11:J11"/>
    <mergeCell ref="K11:L11"/>
    <mergeCell ref="M11:N11"/>
    <mergeCell ref="O11:P11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1081</v>
      </c>
      <c r="B3" s="2"/>
      <c r="C3" s="2"/>
      <c r="D3" s="2"/>
      <c r="E3" s="2"/>
      <c r="F3" s="2"/>
      <c r="G3" s="2"/>
      <c r="H3" s="2" t="s">
        <v>1213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1228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1229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 t="s">
        <v>743</v>
      </c>
      <c r="D10" s="3"/>
      <c r="E10" s="3" t="s">
        <v>744</v>
      </c>
      <c r="F10" s="3"/>
      <c r="G10" s="3" t="s">
        <v>745</v>
      </c>
      <c r="H10" s="3"/>
      <c r="I10" s="5"/>
      <c r="J10" s="5" t="s">
        <v>746</v>
      </c>
      <c r="K10" s="3"/>
      <c r="L10" s="3" t="s">
        <v>747</v>
      </c>
      <c r="M10" s="3"/>
      <c r="N10" s="3" t="s">
        <v>748</v>
      </c>
      <c r="O10" s="3"/>
      <c r="P10" s="3" t="s">
        <v>749</v>
      </c>
      <c r="Q10" s="3" t="s">
        <v>750</v>
      </c>
      <c r="R10" s="4" t="s">
        <v>751</v>
      </c>
      <c r="S10" s="4"/>
    </row>
    <row r="11" spans="1:20" ht="14.1" customHeight="1" x14ac:dyDescent="0.2">
      <c r="B11" s="4"/>
      <c r="C11" s="5"/>
      <c r="D11" s="5"/>
      <c r="E11" s="5" t="s">
        <v>1230</v>
      </c>
      <c r="F11" s="5"/>
      <c r="G11" s="3"/>
      <c r="H11" s="5"/>
      <c r="I11" s="5"/>
      <c r="J11" s="5"/>
      <c r="K11" s="4"/>
      <c r="L11" s="5"/>
      <c r="M11" s="4"/>
      <c r="N11" s="4" t="s">
        <v>1231</v>
      </c>
      <c r="O11" s="4"/>
      <c r="P11" s="4"/>
      <c r="Q11" s="5" t="s">
        <v>771</v>
      </c>
      <c r="R11" s="4" t="s">
        <v>627</v>
      </c>
      <c r="S11" s="4"/>
    </row>
    <row r="12" spans="1:20" ht="14.1" customHeight="1" x14ac:dyDescent="0.2">
      <c r="A12" s="1" t="s">
        <v>761</v>
      </c>
      <c r="B12" s="4"/>
      <c r="C12" s="5" t="s">
        <v>1232</v>
      </c>
      <c r="D12" s="5" t="s">
        <v>1233</v>
      </c>
      <c r="E12" s="5" t="s">
        <v>1234</v>
      </c>
      <c r="F12" s="3"/>
      <c r="G12" s="5" t="s">
        <v>1235</v>
      </c>
      <c r="H12" s="5"/>
      <c r="I12" s="3"/>
      <c r="J12" s="3" t="s">
        <v>1236</v>
      </c>
      <c r="K12" s="3"/>
      <c r="L12" s="5" t="s">
        <v>1237</v>
      </c>
      <c r="M12" s="5"/>
      <c r="N12" s="3" t="s">
        <v>1016</v>
      </c>
      <c r="O12" s="3"/>
      <c r="P12" s="3" t="s">
        <v>760</v>
      </c>
      <c r="Q12" s="16" t="s">
        <v>1238</v>
      </c>
      <c r="R12" s="4" t="s">
        <v>1239</v>
      </c>
      <c r="S12" s="4"/>
    </row>
    <row r="13" spans="1:20" ht="14.1" customHeight="1" thickBot="1" x14ac:dyDescent="0.25">
      <c r="A13" s="2" t="s">
        <v>772</v>
      </c>
      <c r="B13" s="8"/>
      <c r="C13" s="7" t="s">
        <v>1240</v>
      </c>
      <c r="D13" s="7"/>
      <c r="E13" s="7" t="s">
        <v>1241</v>
      </c>
      <c r="F13" s="7"/>
      <c r="G13" s="41" t="s">
        <v>1242</v>
      </c>
      <c r="H13" s="42"/>
      <c r="I13" s="41"/>
      <c r="J13" s="42" t="s">
        <v>1243</v>
      </c>
      <c r="K13" s="42"/>
      <c r="L13" s="15" t="s">
        <v>1015</v>
      </c>
      <c r="M13" s="15"/>
      <c r="N13" s="15" t="s">
        <v>1243</v>
      </c>
      <c r="O13" s="15"/>
      <c r="P13" s="15" t="s">
        <v>1243</v>
      </c>
      <c r="Q13" s="15" t="s">
        <v>1243</v>
      </c>
      <c r="R13" s="8" t="s">
        <v>1244</v>
      </c>
      <c r="S13" s="8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 t="s">
        <v>1245</v>
      </c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 t="s">
        <v>1246</v>
      </c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 t="s">
        <v>1247</v>
      </c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 t="s">
        <v>1248</v>
      </c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 t="s">
        <v>1249</v>
      </c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 t="s">
        <v>1250</v>
      </c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 t="s">
        <v>1251</v>
      </c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 t="s">
        <v>1252</v>
      </c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 t="s">
        <v>1253</v>
      </c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 t="s">
        <v>1254</v>
      </c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thickBot="1" x14ac:dyDescent="0.25">
      <c r="A44" s="1">
        <v>31</v>
      </c>
      <c r="B44" s="67"/>
      <c r="C44" s="34"/>
      <c r="D44" s="2"/>
      <c r="E44" s="2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10"/>
    </row>
    <row r="45" spans="1:20" ht="14.1" customHeight="1" x14ac:dyDescent="0.2">
      <c r="A45" s="1">
        <v>32</v>
      </c>
      <c r="B45" s="23"/>
      <c r="C45" s="49"/>
      <c r="D45" s="4"/>
      <c r="E45" s="4"/>
      <c r="F45" s="50"/>
      <c r="G45" s="50"/>
      <c r="H45" s="50"/>
      <c r="I45" s="50"/>
      <c r="J45" s="50" t="s">
        <v>1255</v>
      </c>
      <c r="K45" s="50"/>
      <c r="L45" s="69"/>
      <c r="M45" s="50"/>
      <c r="N45" s="50"/>
      <c r="O45" s="50"/>
      <c r="P45" s="50"/>
      <c r="Q45" s="50"/>
      <c r="R45" s="50"/>
      <c r="S45" s="50"/>
      <c r="T45" s="10"/>
    </row>
    <row r="46" spans="1:20" ht="14.1" customHeight="1" x14ac:dyDescent="0.2">
      <c r="A46" s="1">
        <v>33</v>
      </c>
      <c r="B46" s="23"/>
      <c r="C46" s="49"/>
      <c r="D46" s="4"/>
      <c r="E46" s="4"/>
      <c r="F46" s="50"/>
      <c r="G46" s="50"/>
      <c r="H46" s="50" t="s">
        <v>626</v>
      </c>
      <c r="I46" s="50"/>
      <c r="J46" s="69"/>
      <c r="K46" s="50"/>
      <c r="L46" s="69"/>
      <c r="M46" s="50"/>
      <c r="N46" s="50"/>
      <c r="O46" s="50"/>
      <c r="P46" s="50"/>
      <c r="Q46" s="50"/>
      <c r="R46" s="50"/>
      <c r="S46" s="50"/>
      <c r="T46" s="10"/>
    </row>
    <row r="47" spans="1:20" ht="14.1" customHeight="1" x14ac:dyDescent="0.2">
      <c r="A47" s="1">
        <v>34</v>
      </c>
      <c r="B47" s="23"/>
      <c r="C47" s="49"/>
      <c r="D47" s="4"/>
      <c r="E47" s="4"/>
      <c r="F47" s="50" t="s">
        <v>771</v>
      </c>
      <c r="G47" s="50"/>
      <c r="H47" s="50" t="s">
        <v>1256</v>
      </c>
      <c r="I47" s="50"/>
      <c r="J47" s="69" t="s">
        <v>1033</v>
      </c>
      <c r="K47" s="50"/>
      <c r="L47" s="69"/>
      <c r="M47" s="50" t="s">
        <v>1257</v>
      </c>
      <c r="N47" s="50"/>
      <c r="O47" s="50" t="s">
        <v>814</v>
      </c>
      <c r="P47" s="50"/>
      <c r="Q47" s="50"/>
      <c r="R47" s="50"/>
      <c r="S47" s="50"/>
      <c r="T47" s="10"/>
    </row>
    <row r="48" spans="1:20" ht="14.1" customHeight="1" thickBot="1" x14ac:dyDescent="0.25">
      <c r="A48" s="1">
        <v>35</v>
      </c>
      <c r="B48" s="62"/>
      <c r="C48" s="35" t="s">
        <v>1258</v>
      </c>
      <c r="D48" s="8"/>
      <c r="E48" s="8"/>
      <c r="F48" s="70" t="s">
        <v>1016</v>
      </c>
      <c r="G48" s="70"/>
      <c r="H48" s="70" t="s">
        <v>897</v>
      </c>
      <c r="I48" s="70"/>
      <c r="J48" s="70" t="s">
        <v>937</v>
      </c>
      <c r="K48" s="70"/>
      <c r="L48" s="70"/>
      <c r="M48" s="70" t="s">
        <v>1259</v>
      </c>
      <c r="N48" s="70"/>
      <c r="O48" s="70" t="s">
        <v>1033</v>
      </c>
      <c r="P48" s="70"/>
      <c r="Q48" s="70"/>
      <c r="R48" s="70"/>
      <c r="S48" s="70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1082</v>
      </c>
      <c r="B3" s="2"/>
      <c r="C3" s="2"/>
      <c r="D3" s="2"/>
      <c r="E3" s="2"/>
      <c r="F3" s="2"/>
      <c r="G3" s="2"/>
      <c r="H3" s="2" t="s">
        <v>1260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1261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1262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 t="s">
        <v>743</v>
      </c>
      <c r="E9" s="3"/>
      <c r="F9" s="3"/>
      <c r="G9" s="3"/>
      <c r="H9" s="3" t="s">
        <v>744</v>
      </c>
      <c r="I9" s="3"/>
      <c r="J9" s="3" t="s">
        <v>745</v>
      </c>
      <c r="K9" s="3"/>
      <c r="L9" s="3" t="s">
        <v>746</v>
      </c>
      <c r="M9" s="3"/>
      <c r="N9" s="3" t="s">
        <v>747</v>
      </c>
      <c r="O9" s="3"/>
      <c r="P9" s="3" t="s">
        <v>748</v>
      </c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 t="s">
        <v>1263</v>
      </c>
      <c r="K10" s="3"/>
      <c r="L10" s="3" t="s">
        <v>682</v>
      </c>
      <c r="M10" s="3"/>
      <c r="N10" s="5" t="s">
        <v>1065</v>
      </c>
      <c r="O10" s="5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 t="s">
        <v>1264</v>
      </c>
      <c r="I11" s="5"/>
      <c r="J11" s="3" t="s">
        <v>1265</v>
      </c>
      <c r="K11" s="5"/>
      <c r="L11" s="3" t="s">
        <v>1266</v>
      </c>
      <c r="M11" s="5"/>
      <c r="N11" s="5" t="s">
        <v>1267</v>
      </c>
      <c r="O11" s="5"/>
      <c r="P11" s="4" t="s">
        <v>1268</v>
      </c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 t="s">
        <v>1009</v>
      </c>
      <c r="E12" s="5"/>
      <c r="F12" s="3"/>
      <c r="G12" s="5"/>
      <c r="H12" s="5" t="s">
        <v>1269</v>
      </c>
      <c r="I12" s="3"/>
      <c r="J12" s="5" t="s">
        <v>1270</v>
      </c>
      <c r="K12" s="5"/>
      <c r="L12" s="5" t="s">
        <v>1271</v>
      </c>
      <c r="M12" s="5"/>
      <c r="N12" s="3" t="s">
        <v>1271</v>
      </c>
      <c r="O12" s="3"/>
      <c r="P12" s="3" t="s">
        <v>792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7"/>
      <c r="I13" s="7"/>
      <c r="J13" s="41" t="s">
        <v>1269</v>
      </c>
      <c r="K13" s="41"/>
      <c r="L13" s="41" t="s">
        <v>1152</v>
      </c>
      <c r="M13" s="42"/>
      <c r="N13" s="41"/>
      <c r="O13" s="42"/>
      <c r="P13" s="42" t="s">
        <v>1272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D15" s="26" t="str">
        <f>""&amp;TestYear-5</f>
        <v>2017</v>
      </c>
      <c r="E15" s="9" t="s">
        <v>1199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D16" s="23"/>
      <c r="E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6"/>
      <c r="C17" s="9"/>
      <c r="D17" s="26" t="str">
        <f>""&amp;TestYear-4</f>
        <v>2018</v>
      </c>
      <c r="E17" s="9" t="s">
        <v>1199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D18" s="23"/>
      <c r="E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6"/>
      <c r="C19" s="9"/>
      <c r="D19" s="26" t="str">
        <f>""&amp;TestYear-3</f>
        <v>2019</v>
      </c>
      <c r="E19" s="9" t="s">
        <v>1199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D20" s="23"/>
      <c r="E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6"/>
      <c r="C21" s="9"/>
      <c r="D21" s="26" t="str">
        <f>""&amp;TestYear-2</f>
        <v>2020</v>
      </c>
      <c r="E21" s="9" t="s">
        <v>1199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D22" s="23"/>
      <c r="E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6"/>
      <c r="C23" s="9"/>
      <c r="D23" s="26" t="str">
        <f>""&amp;TestYear-1</f>
        <v>2021</v>
      </c>
      <c r="E23" s="9" t="s">
        <v>1198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D24" s="23"/>
      <c r="E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6"/>
      <c r="C25" s="9"/>
      <c r="D25" s="26" t="str">
        <f>""&amp;TestYear</f>
        <v>2022</v>
      </c>
      <c r="E25" s="9" t="s">
        <v>1198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1083</v>
      </c>
      <c r="B3" s="2"/>
      <c r="C3" s="2"/>
      <c r="D3" s="2"/>
      <c r="E3" s="2"/>
      <c r="F3" s="2"/>
      <c r="G3" s="2"/>
      <c r="H3" s="2" t="s">
        <v>1273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1274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868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 t="s">
        <v>743</v>
      </c>
      <c r="E10" s="3"/>
      <c r="F10" s="3"/>
      <c r="G10" s="3"/>
      <c r="H10" s="3" t="s">
        <v>744</v>
      </c>
      <c r="I10" s="3"/>
      <c r="J10" s="3"/>
      <c r="K10" s="5" t="s">
        <v>745</v>
      </c>
      <c r="L10" s="5"/>
      <c r="M10" s="3"/>
      <c r="N10" s="3" t="s">
        <v>746</v>
      </c>
      <c r="O10" s="3"/>
      <c r="P10" s="3"/>
      <c r="Q10" s="3" t="s">
        <v>747</v>
      </c>
      <c r="R10" s="3"/>
      <c r="S10" s="3"/>
    </row>
    <row r="11" spans="1:20" ht="14.1" customHeight="1" x14ac:dyDescent="0.2">
      <c r="B11" s="4"/>
      <c r="C11" s="5"/>
      <c r="D11" s="5" t="s">
        <v>1275</v>
      </c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 t="s">
        <v>818</v>
      </c>
      <c r="R11" s="4"/>
      <c r="S11" s="5"/>
    </row>
    <row r="12" spans="1:20" ht="14.1" customHeight="1" x14ac:dyDescent="0.2">
      <c r="A12" s="1" t="s">
        <v>761</v>
      </c>
      <c r="B12" s="4"/>
      <c r="C12" s="5"/>
      <c r="D12" s="5" t="s">
        <v>1276</v>
      </c>
      <c r="E12" s="5"/>
      <c r="F12" s="3"/>
      <c r="G12" s="5"/>
      <c r="H12" s="5" t="s">
        <v>814</v>
      </c>
      <c r="I12" s="5"/>
      <c r="J12" s="5"/>
      <c r="K12" s="3" t="s">
        <v>1277</v>
      </c>
      <c r="L12" s="3"/>
      <c r="M12" s="3"/>
      <c r="N12" s="5" t="s">
        <v>1278</v>
      </c>
      <c r="O12" s="5"/>
      <c r="P12" s="3"/>
      <c r="Q12" s="3" t="s">
        <v>1279</v>
      </c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 t="s">
        <v>1280</v>
      </c>
      <c r="E13" s="7"/>
      <c r="F13" s="7"/>
      <c r="G13" s="41"/>
      <c r="H13" s="41" t="str">
        <f>"Ended 12/31/" &amp; TestYear</f>
        <v>Ended 12/31/2022</v>
      </c>
      <c r="I13" s="41"/>
      <c r="J13" s="42"/>
      <c r="K13" s="41" t="str">
        <f>"Ended 12/31/" &amp; HistYear</f>
        <v>Ended 12/31/2020</v>
      </c>
      <c r="L13" s="42"/>
      <c r="M13" s="42"/>
      <c r="N13" s="15" t="s">
        <v>1281</v>
      </c>
      <c r="O13" s="15"/>
      <c r="P13" s="15"/>
      <c r="Q13" s="15" t="s">
        <v>1282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1283</v>
      </c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 t="s">
        <v>1284</v>
      </c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 t="s">
        <v>1285</v>
      </c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1084</v>
      </c>
      <c r="B3" s="2"/>
      <c r="C3" s="2"/>
      <c r="D3" s="2"/>
      <c r="E3" s="2"/>
      <c r="F3" s="2"/>
      <c r="G3" s="2"/>
      <c r="H3" s="2" t="s">
        <v>1286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1288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1289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1287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 t="s">
        <v>743</v>
      </c>
      <c r="J10" s="3"/>
      <c r="K10" s="5"/>
      <c r="L10" s="3" t="s">
        <v>744</v>
      </c>
      <c r="M10" s="3"/>
      <c r="N10" s="3"/>
      <c r="O10" s="3" t="s">
        <v>745</v>
      </c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 t="s">
        <v>1068</v>
      </c>
      <c r="J11" s="5"/>
      <c r="K11" s="5"/>
      <c r="L11" s="134" t="s">
        <v>791</v>
      </c>
      <c r="M11" s="134"/>
      <c r="N11" s="134"/>
      <c r="O11" s="13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 t="s">
        <v>768</v>
      </c>
      <c r="J12" s="5"/>
      <c r="K12" s="3"/>
      <c r="L12" s="3" t="s">
        <v>792</v>
      </c>
      <c r="M12" s="3"/>
      <c r="N12" s="5"/>
      <c r="O12" s="5" t="s">
        <v>790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 t="s">
        <v>711</v>
      </c>
      <c r="F13" s="7"/>
      <c r="G13" s="41"/>
      <c r="H13" s="41"/>
      <c r="I13" s="41" t="s">
        <v>788</v>
      </c>
      <c r="J13" s="42"/>
      <c r="K13" s="41"/>
      <c r="L13" s="42"/>
      <c r="M13" s="42"/>
      <c r="N13" s="15"/>
      <c r="O13" s="15" t="s">
        <v>788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D16" s="1" t="s">
        <v>1290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D17" s="1" t="s">
        <v>1291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D20" s="1" t="s">
        <v>1292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D21" s="1" t="s">
        <v>1293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D38" s="1" t="s">
        <v>1294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D40" s="1" t="s">
        <v>1284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D42" s="1" t="s">
        <v>1295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mergeCells count="1">
    <mergeCell ref="L11:O11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T104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1085</v>
      </c>
      <c r="B3" s="2"/>
      <c r="C3" s="2"/>
      <c r="D3" s="2"/>
      <c r="E3" s="2"/>
      <c r="F3" s="2"/>
      <c r="G3" s="2"/>
      <c r="H3" s="2" t="s">
        <v>1296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1297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1298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 t="s">
        <v>743</v>
      </c>
      <c r="K10" s="3"/>
      <c r="L10" s="5"/>
      <c r="M10" s="3" t="s">
        <v>744</v>
      </c>
      <c r="N10" s="3"/>
      <c r="O10" s="3"/>
      <c r="P10" s="3" t="s">
        <v>745</v>
      </c>
      <c r="Q10" s="3"/>
      <c r="R10" s="3"/>
      <c r="S10" s="3"/>
    </row>
    <row r="11" spans="1:20" ht="14.1" customHeight="1" x14ac:dyDescent="0.2">
      <c r="B11" s="4"/>
      <c r="C11" s="5" t="s">
        <v>674</v>
      </c>
      <c r="D11" s="5"/>
      <c r="E11" s="5"/>
      <c r="F11" s="5" t="s">
        <v>674</v>
      </c>
      <c r="G11" s="3"/>
      <c r="H11" s="5"/>
      <c r="I11" s="3"/>
      <c r="J11" s="5" t="s">
        <v>1068</v>
      </c>
      <c r="K11" s="5"/>
      <c r="L11" s="5"/>
      <c r="M11" s="142" t="s">
        <v>1308</v>
      </c>
      <c r="N11" s="142"/>
      <c r="O11" s="142"/>
      <c r="P11" s="142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1309</v>
      </c>
      <c r="D12" s="5"/>
      <c r="E12" s="5"/>
      <c r="F12" s="5" t="s">
        <v>1309</v>
      </c>
      <c r="G12" s="5"/>
      <c r="H12" s="5"/>
      <c r="I12" s="5"/>
      <c r="J12" s="5" t="s">
        <v>768</v>
      </c>
      <c r="K12" s="3"/>
      <c r="L12" s="3"/>
      <c r="M12" s="3" t="s">
        <v>792</v>
      </c>
      <c r="N12" s="5"/>
      <c r="O12" s="5"/>
      <c r="P12" s="3" t="s">
        <v>790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797</v>
      </c>
      <c r="D13" s="7"/>
      <c r="E13" s="7"/>
      <c r="F13" s="7" t="s">
        <v>676</v>
      </c>
      <c r="G13" s="41"/>
      <c r="H13" s="41"/>
      <c r="I13" s="41"/>
      <c r="J13" s="42" t="s">
        <v>788</v>
      </c>
      <c r="K13" s="41"/>
      <c r="L13" s="42"/>
      <c r="M13" s="42"/>
      <c r="N13" s="15"/>
      <c r="O13" s="15"/>
      <c r="P13" s="15" t="s">
        <v>788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1299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1300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1301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1302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1303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1304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1305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 t="s">
        <v>1306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1307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C-14</v>
      </c>
      <c r="B54" s="2"/>
      <c r="C54" s="2"/>
      <c r="D54" s="2"/>
      <c r="E54" s="2"/>
      <c r="F54" s="2"/>
      <c r="G54" s="2"/>
      <c r="H54" s="2" t="str">
        <f>+$H$3</f>
        <v xml:space="preserve">          ADVERTISING EXPENSES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advertising expenses by subaccounts for the test year and the most recent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historical year for each type of advertising that is included in base rate cost of service.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/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">
        <v>784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 t="s">
        <v>743</v>
      </c>
      <c r="K61" s="3"/>
      <c r="L61" s="5"/>
      <c r="M61" s="3" t="s">
        <v>744</v>
      </c>
      <c r="N61" s="3"/>
      <c r="O61" s="3"/>
      <c r="P61" s="3" t="s">
        <v>745</v>
      </c>
      <c r="Q61" s="3"/>
      <c r="R61" s="3"/>
      <c r="S61" s="3"/>
    </row>
    <row r="62" spans="1:20" ht="14.1" customHeight="1" x14ac:dyDescent="0.2">
      <c r="B62" s="4"/>
      <c r="C62" s="5" t="s">
        <v>674</v>
      </c>
      <c r="D62" s="5"/>
      <c r="E62" s="5"/>
      <c r="F62" s="5" t="s">
        <v>674</v>
      </c>
      <c r="G62" s="3"/>
      <c r="H62" s="5"/>
      <c r="I62" s="3"/>
      <c r="J62" s="5" t="s">
        <v>1068</v>
      </c>
      <c r="K62" s="5"/>
      <c r="L62" s="5"/>
      <c r="M62" s="142" t="s">
        <v>1308</v>
      </c>
      <c r="N62" s="142"/>
      <c r="O62" s="142"/>
      <c r="P62" s="142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1309</v>
      </c>
      <c r="D63" s="5"/>
      <c r="E63" s="5"/>
      <c r="F63" s="5" t="s">
        <v>1309</v>
      </c>
      <c r="G63" s="5"/>
      <c r="H63" s="5"/>
      <c r="I63" s="5"/>
      <c r="J63" s="5" t="s">
        <v>768</v>
      </c>
      <c r="K63" s="3"/>
      <c r="L63" s="3"/>
      <c r="M63" s="3" t="s">
        <v>792</v>
      </c>
      <c r="N63" s="5"/>
      <c r="O63" s="5"/>
      <c r="P63" s="3" t="s">
        <v>790</v>
      </c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797</v>
      </c>
      <c r="D64" s="7"/>
      <c r="E64" s="7"/>
      <c r="F64" s="7" t="s">
        <v>676</v>
      </c>
      <c r="G64" s="41"/>
      <c r="H64" s="41"/>
      <c r="I64" s="41"/>
      <c r="J64" s="42" t="s">
        <v>788</v>
      </c>
      <c r="K64" s="41"/>
      <c r="L64" s="42"/>
      <c r="M64" s="42"/>
      <c r="N64" s="15"/>
      <c r="O64" s="15"/>
      <c r="P64" s="15" t="s">
        <v>788</v>
      </c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 t="s">
        <v>1299</v>
      </c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 t="s">
        <v>1300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 t="s">
        <v>1301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 t="s">
        <v>1302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 t="s">
        <v>1303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 t="s">
        <v>1304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 t="s">
        <v>1305</v>
      </c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 t="s">
        <v>1306</v>
      </c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 t="s">
        <v>1307</v>
      </c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mergeCells count="2">
    <mergeCell ref="M11:P11"/>
    <mergeCell ref="M62:P6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T104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1086</v>
      </c>
      <c r="B3" s="2"/>
      <c r="C3" s="2"/>
      <c r="D3" s="2"/>
      <c r="E3" s="2"/>
      <c r="F3" s="2"/>
      <c r="G3" s="2"/>
      <c r="H3" s="2" t="s">
        <v>1310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1312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1332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1311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3" t="s">
        <v>743</v>
      </c>
      <c r="E11" s="5"/>
      <c r="F11" s="5"/>
      <c r="G11" s="3" t="s">
        <v>744</v>
      </c>
      <c r="H11" s="5"/>
      <c r="I11" s="3"/>
      <c r="J11" s="5"/>
      <c r="K11" s="3" t="s">
        <v>745</v>
      </c>
      <c r="L11" s="3"/>
      <c r="M11" s="3"/>
      <c r="N11" s="3"/>
      <c r="O11" s="3"/>
      <c r="P11" s="3" t="s">
        <v>746</v>
      </c>
      <c r="Q11" s="3"/>
      <c r="R11" s="3" t="s">
        <v>747</v>
      </c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 t="s">
        <v>1333</v>
      </c>
      <c r="L12" s="3"/>
      <c r="M12" s="3"/>
      <c r="N12" s="5"/>
      <c r="O12" s="5"/>
      <c r="P12" s="143" t="s">
        <v>791</v>
      </c>
      <c r="Q12" s="143"/>
      <c r="R12" s="143"/>
      <c r="S12" s="16"/>
    </row>
    <row r="13" spans="1:20" ht="14.1" customHeight="1" thickBot="1" x14ac:dyDescent="0.25">
      <c r="A13" s="2" t="s">
        <v>772</v>
      </c>
      <c r="B13" s="8"/>
      <c r="C13" s="7"/>
      <c r="D13" s="7" t="s">
        <v>107</v>
      </c>
      <c r="E13" s="7"/>
      <c r="F13" s="7"/>
      <c r="G13" s="7" t="s">
        <v>108</v>
      </c>
      <c r="H13" s="41"/>
      <c r="I13" s="41"/>
      <c r="J13" s="42"/>
      <c r="K13" s="41" t="s">
        <v>1334</v>
      </c>
      <c r="L13" s="42"/>
      <c r="M13" s="42"/>
      <c r="N13" s="15"/>
      <c r="O13" s="15"/>
      <c r="P13" s="15" t="s">
        <v>792</v>
      </c>
      <c r="Q13" s="15"/>
      <c r="R13" s="15" t="s">
        <v>1335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 t="s">
        <v>1336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1284</v>
      </c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 t="s">
        <v>1337</v>
      </c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 t="s">
        <v>1338</v>
      </c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C-15</v>
      </c>
      <c r="B54" s="2"/>
      <c r="C54" s="2"/>
      <c r="D54" s="2"/>
      <c r="E54" s="2"/>
      <c r="F54" s="2"/>
      <c r="G54" s="2"/>
      <c r="H54" s="2" t="str">
        <f>+$H$3</f>
        <v>INDUSTRY ASSOCIATION DUES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industry association dues included in cost of service by organization for the test year and the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most recent historical year.  Indicate the nature of each  organization.  Individual dues less than $10,000 may be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aggregated.</v>
      </c>
      <c r="K57" s="11"/>
      <c r="L57" s="13"/>
      <c r="M57" s="11"/>
      <c r="P57" s="11"/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">
        <v>784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3" t="s">
        <v>743</v>
      </c>
      <c r="E62" s="5"/>
      <c r="F62" s="5"/>
      <c r="G62" s="3" t="s">
        <v>744</v>
      </c>
      <c r="H62" s="5"/>
      <c r="I62" s="3"/>
      <c r="J62" s="5"/>
      <c r="K62" s="3" t="s">
        <v>745</v>
      </c>
      <c r="L62" s="3"/>
      <c r="M62" s="3"/>
      <c r="N62" s="3"/>
      <c r="O62" s="3"/>
      <c r="P62" s="3" t="s">
        <v>746</v>
      </c>
      <c r="Q62" s="3"/>
      <c r="R62" s="3" t="s">
        <v>747</v>
      </c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/>
      <c r="H63" s="5"/>
      <c r="I63" s="5"/>
      <c r="J63" s="5"/>
      <c r="K63" s="3" t="s">
        <v>1333</v>
      </c>
      <c r="L63" s="3"/>
      <c r="M63" s="3"/>
      <c r="N63" s="5"/>
      <c r="O63" s="5"/>
      <c r="P63" s="143" t="s">
        <v>791</v>
      </c>
      <c r="Q63" s="143"/>
      <c r="R63" s="143"/>
      <c r="S63" s="16"/>
      <c r="T63" s="10"/>
    </row>
    <row r="64" spans="1:20" ht="14.1" customHeight="1" thickBot="1" x14ac:dyDescent="0.25">
      <c r="A64" s="2" t="s">
        <v>772</v>
      </c>
      <c r="B64" s="8"/>
      <c r="C64" s="7"/>
      <c r="D64" s="7" t="s">
        <v>107</v>
      </c>
      <c r="E64" s="7"/>
      <c r="F64" s="7"/>
      <c r="G64" s="7" t="s">
        <v>108</v>
      </c>
      <c r="H64" s="41"/>
      <c r="I64" s="41"/>
      <c r="J64" s="42"/>
      <c r="K64" s="41" t="s">
        <v>1334</v>
      </c>
      <c r="L64" s="42"/>
      <c r="M64" s="42"/>
      <c r="N64" s="15"/>
      <c r="O64" s="15"/>
      <c r="P64" s="15" t="s">
        <v>792</v>
      </c>
      <c r="Q64" s="15"/>
      <c r="R64" s="15" t="s">
        <v>1335</v>
      </c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 t="s">
        <v>1336</v>
      </c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 t="s">
        <v>1284</v>
      </c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 t="s">
        <v>1337</v>
      </c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 t="s">
        <v>1338</v>
      </c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mergeCells count="2">
    <mergeCell ref="P12:R12"/>
    <mergeCell ref="P63:R63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1087</v>
      </c>
      <c r="B3" s="2"/>
      <c r="C3" s="2"/>
      <c r="D3" s="2"/>
      <c r="E3" s="2"/>
      <c r="F3" s="2"/>
      <c r="G3" s="2"/>
      <c r="H3" s="2" t="s">
        <v>1339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1340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1341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1342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1343</v>
      </c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 t="s">
        <v>743</v>
      </c>
      <c r="D10" s="3"/>
      <c r="E10" s="3"/>
      <c r="F10" s="3"/>
      <c r="G10" s="3"/>
      <c r="H10" s="3" t="s">
        <v>744</v>
      </c>
      <c r="I10" s="3"/>
      <c r="J10" s="3"/>
      <c r="K10" s="5"/>
      <c r="L10" s="3" t="s">
        <v>745</v>
      </c>
      <c r="M10" s="3"/>
      <c r="N10" s="3" t="s">
        <v>746</v>
      </c>
      <c r="O10" s="3"/>
      <c r="P10" s="3" t="s">
        <v>747</v>
      </c>
      <c r="Q10" s="3"/>
      <c r="R10" s="3" t="s">
        <v>748</v>
      </c>
      <c r="S10" s="3"/>
    </row>
    <row r="11" spans="1:20" ht="14.1" customHeight="1" x14ac:dyDescent="0.2">
      <c r="B11" s="4"/>
      <c r="C11" s="5" t="s">
        <v>1344</v>
      </c>
      <c r="D11" s="5"/>
      <c r="E11" s="5"/>
      <c r="F11" s="5"/>
      <c r="G11" s="3"/>
      <c r="H11" s="3"/>
      <c r="I11" s="3"/>
      <c r="J11" s="5"/>
      <c r="K11" s="5"/>
      <c r="L11" s="3"/>
      <c r="M11" s="4"/>
      <c r="N11" s="3"/>
      <c r="O11" s="4"/>
      <c r="P11" s="3"/>
      <c r="Q11" s="4"/>
      <c r="R11" s="3"/>
      <c r="S11" s="5"/>
    </row>
    <row r="12" spans="1:20" ht="14.1" customHeight="1" x14ac:dyDescent="0.2">
      <c r="A12" s="1" t="s">
        <v>761</v>
      </c>
      <c r="B12" s="4"/>
      <c r="C12" s="5" t="s">
        <v>1345</v>
      </c>
      <c r="D12" s="5"/>
      <c r="E12" s="5"/>
      <c r="F12" s="3"/>
      <c r="G12" s="5"/>
      <c r="H12" s="5" t="s">
        <v>1346</v>
      </c>
      <c r="I12" s="5"/>
      <c r="J12" s="5"/>
      <c r="K12" s="3"/>
      <c r="L12" s="3" t="s">
        <v>1347</v>
      </c>
      <c r="M12" s="3"/>
      <c r="N12" s="5">
        <f>TestYear</f>
        <v>2022</v>
      </c>
      <c r="O12" s="5"/>
      <c r="P12" s="5">
        <f>PriorYear</f>
        <v>2021</v>
      </c>
      <c r="Q12" s="3"/>
      <c r="R12" s="5">
        <f>HistYear</f>
        <v>2020</v>
      </c>
      <c r="S12" s="16"/>
    </row>
    <row r="13" spans="1:20" ht="14.1" customHeight="1" thickBot="1" x14ac:dyDescent="0.25">
      <c r="A13" s="2" t="s">
        <v>772</v>
      </c>
      <c r="B13" s="8"/>
      <c r="C13" s="7" t="s">
        <v>1348</v>
      </c>
      <c r="D13" s="7"/>
      <c r="E13" s="7"/>
      <c r="F13" s="7"/>
      <c r="G13" s="41"/>
      <c r="H13" s="41"/>
      <c r="I13" s="41"/>
      <c r="J13" s="42"/>
      <c r="K13" s="41"/>
      <c r="L13" s="42" t="s">
        <v>904</v>
      </c>
      <c r="M13" s="42"/>
      <c r="N13" s="15" t="s">
        <v>1349</v>
      </c>
      <c r="O13" s="15"/>
      <c r="P13" s="15" t="s">
        <v>1349</v>
      </c>
      <c r="Q13" s="15"/>
      <c r="R13" s="15" t="s">
        <v>1349</v>
      </c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 t="s">
        <v>1350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 t="s">
        <v>1351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 t="s">
        <v>1352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 t="s">
        <v>1353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 t="s">
        <v>1354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 t="s">
        <v>1355</v>
      </c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T104"/>
  <sheetViews>
    <sheetView topLeftCell="A6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1088</v>
      </c>
      <c r="B3" s="2"/>
      <c r="C3" s="2"/>
      <c r="D3" s="2"/>
      <c r="E3" s="2"/>
      <c r="F3" s="2"/>
      <c r="G3" s="2"/>
      <c r="H3" s="2" t="s">
        <v>1356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1357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1142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135" t="s">
        <v>790</v>
      </c>
      <c r="M10" s="135"/>
      <c r="N10" s="135"/>
      <c r="O10" s="135"/>
      <c r="P10" s="135"/>
      <c r="Q10" s="3"/>
      <c r="R10" s="3"/>
      <c r="S10" s="3"/>
    </row>
    <row r="11" spans="1:20" ht="14.1" customHeight="1" x14ac:dyDescent="0.2">
      <c r="B11" s="4"/>
      <c r="C11" s="5"/>
      <c r="D11" s="3" t="s">
        <v>743</v>
      </c>
      <c r="E11" s="5"/>
      <c r="F11" s="5"/>
      <c r="G11" s="3"/>
      <c r="H11" s="5"/>
      <c r="I11" s="3"/>
      <c r="J11" s="5"/>
      <c r="K11" s="5"/>
      <c r="L11" s="3" t="s">
        <v>744</v>
      </c>
      <c r="M11" s="3"/>
      <c r="N11" s="3" t="s">
        <v>745</v>
      </c>
      <c r="O11" s="3"/>
      <c r="P11" s="3" t="s">
        <v>746</v>
      </c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 t="s">
        <v>814</v>
      </c>
      <c r="M12" s="3"/>
      <c r="N12" s="5" t="s">
        <v>816</v>
      </c>
      <c r="O12" s="5"/>
      <c r="P12" s="3" t="s">
        <v>1277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 t="s">
        <v>711</v>
      </c>
      <c r="E13" s="7"/>
      <c r="F13" s="7"/>
      <c r="G13" s="41"/>
      <c r="H13" s="41"/>
      <c r="I13" s="41"/>
      <c r="J13" s="42"/>
      <c r="K13" s="41"/>
      <c r="L13" s="15">
        <f>TestYear</f>
        <v>2022</v>
      </c>
      <c r="M13" s="15"/>
      <c r="N13" s="15">
        <f>TestYear-1</f>
        <v>2021</v>
      </c>
      <c r="O13" s="15"/>
      <c r="P13" s="15">
        <f>HistYear</f>
        <v>2020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1358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1359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1360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1361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1362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1363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1364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1365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1366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1367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1368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1369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1370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1371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1372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1373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1374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 t="s">
        <v>1375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 t="s">
        <v>1376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1377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1378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1379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 t="s">
        <v>1380</v>
      </c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1381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1382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1383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 t="s">
        <v>1384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 t="s">
        <v>1385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C-17</v>
      </c>
      <c r="B54" s="2"/>
      <c r="C54" s="2"/>
      <c r="D54" s="2"/>
      <c r="E54" s="2"/>
      <c r="F54" s="2"/>
      <c r="G54" s="2"/>
      <c r="H54" s="2" t="str">
        <f>+$H$3</f>
        <v>PENSION COST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following information concerning pension cost for the test year, and the most recent historical year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if the test year is projected.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>XX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135" t="s">
        <v>790</v>
      </c>
      <c r="N61" s="135"/>
      <c r="O61" s="135"/>
      <c r="P61" s="135"/>
      <c r="Q61" s="135"/>
      <c r="R61" s="3"/>
      <c r="S61" s="3"/>
    </row>
    <row r="62" spans="1:20" ht="14.1" customHeight="1" x14ac:dyDescent="0.2">
      <c r="B62" s="4"/>
      <c r="C62" s="5"/>
      <c r="D62" s="3" t="s">
        <v>743</v>
      </c>
      <c r="E62" s="5"/>
      <c r="F62" s="5"/>
      <c r="G62" s="3"/>
      <c r="H62" s="5"/>
      <c r="I62" s="3"/>
      <c r="J62" s="5"/>
      <c r="K62" s="5"/>
      <c r="L62" s="5"/>
      <c r="M62" s="3" t="s">
        <v>744</v>
      </c>
      <c r="N62" s="3"/>
      <c r="O62" s="3" t="s">
        <v>745</v>
      </c>
      <c r="P62" s="3" t="s">
        <v>745</v>
      </c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 t="s">
        <v>711</v>
      </c>
      <c r="E63" s="5"/>
      <c r="F63" s="3"/>
      <c r="G63" s="5"/>
      <c r="H63" s="5"/>
      <c r="I63" s="5"/>
      <c r="J63" s="5"/>
      <c r="K63" s="3"/>
      <c r="L63" s="3"/>
      <c r="M63" s="3" t="s">
        <v>814</v>
      </c>
      <c r="N63" s="5"/>
      <c r="O63" s="5"/>
      <c r="P63" s="3" t="s">
        <v>1277</v>
      </c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/>
      <c r="D64" s="7"/>
      <c r="E64" s="7"/>
      <c r="F64" s="7"/>
      <c r="G64" s="41"/>
      <c r="H64" s="41"/>
      <c r="I64" s="41"/>
      <c r="J64" s="42"/>
      <c r="K64" s="41"/>
      <c r="L64" s="42"/>
      <c r="M64" s="15">
        <f>TestYear</f>
        <v>2022</v>
      </c>
      <c r="N64" s="15"/>
      <c r="O64" s="15"/>
      <c r="P64" s="15">
        <f>HistYear</f>
        <v>2020</v>
      </c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mergeCells count="2">
    <mergeCell ref="L10:P10"/>
    <mergeCell ref="M61:Q61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1089</v>
      </c>
      <c r="B3" s="2"/>
      <c r="C3" s="2"/>
      <c r="D3" s="2"/>
      <c r="E3" s="2"/>
      <c r="F3" s="2"/>
      <c r="G3" s="2"/>
      <c r="H3" s="2" t="s">
        <v>1386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1388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1389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1387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R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7" width="9.5546875" style="1" customWidth="1"/>
    <col min="8" max="17" width="11.6640625" style="1" customWidth="1"/>
    <col min="18" max="18" width="9.5546875" style="1" customWidth="1"/>
    <col min="19" max="16384" width="9.109375" style="1"/>
  </cols>
  <sheetData>
    <row r="1" spans="1:18" ht="14.1" hidden="1" customHeight="1" x14ac:dyDescent="0.2">
      <c r="C1" s="1">
        <v>2</v>
      </c>
      <c r="F1" s="1">
        <v>3</v>
      </c>
      <c r="G1" s="1">
        <v>4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17</v>
      </c>
    </row>
    <row r="2" spans="1:18" ht="14.1" hidden="1" customHeight="1" x14ac:dyDescent="0.2">
      <c r="Q2" s="1">
        <v>1</v>
      </c>
    </row>
    <row r="3" spans="1:18" ht="14.1" customHeight="1" thickBot="1" x14ac:dyDescent="0.25">
      <c r="A3" s="2" t="s">
        <v>650</v>
      </c>
      <c r="B3" s="2"/>
      <c r="C3" s="2"/>
      <c r="D3" s="2"/>
      <c r="E3" s="2"/>
      <c r="F3" s="2"/>
      <c r="G3" s="2"/>
      <c r="H3" s="2" t="s">
        <v>632</v>
      </c>
      <c r="I3" s="2"/>
      <c r="J3" s="2"/>
      <c r="K3" s="2"/>
      <c r="L3" s="2"/>
      <c r="M3" s="2"/>
      <c r="N3" s="2"/>
      <c r="O3" s="2"/>
      <c r="P3" s="2"/>
      <c r="Q3" s="2" t="str">
        <f>"Page 1 of " &amp; Q$2</f>
        <v>Page 1 of 1</v>
      </c>
      <c r="R3" s="10"/>
    </row>
    <row r="4" spans="1:18" ht="14.1" customHeight="1" x14ac:dyDescent="0.2">
      <c r="A4" s="1" t="s">
        <v>741</v>
      </c>
      <c r="E4" s="1" t="s">
        <v>806</v>
      </c>
      <c r="G4" s="1" t="s">
        <v>633</v>
      </c>
      <c r="I4" s="12"/>
      <c r="J4" s="12"/>
      <c r="L4" s="12"/>
      <c r="M4" s="12"/>
      <c r="N4" s="12" t="s">
        <v>783</v>
      </c>
      <c r="Q4" s="18"/>
      <c r="R4" s="18"/>
    </row>
    <row r="5" spans="1:18" ht="14.1" customHeight="1" x14ac:dyDescent="0.2">
      <c r="I5" s="11"/>
      <c r="J5" s="13"/>
      <c r="M5" s="11"/>
      <c r="N5" s="11" t="s">
        <v>784</v>
      </c>
      <c r="O5" s="13" t="str">
        <f>PLine1</f>
        <v>Projected Test Year Ended 12/31/2022</v>
      </c>
      <c r="Q5" s="19"/>
      <c r="R5" s="18"/>
    </row>
    <row r="6" spans="1:18" ht="14.1" customHeight="1" x14ac:dyDescent="0.2">
      <c r="A6" s="1" t="s">
        <v>780</v>
      </c>
      <c r="I6" s="11"/>
      <c r="J6" s="13"/>
      <c r="K6" s="11"/>
      <c r="N6" s="13"/>
      <c r="O6" s="13" t="str">
        <f>PLine2</f>
        <v>Projected Prior Year Ended 12/31/2021</v>
      </c>
      <c r="Q6" s="19"/>
      <c r="R6" s="18"/>
    </row>
    <row r="7" spans="1:18" ht="14.1" customHeight="1" x14ac:dyDescent="0.2">
      <c r="I7" s="11"/>
      <c r="J7" s="13"/>
      <c r="K7" s="11"/>
      <c r="N7" s="13"/>
      <c r="O7" s="13" t="str">
        <f>PLine3</f>
        <v>Historical Prior Year Ended 12/31/2020</v>
      </c>
      <c r="Q7" s="19"/>
      <c r="R7" s="18"/>
    </row>
    <row r="8" spans="1:18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 t="str">
        <f>PLine4</f>
        <v>Witness:</v>
      </c>
      <c r="P8" s="2"/>
      <c r="Q8" s="2"/>
      <c r="R8" s="10"/>
    </row>
    <row r="9" spans="1:18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14.1" customHeight="1" x14ac:dyDescent="0.2">
      <c r="C10" s="14"/>
      <c r="D10" s="14"/>
      <c r="E10" s="14"/>
      <c r="F10" s="14"/>
      <c r="G10" s="14"/>
      <c r="H10" s="5"/>
      <c r="I10" s="5"/>
      <c r="J10" s="5"/>
      <c r="K10" s="5"/>
      <c r="L10" s="5"/>
      <c r="M10" s="5"/>
      <c r="N10" s="4"/>
      <c r="O10" s="4"/>
      <c r="P10" s="4"/>
      <c r="Q10" s="5"/>
    </row>
    <row r="11" spans="1:18" ht="14.1" customHeight="1" x14ac:dyDescent="0.2">
      <c r="B11" s="4"/>
      <c r="C11" s="5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16"/>
    </row>
    <row r="12" spans="1:18" ht="14.1" customHeight="1" x14ac:dyDescent="0.2">
      <c r="A12" s="1" t="s">
        <v>761</v>
      </c>
      <c r="B12" s="29"/>
      <c r="C12" s="31" t="s">
        <v>743</v>
      </c>
      <c r="D12" s="30"/>
      <c r="E12" s="30"/>
      <c r="F12" s="30"/>
      <c r="G12" s="31"/>
      <c r="H12" s="31"/>
      <c r="I12" s="31"/>
      <c r="J12" s="31" t="s">
        <v>744</v>
      </c>
      <c r="K12" s="5"/>
      <c r="L12" s="31"/>
      <c r="M12" s="31"/>
      <c r="N12" s="31"/>
      <c r="O12" s="31" t="s">
        <v>745</v>
      </c>
      <c r="P12" s="31"/>
      <c r="Q12" s="31"/>
    </row>
    <row r="13" spans="1:18" ht="14.1" customHeight="1" thickBot="1" x14ac:dyDescent="0.25">
      <c r="A13" s="2" t="s">
        <v>772</v>
      </c>
      <c r="B13" s="39"/>
      <c r="C13" s="34" t="s">
        <v>711</v>
      </c>
      <c r="D13" s="34"/>
      <c r="E13" s="34"/>
      <c r="F13" s="34"/>
      <c r="G13" s="15"/>
      <c r="H13" s="35"/>
      <c r="I13" s="35"/>
      <c r="J13" s="15" t="s">
        <v>645</v>
      </c>
      <c r="K13" s="15"/>
      <c r="L13" s="15"/>
      <c r="M13" s="15"/>
      <c r="N13" s="35"/>
      <c r="O13" s="35" t="s">
        <v>646</v>
      </c>
      <c r="P13" s="35"/>
      <c r="Q13" s="34"/>
    </row>
    <row r="14" spans="1:18" ht="14.1" customHeight="1" x14ac:dyDescent="0.2">
      <c r="A14" s="1">
        <v>1</v>
      </c>
      <c r="B14" s="23"/>
      <c r="C14" s="25"/>
      <c r="D14" s="1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8" ht="14.1" customHeight="1" x14ac:dyDescent="0.2">
      <c r="A15" s="1">
        <v>2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8" ht="14.1" customHeight="1" x14ac:dyDescent="0.2">
      <c r="A16" s="1">
        <v>3</v>
      </c>
      <c r="B16" s="23"/>
      <c r="C16" s="25" t="s">
        <v>834</v>
      </c>
      <c r="D16" s="10"/>
      <c r="E16" s="10"/>
      <c r="F16" s="21"/>
      <c r="G16" s="21"/>
      <c r="H16" s="21"/>
      <c r="I16" s="21"/>
      <c r="J16" s="21" t="s">
        <v>634</v>
      </c>
      <c r="K16" s="21"/>
      <c r="L16" s="21"/>
      <c r="M16" s="21"/>
      <c r="N16" s="21"/>
      <c r="O16" s="21" t="s">
        <v>846</v>
      </c>
      <c r="P16" s="21"/>
      <c r="Q16" s="21"/>
    </row>
    <row r="17" spans="1:17" ht="14.1" customHeight="1" x14ac:dyDescent="0.2">
      <c r="A17" s="1">
        <v>4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8"/>
      <c r="Q17" s="21"/>
    </row>
    <row r="18" spans="1:17" ht="14.1" customHeight="1" x14ac:dyDescent="0.2">
      <c r="A18" s="1">
        <v>5</v>
      </c>
      <c r="B18" s="23"/>
      <c r="C18" s="25" t="s">
        <v>835</v>
      </c>
      <c r="D18" s="10"/>
      <c r="E18" s="10"/>
      <c r="F18" s="21"/>
      <c r="G18" s="21"/>
      <c r="H18" s="21"/>
      <c r="I18" s="21"/>
      <c r="J18" s="21" t="s">
        <v>635</v>
      </c>
      <c r="K18" s="21"/>
      <c r="L18" s="21"/>
      <c r="M18" s="21"/>
      <c r="N18" s="21"/>
      <c r="O18" s="21" t="s">
        <v>847</v>
      </c>
      <c r="P18" s="21"/>
      <c r="Q18" s="21"/>
    </row>
    <row r="19" spans="1:17" ht="14.1" customHeight="1" x14ac:dyDescent="0.2">
      <c r="A19" s="1">
        <v>6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14.1" customHeight="1" x14ac:dyDescent="0.2">
      <c r="A20" s="1">
        <v>7</v>
      </c>
      <c r="B20" s="23"/>
      <c r="C20" s="25" t="s">
        <v>636</v>
      </c>
      <c r="D20" s="10"/>
      <c r="E20" s="10"/>
      <c r="F20" s="21"/>
      <c r="G20" s="21"/>
      <c r="H20" s="21"/>
      <c r="I20" s="21"/>
      <c r="J20" s="21" t="s">
        <v>641</v>
      </c>
      <c r="K20" s="21"/>
      <c r="L20" s="21"/>
      <c r="M20" s="21"/>
      <c r="N20" s="21"/>
      <c r="O20" s="21" t="s">
        <v>846</v>
      </c>
      <c r="P20" s="21"/>
      <c r="Q20" s="21"/>
    </row>
    <row r="21" spans="1:17" ht="14.1" customHeight="1" x14ac:dyDescent="0.2">
      <c r="A21" s="1">
        <v>8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4.1" customHeight="1" x14ac:dyDescent="0.2">
      <c r="A22" s="1">
        <v>9</v>
      </c>
      <c r="B22" s="23"/>
      <c r="C22" s="25" t="s">
        <v>837</v>
      </c>
      <c r="D22" s="10"/>
      <c r="E22" s="10"/>
      <c r="F22" s="21"/>
      <c r="G22" s="21"/>
      <c r="H22" s="21"/>
      <c r="I22" s="21"/>
      <c r="J22" s="21" t="s">
        <v>637</v>
      </c>
      <c r="K22" s="21"/>
      <c r="L22" s="21"/>
      <c r="M22" s="21"/>
      <c r="N22" s="21"/>
      <c r="O22" s="21" t="s">
        <v>638</v>
      </c>
      <c r="P22" s="21"/>
      <c r="Q22" s="21"/>
    </row>
    <row r="23" spans="1:17" ht="14.1" customHeight="1" x14ac:dyDescent="0.2">
      <c r="A23" s="1">
        <v>10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14.1" customHeight="1" x14ac:dyDescent="0.2">
      <c r="A24" s="1">
        <v>11</v>
      </c>
      <c r="B24" s="23"/>
      <c r="C24" s="25" t="s">
        <v>639</v>
      </c>
      <c r="D24" s="10"/>
      <c r="E24" s="10"/>
      <c r="F24" s="21"/>
      <c r="G24" s="21"/>
      <c r="H24" s="21"/>
      <c r="I24" s="21"/>
      <c r="J24" s="21" t="s">
        <v>642</v>
      </c>
      <c r="K24" s="21"/>
      <c r="L24" s="21"/>
      <c r="M24" s="21"/>
      <c r="N24" s="21"/>
      <c r="O24" s="21" t="s">
        <v>846</v>
      </c>
      <c r="P24" s="21"/>
      <c r="Q24" s="21"/>
    </row>
    <row r="25" spans="1:17" ht="14.1" customHeight="1" x14ac:dyDescent="0.2">
      <c r="A25" s="1">
        <v>12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ht="14.1" customHeight="1" x14ac:dyDescent="0.2">
      <c r="A26" s="1">
        <v>13</v>
      </c>
      <c r="B26" s="23"/>
      <c r="C26" s="25" t="s">
        <v>839</v>
      </c>
      <c r="D26" s="10"/>
      <c r="E26" s="10"/>
      <c r="F26" s="21"/>
      <c r="G26" s="21"/>
      <c r="H26" s="21"/>
      <c r="I26" s="21"/>
      <c r="J26" s="21" t="s">
        <v>643</v>
      </c>
      <c r="K26" s="21"/>
      <c r="L26" s="21" t="s">
        <v>821</v>
      </c>
      <c r="M26" s="21"/>
      <c r="N26" s="21"/>
      <c r="O26" s="21"/>
      <c r="P26" s="21"/>
      <c r="Q26" s="21"/>
    </row>
    <row r="27" spans="1:17" ht="14.1" customHeight="1" x14ac:dyDescent="0.2">
      <c r="A27" s="1">
        <v>14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14.1" customHeight="1" x14ac:dyDescent="0.2">
      <c r="A28" s="1">
        <v>15</v>
      </c>
      <c r="B28" s="23"/>
      <c r="C28" s="25" t="s">
        <v>840</v>
      </c>
      <c r="D28" s="10"/>
      <c r="E28" s="10"/>
      <c r="F28" s="21"/>
      <c r="G28" s="21"/>
      <c r="H28" s="21"/>
      <c r="I28" s="21"/>
      <c r="J28" s="21" t="s">
        <v>640</v>
      </c>
      <c r="K28" s="21"/>
      <c r="L28" s="21"/>
      <c r="M28" s="21"/>
      <c r="N28" s="21"/>
      <c r="O28" s="21" t="s">
        <v>847</v>
      </c>
      <c r="P28" s="21"/>
      <c r="Q28" s="21"/>
    </row>
    <row r="29" spans="1:17" ht="14.1" customHeight="1" x14ac:dyDescent="0.2">
      <c r="A29" s="1">
        <v>16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ht="14.1" customHeight="1" x14ac:dyDescent="0.2">
      <c r="A30" s="1">
        <v>17</v>
      </c>
      <c r="B30" s="23"/>
      <c r="C30" s="25" t="s">
        <v>841</v>
      </c>
      <c r="D30" s="10"/>
      <c r="E30" s="10"/>
      <c r="F30" s="21"/>
      <c r="G30" s="21"/>
      <c r="H30" s="21"/>
      <c r="I30" s="21"/>
      <c r="J30" s="21" t="s">
        <v>644</v>
      </c>
      <c r="K30" s="21"/>
      <c r="L30" s="21"/>
      <c r="M30" s="21"/>
      <c r="N30" s="21"/>
      <c r="O30" s="21" t="s">
        <v>846</v>
      </c>
      <c r="P30" s="21"/>
      <c r="Q30" s="21"/>
    </row>
    <row r="31" spans="1:17" ht="14.1" customHeight="1" x14ac:dyDescent="0.2">
      <c r="A31" s="1">
        <v>18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4.1" customHeight="1" x14ac:dyDescent="0.2">
      <c r="A32" s="1">
        <v>19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14.1" customHeight="1" x14ac:dyDescent="0.2">
      <c r="A33" s="1">
        <v>20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ht="14.1" customHeight="1" x14ac:dyDescent="0.2">
      <c r="A34" s="1">
        <v>21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ht="14.1" customHeight="1" x14ac:dyDescent="0.2">
      <c r="A35" s="1">
        <v>22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14.1" customHeight="1" x14ac:dyDescent="0.2">
      <c r="A36" s="1">
        <v>23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ht="14.1" customHeight="1" x14ac:dyDescent="0.2">
      <c r="A37" s="1">
        <v>24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4.1" customHeight="1" x14ac:dyDescent="0.2">
      <c r="A38" s="1">
        <v>25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 ht="14.1" customHeight="1" x14ac:dyDescent="0.2">
      <c r="A39" s="1">
        <v>26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ht="14.1" customHeight="1" x14ac:dyDescent="0.2">
      <c r="A40" s="1">
        <v>27</v>
      </c>
      <c r="B40" s="23"/>
      <c r="C40" s="25"/>
      <c r="D40" s="1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14.1" customHeight="1" x14ac:dyDescent="0.2">
      <c r="A41" s="1">
        <v>28</v>
      </c>
      <c r="B41" s="23"/>
      <c r="C41" s="25"/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ht="14.1" customHeight="1" x14ac:dyDescent="0.2">
      <c r="A42" s="1">
        <v>29</v>
      </c>
      <c r="B42" s="23"/>
      <c r="C42" s="25"/>
      <c r="D42" s="10"/>
      <c r="E42" s="1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ht="14.1" customHeight="1" x14ac:dyDescent="0.2">
      <c r="A43" s="1">
        <v>30</v>
      </c>
      <c r="B43" s="23"/>
      <c r="C43" s="25"/>
      <c r="D43" s="10"/>
      <c r="E43" s="1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4.1" customHeight="1" x14ac:dyDescent="0.2">
      <c r="A44" s="1">
        <v>31</v>
      </c>
      <c r="B44" s="23"/>
      <c r="C44" s="25"/>
      <c r="D44" s="10"/>
      <c r="E44" s="1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ht="14.1" customHeight="1" x14ac:dyDescent="0.2">
      <c r="A45" s="1">
        <v>32</v>
      </c>
      <c r="B45" s="23"/>
      <c r="C45" s="25"/>
      <c r="D45" s="10"/>
      <c r="E45" s="1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  <row r="46" spans="1:17" ht="14.1" customHeight="1" x14ac:dyDescent="0.2">
      <c r="A46" s="1">
        <v>33</v>
      </c>
      <c r="B46" s="23"/>
      <c r="C46" s="25"/>
      <c r="D46" s="10"/>
      <c r="E46" s="1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spans="1:17" ht="14.1" customHeight="1" x14ac:dyDescent="0.2">
      <c r="A47" s="1">
        <v>34</v>
      </c>
      <c r="B47" s="23"/>
      <c r="C47" s="25"/>
      <c r="D47" s="10"/>
      <c r="E47" s="1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spans="1:17" ht="14.1" customHeight="1" x14ac:dyDescent="0.2">
      <c r="A48" s="1">
        <v>35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4.1" customHeight="1" x14ac:dyDescent="0.2">
      <c r="A49" s="1">
        <v>36</v>
      </c>
      <c r="B49" s="10"/>
      <c r="C49" s="10"/>
      <c r="D49" s="10"/>
      <c r="E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14.1" customHeight="1" x14ac:dyDescent="0.2">
      <c r="A51" s="1">
        <v>38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4.1" customHeight="1" x14ac:dyDescent="0.2">
      <c r="A53" s="1" t="s">
        <v>781</v>
      </c>
      <c r="O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T155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1090</v>
      </c>
      <c r="B3" s="2"/>
      <c r="C3" s="2"/>
      <c r="D3" s="2"/>
      <c r="E3" s="2"/>
      <c r="F3" s="2"/>
      <c r="G3" s="2"/>
      <c r="H3" s="2" t="s">
        <v>1398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1390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1391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 t="s">
        <v>743</v>
      </c>
      <c r="D10" s="3"/>
      <c r="E10" s="3" t="s">
        <v>744</v>
      </c>
      <c r="F10" s="3"/>
      <c r="G10" s="3"/>
      <c r="H10" s="3"/>
      <c r="I10" s="3" t="s">
        <v>745</v>
      </c>
      <c r="J10" s="3"/>
      <c r="K10" s="3" t="s">
        <v>746</v>
      </c>
      <c r="L10" s="3"/>
      <c r="M10" s="3" t="s">
        <v>747</v>
      </c>
      <c r="N10" s="5"/>
      <c r="O10" s="3"/>
      <c r="P10" s="3"/>
      <c r="Q10" s="3" t="s">
        <v>748</v>
      </c>
      <c r="R10" s="3"/>
      <c r="S10" s="3"/>
    </row>
    <row r="11" spans="1:20" ht="14.1" customHeight="1" x14ac:dyDescent="0.2">
      <c r="B11" s="4"/>
      <c r="C11" s="5" t="s">
        <v>674</v>
      </c>
      <c r="D11" s="5"/>
      <c r="E11" s="5" t="s">
        <v>756</v>
      </c>
      <c r="F11" s="5"/>
      <c r="G11" s="3"/>
      <c r="H11" s="5"/>
      <c r="I11" s="3" t="s">
        <v>771</v>
      </c>
      <c r="J11" s="5"/>
      <c r="K11" s="5"/>
      <c r="L11" s="5"/>
      <c r="M11" s="5"/>
      <c r="N11" s="5"/>
      <c r="O11" s="4"/>
      <c r="P11" s="5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675</v>
      </c>
      <c r="D12" s="5"/>
      <c r="E12" s="5" t="s">
        <v>796</v>
      </c>
      <c r="F12" s="3"/>
      <c r="G12" s="5"/>
      <c r="H12" s="5"/>
      <c r="I12" s="5" t="s">
        <v>1392</v>
      </c>
      <c r="J12" s="5"/>
      <c r="K12" s="5" t="s">
        <v>1394</v>
      </c>
      <c r="L12" s="5"/>
      <c r="M12" s="5" t="s">
        <v>1395</v>
      </c>
      <c r="N12" s="3"/>
      <c r="O12" s="3"/>
      <c r="P12" s="5"/>
      <c r="Q12" s="5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772</v>
      </c>
      <c r="D13" s="7"/>
      <c r="E13" s="7" t="s">
        <v>676</v>
      </c>
      <c r="F13" s="7"/>
      <c r="G13" s="41"/>
      <c r="H13" s="41"/>
      <c r="I13" s="41" t="s">
        <v>1393</v>
      </c>
      <c r="J13" s="41"/>
      <c r="K13" s="41" t="s">
        <v>897</v>
      </c>
      <c r="L13" s="42"/>
      <c r="M13" s="41" t="s">
        <v>1396</v>
      </c>
      <c r="N13" s="42"/>
      <c r="O13" s="42"/>
      <c r="P13" s="15"/>
      <c r="Q13" s="7" t="s">
        <v>1397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C-19</v>
      </c>
      <c r="B54" s="2"/>
      <c r="C54" s="2"/>
      <c r="D54" s="2"/>
      <c r="E54" s="2"/>
      <c r="F54" s="2"/>
      <c r="G54" s="2"/>
      <c r="H54" s="2" t="str">
        <f>+$H$3</f>
        <v>AMORTIZATION/RECOVERY SCHEDULE -- 12-MONTHS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for each Amortization/Recovery amount by account or sub-account currently in effect or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proposed and not shown on Schedule B-9.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 t="s">
        <v>743</v>
      </c>
      <c r="D61" s="3"/>
      <c r="E61" s="3" t="s">
        <v>744</v>
      </c>
      <c r="F61" s="3"/>
      <c r="G61" s="3"/>
      <c r="H61" s="3"/>
      <c r="I61" s="3" t="s">
        <v>745</v>
      </c>
      <c r="J61" s="3"/>
      <c r="K61" s="3" t="s">
        <v>746</v>
      </c>
      <c r="L61" s="3"/>
      <c r="M61" s="3" t="s">
        <v>747</v>
      </c>
      <c r="N61" s="5"/>
      <c r="O61" s="3"/>
      <c r="P61" s="3"/>
      <c r="Q61" s="3" t="s">
        <v>748</v>
      </c>
      <c r="R61" s="3"/>
      <c r="S61" s="3"/>
    </row>
    <row r="62" spans="1:20" ht="14.1" customHeight="1" x14ac:dyDescent="0.2">
      <c r="B62" s="4"/>
      <c r="C62" s="5" t="s">
        <v>674</v>
      </c>
      <c r="D62" s="5"/>
      <c r="E62" s="5" t="s">
        <v>756</v>
      </c>
      <c r="F62" s="5"/>
      <c r="G62" s="3"/>
      <c r="H62" s="5"/>
      <c r="I62" s="3" t="s">
        <v>771</v>
      </c>
      <c r="J62" s="5"/>
      <c r="K62" s="5"/>
      <c r="L62" s="5"/>
      <c r="M62" s="5"/>
      <c r="N62" s="5"/>
      <c r="O62" s="4"/>
      <c r="P62" s="5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675</v>
      </c>
      <c r="D63" s="5"/>
      <c r="E63" s="5" t="s">
        <v>796</v>
      </c>
      <c r="F63" s="3"/>
      <c r="G63" s="5"/>
      <c r="H63" s="5"/>
      <c r="I63" s="5" t="s">
        <v>1392</v>
      </c>
      <c r="J63" s="5"/>
      <c r="K63" s="5" t="s">
        <v>1394</v>
      </c>
      <c r="L63" s="5"/>
      <c r="M63" s="5" t="s">
        <v>1395</v>
      </c>
      <c r="N63" s="3"/>
      <c r="O63" s="3"/>
      <c r="P63" s="5"/>
      <c r="Q63" s="5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772</v>
      </c>
      <c r="D64" s="7"/>
      <c r="E64" s="7" t="s">
        <v>676</v>
      </c>
      <c r="F64" s="7"/>
      <c r="G64" s="41"/>
      <c r="H64" s="41"/>
      <c r="I64" s="41" t="s">
        <v>1393</v>
      </c>
      <c r="J64" s="41"/>
      <c r="K64" s="41" t="s">
        <v>897</v>
      </c>
      <c r="L64" s="42"/>
      <c r="M64" s="41" t="s">
        <v>1396</v>
      </c>
      <c r="N64" s="42"/>
      <c r="O64" s="42"/>
      <c r="P64" s="15"/>
      <c r="Q64" s="7" t="s">
        <v>1397</v>
      </c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C-19</v>
      </c>
      <c r="B105" s="2"/>
      <c r="C105" s="2"/>
      <c r="D105" s="2"/>
      <c r="E105" s="2"/>
      <c r="F105" s="2"/>
      <c r="G105" s="2"/>
      <c r="H105" s="2" t="str">
        <f>+$H$3</f>
        <v>AMORTIZATION/RECOVERY SCHEDULE -- 12-MONTHS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a schedule for each Amortization/Recovery amount by account or sub-account currently in effect or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proposed and not shown on Schedule B-9.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1" customHeight="1" x14ac:dyDescent="0.2">
      <c r="B112" s="4"/>
      <c r="C112" s="3" t="s">
        <v>743</v>
      </c>
      <c r="D112" s="3"/>
      <c r="E112" s="3" t="s">
        <v>744</v>
      </c>
      <c r="F112" s="3"/>
      <c r="G112" s="3"/>
      <c r="H112" s="3"/>
      <c r="I112" s="3" t="s">
        <v>745</v>
      </c>
      <c r="J112" s="3"/>
      <c r="K112" s="3" t="s">
        <v>746</v>
      </c>
      <c r="L112" s="3"/>
      <c r="M112" s="3" t="s">
        <v>747</v>
      </c>
      <c r="N112" s="5"/>
      <c r="O112" s="3"/>
      <c r="P112" s="3"/>
      <c r="Q112" s="3" t="s">
        <v>748</v>
      </c>
      <c r="R112" s="3"/>
      <c r="S112" s="3"/>
    </row>
    <row r="113" spans="1:19" ht="14.1" customHeight="1" x14ac:dyDescent="0.2">
      <c r="B113" s="4"/>
      <c r="C113" s="5" t="s">
        <v>674</v>
      </c>
      <c r="D113" s="5"/>
      <c r="E113" s="5" t="s">
        <v>756</v>
      </c>
      <c r="F113" s="5"/>
      <c r="G113" s="3"/>
      <c r="H113" s="5"/>
      <c r="I113" s="3" t="s">
        <v>771</v>
      </c>
      <c r="J113" s="5"/>
      <c r="K113" s="5"/>
      <c r="L113" s="5"/>
      <c r="M113" s="5"/>
      <c r="N113" s="5"/>
      <c r="O113" s="4"/>
      <c r="P113" s="5"/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 t="s">
        <v>675</v>
      </c>
      <c r="D114" s="5"/>
      <c r="E114" s="5" t="s">
        <v>796</v>
      </c>
      <c r="F114" s="3"/>
      <c r="G114" s="5"/>
      <c r="H114" s="5"/>
      <c r="I114" s="5" t="s">
        <v>1392</v>
      </c>
      <c r="J114" s="5"/>
      <c r="K114" s="5" t="s">
        <v>1394</v>
      </c>
      <c r="L114" s="5"/>
      <c r="M114" s="5" t="s">
        <v>1395</v>
      </c>
      <c r="N114" s="3"/>
      <c r="O114" s="3"/>
      <c r="P114" s="5"/>
      <c r="Q114" s="5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772</v>
      </c>
      <c r="D115" s="7"/>
      <c r="E115" s="7" t="s">
        <v>676</v>
      </c>
      <c r="F115" s="7"/>
      <c r="G115" s="41"/>
      <c r="H115" s="41"/>
      <c r="I115" s="41" t="s">
        <v>1393</v>
      </c>
      <c r="J115" s="41"/>
      <c r="K115" s="41" t="s">
        <v>897</v>
      </c>
      <c r="L115" s="42"/>
      <c r="M115" s="41" t="s">
        <v>1396</v>
      </c>
      <c r="N115" s="42"/>
      <c r="O115" s="42"/>
      <c r="P115" s="15"/>
      <c r="Q115" s="7" t="s">
        <v>1397</v>
      </c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T155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1091</v>
      </c>
      <c r="B3" s="2"/>
      <c r="C3" s="2"/>
      <c r="D3" s="2"/>
      <c r="E3" s="2"/>
      <c r="F3" s="2"/>
      <c r="G3" s="2"/>
      <c r="H3" s="2" t="s">
        <v>1399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1400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1401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1402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 t="s">
        <v>743</v>
      </c>
      <c r="G10" s="3"/>
      <c r="H10" s="3" t="s">
        <v>744</v>
      </c>
      <c r="I10" s="3"/>
      <c r="J10" s="3" t="s">
        <v>745</v>
      </c>
      <c r="K10" s="3"/>
      <c r="L10" s="3" t="s">
        <v>746</v>
      </c>
      <c r="M10" s="3"/>
      <c r="N10" s="3" t="s">
        <v>747</v>
      </c>
      <c r="O10" s="3"/>
      <c r="P10" s="3" t="s">
        <v>748</v>
      </c>
      <c r="Q10" s="3"/>
      <c r="R10" s="3" t="s">
        <v>749</v>
      </c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 t="s">
        <v>1403</v>
      </c>
      <c r="I11" s="3"/>
      <c r="J11" s="5"/>
      <c r="K11" s="5"/>
      <c r="L11" s="4"/>
      <c r="M11" s="4"/>
      <c r="N11" s="29"/>
      <c r="O11" s="29"/>
      <c r="P11" s="29"/>
      <c r="Q11" s="4"/>
      <c r="R11" s="5" t="s">
        <v>791</v>
      </c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 t="s">
        <v>1237</v>
      </c>
      <c r="I12" s="5"/>
      <c r="J12" s="5" t="s">
        <v>771</v>
      </c>
      <c r="K12" s="5"/>
      <c r="L12" s="4" t="s">
        <v>1404</v>
      </c>
      <c r="M12" s="4"/>
      <c r="N12" s="52"/>
      <c r="O12" s="52" t="s">
        <v>791</v>
      </c>
      <c r="P12" s="52"/>
      <c r="Q12" s="3"/>
      <c r="R12" s="5" t="s">
        <v>1404</v>
      </c>
      <c r="S12" s="16"/>
    </row>
    <row r="13" spans="1:20" ht="14.1" customHeight="1" thickBot="1" x14ac:dyDescent="0.25">
      <c r="A13" s="2" t="s">
        <v>772</v>
      </c>
      <c r="B13" s="8"/>
      <c r="C13" s="7" t="s">
        <v>1405</v>
      </c>
      <c r="D13" s="7"/>
      <c r="E13" s="7"/>
      <c r="F13" s="15" t="s">
        <v>626</v>
      </c>
      <c r="G13" s="41"/>
      <c r="H13" s="41" t="s">
        <v>1243</v>
      </c>
      <c r="I13" s="41"/>
      <c r="J13" s="15" t="s">
        <v>790</v>
      </c>
      <c r="K13" s="15"/>
      <c r="L13" s="15" t="s">
        <v>1406</v>
      </c>
      <c r="M13" s="15"/>
      <c r="N13" s="7" t="s">
        <v>792</v>
      </c>
      <c r="O13" s="7"/>
      <c r="P13" s="15" t="s">
        <v>790</v>
      </c>
      <c r="Q13" s="15"/>
      <c r="R13" s="73" t="s">
        <v>1406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1407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1408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1409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1410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1411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1412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1413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1414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1415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 t="s">
        <v>1416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1417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771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C-20</v>
      </c>
      <c r="B54" s="2"/>
      <c r="C54" s="2"/>
      <c r="D54" s="2"/>
      <c r="E54" s="2"/>
      <c r="F54" s="2"/>
      <c r="G54" s="2"/>
      <c r="H54" s="2" t="str">
        <f>+$H$3</f>
        <v>TAXES OTHER THAN INCOME TAXES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taxes other than income taxes for the historical base year, historical base year + 1,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and the test year.  For each tax, indicate the amount charged to  operating expenses. Complete columns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5, 6 and 7 for the historical base year and test year only.</v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 t="s">
        <v>743</v>
      </c>
      <c r="G61" s="3"/>
      <c r="H61" s="3" t="s">
        <v>744</v>
      </c>
      <c r="I61" s="3"/>
      <c r="J61" s="3" t="s">
        <v>745</v>
      </c>
      <c r="K61" s="3"/>
      <c r="L61" s="3" t="s">
        <v>746</v>
      </c>
      <c r="M61" s="3"/>
      <c r="N61" s="3" t="s">
        <v>747</v>
      </c>
      <c r="O61" s="3"/>
      <c r="P61" s="3" t="s">
        <v>748</v>
      </c>
      <c r="Q61" s="3"/>
      <c r="R61" s="3" t="s">
        <v>749</v>
      </c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 t="s">
        <v>1403</v>
      </c>
      <c r="I62" s="3"/>
      <c r="J62" s="5"/>
      <c r="K62" s="5"/>
      <c r="L62" s="4"/>
      <c r="M62" s="4"/>
      <c r="N62" s="29"/>
      <c r="O62" s="29"/>
      <c r="P62" s="29"/>
      <c r="Q62" s="4"/>
      <c r="R62" s="5" t="s">
        <v>791</v>
      </c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/>
      <c r="H63" s="5" t="s">
        <v>1237</v>
      </c>
      <c r="I63" s="5"/>
      <c r="J63" s="5" t="s">
        <v>771</v>
      </c>
      <c r="K63" s="5"/>
      <c r="L63" s="4" t="s">
        <v>1404</v>
      </c>
      <c r="M63" s="4"/>
      <c r="N63" s="52"/>
      <c r="O63" s="52" t="s">
        <v>791</v>
      </c>
      <c r="P63" s="52"/>
      <c r="Q63" s="3"/>
      <c r="R63" s="5" t="s">
        <v>1404</v>
      </c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1405</v>
      </c>
      <c r="D64" s="7"/>
      <c r="E64" s="7"/>
      <c r="F64" s="15" t="s">
        <v>626</v>
      </c>
      <c r="G64" s="41"/>
      <c r="H64" s="41" t="s">
        <v>1243</v>
      </c>
      <c r="I64" s="41"/>
      <c r="J64" s="15" t="s">
        <v>790</v>
      </c>
      <c r="K64" s="15"/>
      <c r="L64" s="15" t="s">
        <v>1406</v>
      </c>
      <c r="M64" s="15"/>
      <c r="N64" s="7" t="s">
        <v>792</v>
      </c>
      <c r="O64" s="7"/>
      <c r="P64" s="15" t="s">
        <v>790</v>
      </c>
      <c r="Q64" s="15"/>
      <c r="R64" s="73" t="s">
        <v>1406</v>
      </c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 t="s">
        <v>1407</v>
      </c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 t="s">
        <v>1408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 t="s">
        <v>1409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 t="s">
        <v>1410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 t="s">
        <v>1411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 t="s">
        <v>1412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 t="s">
        <v>1413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 t="s">
        <v>1414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 t="s">
        <v>1415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 t="s">
        <v>1416</v>
      </c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 t="s">
        <v>1417</v>
      </c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 t="s">
        <v>771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C-20</v>
      </c>
      <c r="B105" s="2"/>
      <c r="C105" s="2"/>
      <c r="D105" s="2"/>
      <c r="E105" s="2"/>
      <c r="F105" s="2"/>
      <c r="G105" s="2"/>
      <c r="H105" s="2" t="str">
        <f>+$H$3</f>
        <v>TAXES OTHER THAN INCOME TAXES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a schedule of taxes other than income taxes for the historical base year, historical base year + 1,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and the test year.  For each tax, indicate the amount charged to  operating expenses. Complete columns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>5, 6 and 7 for the historical base year and test year only.</v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1" customHeight="1" x14ac:dyDescent="0.2">
      <c r="B112" s="4"/>
      <c r="C112" s="3"/>
      <c r="D112" s="3"/>
      <c r="E112" s="3"/>
      <c r="F112" s="3" t="s">
        <v>743</v>
      </c>
      <c r="G112" s="3"/>
      <c r="H112" s="3" t="s">
        <v>744</v>
      </c>
      <c r="I112" s="3"/>
      <c r="J112" s="3" t="s">
        <v>745</v>
      </c>
      <c r="K112" s="3"/>
      <c r="L112" s="3" t="s">
        <v>746</v>
      </c>
      <c r="M112" s="3"/>
      <c r="N112" s="3" t="s">
        <v>747</v>
      </c>
      <c r="O112" s="3"/>
      <c r="P112" s="3" t="s">
        <v>748</v>
      </c>
      <c r="Q112" s="3"/>
      <c r="R112" s="3" t="s">
        <v>749</v>
      </c>
      <c r="S112" s="3"/>
    </row>
    <row r="113" spans="1:19" ht="14.1" customHeight="1" x14ac:dyDescent="0.2">
      <c r="B113" s="4"/>
      <c r="C113" s="5"/>
      <c r="D113" s="5"/>
      <c r="E113" s="5"/>
      <c r="F113" s="5"/>
      <c r="G113" s="3"/>
      <c r="H113" s="5" t="s">
        <v>1403</v>
      </c>
      <c r="I113" s="3"/>
      <c r="J113" s="5"/>
      <c r="K113" s="5"/>
      <c r="L113" s="4"/>
      <c r="M113" s="4"/>
      <c r="N113" s="29"/>
      <c r="O113" s="29"/>
      <c r="P113" s="29"/>
      <c r="Q113" s="4"/>
      <c r="R113" s="5" t="s">
        <v>791</v>
      </c>
      <c r="S113" s="5"/>
    </row>
    <row r="114" spans="1:19" ht="14.1" customHeight="1" x14ac:dyDescent="0.2">
      <c r="A114" s="1" t="s">
        <v>761</v>
      </c>
      <c r="B114" s="4"/>
      <c r="C114" s="5"/>
      <c r="D114" s="5"/>
      <c r="E114" s="5"/>
      <c r="F114" s="3"/>
      <c r="G114" s="5"/>
      <c r="H114" s="5" t="s">
        <v>1237</v>
      </c>
      <c r="I114" s="5"/>
      <c r="J114" s="5" t="s">
        <v>771</v>
      </c>
      <c r="K114" s="5"/>
      <c r="L114" s="4" t="s">
        <v>1404</v>
      </c>
      <c r="M114" s="4"/>
      <c r="N114" s="52"/>
      <c r="O114" s="52" t="s">
        <v>791</v>
      </c>
      <c r="P114" s="52"/>
      <c r="Q114" s="3"/>
      <c r="R114" s="5" t="s">
        <v>1404</v>
      </c>
      <c r="S114" s="16"/>
    </row>
    <row r="115" spans="1:19" ht="14.1" customHeight="1" thickBot="1" x14ac:dyDescent="0.25">
      <c r="A115" s="2" t="s">
        <v>772</v>
      </c>
      <c r="B115" s="8"/>
      <c r="C115" s="7" t="s">
        <v>1405</v>
      </c>
      <c r="D115" s="7"/>
      <c r="E115" s="7"/>
      <c r="F115" s="15" t="s">
        <v>626</v>
      </c>
      <c r="G115" s="41"/>
      <c r="H115" s="41" t="s">
        <v>1243</v>
      </c>
      <c r="I115" s="41"/>
      <c r="J115" s="15" t="s">
        <v>790</v>
      </c>
      <c r="K115" s="15"/>
      <c r="L115" s="15" t="s">
        <v>1406</v>
      </c>
      <c r="M115" s="15"/>
      <c r="N115" s="7" t="s">
        <v>792</v>
      </c>
      <c r="O115" s="7"/>
      <c r="P115" s="15" t="s">
        <v>790</v>
      </c>
      <c r="Q115" s="15"/>
      <c r="R115" s="73" t="s">
        <v>1406</v>
      </c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 t="s">
        <v>1407</v>
      </c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 t="s">
        <v>1408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 t="s">
        <v>1409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 t="s">
        <v>1410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 t="s">
        <v>1411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 t="s">
        <v>1412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 t="s">
        <v>1413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 t="s">
        <v>1414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 t="s">
        <v>1415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 t="s">
        <v>1416</v>
      </c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 t="s">
        <v>1417</v>
      </c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 t="s">
        <v>771</v>
      </c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T53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1092</v>
      </c>
      <c r="B3" s="2"/>
      <c r="C3" s="2"/>
      <c r="D3" s="2"/>
      <c r="E3" s="2"/>
      <c r="F3" s="2"/>
      <c r="G3" s="2"/>
      <c r="H3" s="2" t="s">
        <v>1418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1419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45"/>
      <c r="H10" s="45"/>
      <c r="I10" s="45" t="s">
        <v>1</v>
      </c>
      <c r="J10" s="45"/>
      <c r="K10" s="46"/>
      <c r="L10" s="5"/>
      <c r="M10" s="3"/>
      <c r="N10" s="45"/>
      <c r="O10" s="45"/>
      <c r="P10" s="45" t="s">
        <v>2</v>
      </c>
      <c r="Q10" s="45"/>
      <c r="R10" s="45"/>
      <c r="S10" s="3"/>
    </row>
    <row r="11" spans="1:20" ht="14.1" customHeight="1" x14ac:dyDescent="0.2">
      <c r="B11" s="4"/>
      <c r="C11" s="5"/>
      <c r="D11" s="5"/>
      <c r="E11" s="5"/>
      <c r="F11" s="5"/>
      <c r="G11" s="3" t="s">
        <v>3</v>
      </c>
      <c r="H11" s="5" t="s">
        <v>976</v>
      </c>
      <c r="I11" s="3" t="s">
        <v>3</v>
      </c>
      <c r="J11" s="5"/>
      <c r="K11" s="5" t="s">
        <v>4</v>
      </c>
      <c r="L11" s="5"/>
      <c r="M11" s="4"/>
      <c r="N11" s="5" t="s">
        <v>3</v>
      </c>
      <c r="O11" s="4" t="s">
        <v>976</v>
      </c>
      <c r="P11" s="4" t="s">
        <v>3</v>
      </c>
      <c r="Q11" s="4"/>
      <c r="R11" s="4" t="s">
        <v>4</v>
      </c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 t="s">
        <v>5</v>
      </c>
      <c r="H12" s="5"/>
      <c r="I12" s="5" t="s">
        <v>6</v>
      </c>
      <c r="J12" s="5"/>
      <c r="K12" s="3" t="s">
        <v>7</v>
      </c>
      <c r="L12" s="3"/>
      <c r="M12" s="3"/>
      <c r="N12" s="5" t="s">
        <v>5</v>
      </c>
      <c r="O12" s="5"/>
      <c r="P12" s="3" t="s">
        <v>6</v>
      </c>
      <c r="Q12" s="3"/>
      <c r="R12" s="3" t="s">
        <v>7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 t="str">
        <f xml:space="preserve"> "" &amp; HistYear</f>
        <v>2020</v>
      </c>
      <c r="H13" s="41"/>
      <c r="I13" s="41" t="str">
        <f xml:space="preserve"> "" &amp; PriorYear</f>
        <v>2021</v>
      </c>
      <c r="J13" s="42"/>
      <c r="K13" s="41" t="str">
        <f xml:space="preserve"> "" &amp; TestYear</f>
        <v>2022</v>
      </c>
      <c r="L13" s="42"/>
      <c r="M13" s="42"/>
      <c r="N13" s="41" t="str">
        <f xml:space="preserve"> "" &amp; HistYear</f>
        <v>2020</v>
      </c>
      <c r="O13" s="41"/>
      <c r="P13" s="41" t="str">
        <f xml:space="preserve"> "" &amp; PriorYear</f>
        <v>2021</v>
      </c>
      <c r="Q13" s="42"/>
      <c r="R13" s="41" t="str">
        <f xml:space="preserve"> "" &amp; TestYear</f>
        <v>2022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8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21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0"/>
      <c r="G35" s="20"/>
      <c r="H35" s="20"/>
      <c r="I35" s="20"/>
      <c r="J35" s="20"/>
      <c r="K35" s="20"/>
      <c r="L35" s="21"/>
      <c r="M35" s="21"/>
      <c r="N35" s="20"/>
      <c r="O35" s="20"/>
      <c r="P35" s="20"/>
      <c r="Q35" s="20"/>
      <c r="R35" s="20"/>
      <c r="S35" s="21"/>
      <c r="T35" s="10"/>
    </row>
    <row r="36" spans="1:20" ht="14.1" customHeight="1" thickBot="1" x14ac:dyDescent="0.25">
      <c r="A36" s="1">
        <v>23</v>
      </c>
      <c r="B36" s="23"/>
      <c r="C36" s="9" t="s">
        <v>10</v>
      </c>
      <c r="F36" s="65"/>
      <c r="G36" s="65"/>
      <c r="H36" s="65"/>
      <c r="I36" s="65"/>
      <c r="J36" s="65"/>
      <c r="K36" s="65"/>
      <c r="L36" s="21"/>
      <c r="M36" s="21"/>
      <c r="N36" s="65"/>
      <c r="O36" s="65"/>
      <c r="P36" s="65"/>
      <c r="Q36" s="65"/>
      <c r="R36" s="65"/>
      <c r="S36" s="21"/>
      <c r="T36" s="10"/>
    </row>
    <row r="37" spans="1:20" ht="14.1" customHeight="1" thickTop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21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11</v>
      </c>
      <c r="F38" s="21"/>
      <c r="G38" s="21"/>
      <c r="H38" s="21"/>
      <c r="I38" s="21"/>
      <c r="J38" s="17"/>
      <c r="K38" s="21"/>
      <c r="L38" s="21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21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12</v>
      </c>
      <c r="F40" s="20"/>
      <c r="G40" s="20"/>
      <c r="H40" s="20"/>
      <c r="I40" s="20"/>
      <c r="J40" s="20"/>
      <c r="K40" s="20"/>
      <c r="L40" s="21"/>
      <c r="M40" s="21"/>
      <c r="N40" s="20"/>
      <c r="O40" s="20"/>
      <c r="P40" s="20"/>
      <c r="Q40" s="20"/>
      <c r="R40" s="20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21"/>
      <c r="M41" s="21"/>
      <c r="N41" s="21"/>
      <c r="O41" s="21"/>
      <c r="P41" s="21"/>
      <c r="Q41" s="21"/>
      <c r="R41" s="21"/>
      <c r="S41" s="21"/>
      <c r="T41" s="10"/>
    </row>
    <row r="42" spans="1:20" ht="14.1" customHeight="1" thickBot="1" x14ac:dyDescent="0.25">
      <c r="A42" s="1">
        <v>29</v>
      </c>
      <c r="B42" s="23"/>
      <c r="C42" s="9" t="s">
        <v>13</v>
      </c>
      <c r="F42" s="44"/>
      <c r="G42" s="44"/>
      <c r="H42" s="44"/>
      <c r="I42" s="44"/>
      <c r="J42" s="44"/>
      <c r="K42" s="44"/>
      <c r="L42" s="21"/>
      <c r="M42" s="21"/>
      <c r="N42" s="44"/>
      <c r="O42" s="44"/>
      <c r="P42" s="44"/>
      <c r="Q42" s="44"/>
      <c r="R42" s="44"/>
      <c r="S42" s="21"/>
      <c r="T42" s="10"/>
    </row>
    <row r="43" spans="1:20" ht="14.1" customHeight="1" thickTop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21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21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T308"/>
  <sheetViews>
    <sheetView topLeftCell="A3" workbookViewId="0">
      <selection activeCell="I19" sqref="I19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6</v>
      </c>
    </row>
    <row r="3" spans="1:20" ht="14.1" customHeight="1" thickBot="1" x14ac:dyDescent="0.25">
      <c r="A3" s="2" t="s">
        <v>1093</v>
      </c>
      <c r="B3" s="2"/>
      <c r="C3" s="2"/>
      <c r="D3" s="2"/>
      <c r="E3" s="2"/>
      <c r="F3" s="2"/>
      <c r="G3" s="2"/>
      <c r="H3" s="2" t="s">
        <v>14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6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16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  <c r="R9" s="4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5"/>
      <c r="I10" s="5"/>
      <c r="J10" s="3"/>
      <c r="K10" s="3"/>
      <c r="L10" s="5"/>
      <c r="M10" s="3"/>
      <c r="N10" s="3"/>
      <c r="O10" s="3"/>
      <c r="P10" s="3"/>
      <c r="Q10" s="4"/>
      <c r="R10" s="4"/>
      <c r="S10" s="3"/>
    </row>
    <row r="11" spans="1:20" ht="14.1" customHeight="1" x14ac:dyDescent="0.2">
      <c r="B11" s="4"/>
      <c r="C11" s="5"/>
      <c r="D11" s="5"/>
      <c r="E11" s="5"/>
      <c r="F11" s="5"/>
      <c r="G11" s="5"/>
      <c r="H11" s="5"/>
      <c r="I11" s="5"/>
      <c r="J11" s="4"/>
      <c r="K11" s="5"/>
      <c r="L11" s="5"/>
      <c r="M11" s="4"/>
      <c r="N11" s="4"/>
      <c r="O11" s="4"/>
      <c r="P11" s="5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46"/>
      <c r="H12" s="46"/>
      <c r="I12" s="46" t="s">
        <v>17</v>
      </c>
      <c r="J12" s="46"/>
      <c r="K12" s="45"/>
      <c r="L12" s="3"/>
      <c r="M12" s="3"/>
      <c r="N12" s="46"/>
      <c r="O12" s="46"/>
      <c r="P12" s="45" t="s">
        <v>18</v>
      </c>
      <c r="Q12" s="45"/>
      <c r="R12" s="45"/>
      <c r="S12" s="16"/>
    </row>
    <row r="13" spans="1:20" ht="14.1" customHeight="1" thickBot="1" x14ac:dyDescent="0.25">
      <c r="A13" s="2" t="s">
        <v>772</v>
      </c>
      <c r="B13" s="8"/>
      <c r="C13" s="7" t="s">
        <v>19</v>
      </c>
      <c r="D13" s="7"/>
      <c r="E13" s="7"/>
      <c r="F13" s="7"/>
      <c r="G13" s="41" t="s">
        <v>20</v>
      </c>
      <c r="H13" s="41"/>
      <c r="I13" s="41" t="s">
        <v>21</v>
      </c>
      <c r="J13" s="42"/>
      <c r="K13" s="41" t="s">
        <v>596</v>
      </c>
      <c r="L13" s="42"/>
      <c r="M13" s="42"/>
      <c r="N13" s="15" t="s">
        <v>20</v>
      </c>
      <c r="O13" s="15"/>
      <c r="P13" s="15" t="s">
        <v>21</v>
      </c>
      <c r="Q13" s="15"/>
      <c r="R13" s="15" t="s">
        <v>596</v>
      </c>
      <c r="S13" s="15"/>
    </row>
    <row r="14" spans="1:20" ht="14.1" customHeight="1" x14ac:dyDescent="0.2">
      <c r="A14" s="1">
        <v>1</v>
      </c>
      <c r="B14" s="26"/>
      <c r="C14" s="9" t="s">
        <v>869</v>
      </c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109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110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111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112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113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114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 t="s">
        <v>115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116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117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118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 t="s">
        <v>135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 t="s">
        <v>119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 t="s">
        <v>120</v>
      </c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 t="s">
        <v>121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C-22</v>
      </c>
      <c r="B54" s="2"/>
      <c r="C54" s="2"/>
      <c r="D54" s="2"/>
      <c r="E54" s="2"/>
      <c r="F54" s="2"/>
      <c r="G54" s="2"/>
      <c r="H54" s="2" t="str">
        <f>+$H$3</f>
        <v>STATE AND FEDERAL INCOME TAX CALCULATION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6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 xml:space="preserve">Provide the calculation of stae and federal incom taxes for the historical base year and the 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projected test year.</v>
      </c>
      <c r="K56" s="11"/>
      <c r="L56" s="13"/>
      <c r="O56" s="11"/>
      <c r="P56" s="11" t="s">
        <v>784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/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4"/>
      <c r="R60" s="4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5"/>
      <c r="I61" s="5"/>
      <c r="J61" s="3"/>
      <c r="K61" s="3"/>
      <c r="L61" s="5"/>
      <c r="M61" s="3"/>
      <c r="N61" s="3"/>
      <c r="O61" s="3"/>
      <c r="P61" s="3"/>
      <c r="Q61" s="4"/>
      <c r="R61" s="4"/>
      <c r="S61" s="3"/>
    </row>
    <row r="62" spans="1:20" ht="14.1" customHeight="1" x14ac:dyDescent="0.2">
      <c r="B62" s="4"/>
      <c r="C62" s="5"/>
      <c r="D62" s="5"/>
      <c r="E62" s="5"/>
      <c r="F62" s="5"/>
      <c r="G62" s="5"/>
      <c r="H62" s="5"/>
      <c r="I62" s="5"/>
      <c r="J62" s="4"/>
      <c r="K62" s="5"/>
      <c r="L62" s="5"/>
      <c r="M62" s="4"/>
      <c r="N62" s="4"/>
      <c r="O62" s="4"/>
      <c r="P62" s="5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46"/>
      <c r="H63" s="46"/>
      <c r="I63" s="46" t="s">
        <v>17</v>
      </c>
      <c r="J63" s="46"/>
      <c r="K63" s="45"/>
      <c r="L63" s="3"/>
      <c r="M63" s="3"/>
      <c r="N63" s="46"/>
      <c r="O63" s="46"/>
      <c r="P63" s="45" t="s">
        <v>18</v>
      </c>
      <c r="Q63" s="45"/>
      <c r="R63" s="45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19</v>
      </c>
      <c r="D64" s="7"/>
      <c r="E64" s="7"/>
      <c r="F64" s="7"/>
      <c r="G64" s="41" t="s">
        <v>20</v>
      </c>
      <c r="H64" s="41"/>
      <c r="I64" s="41" t="s">
        <v>21</v>
      </c>
      <c r="J64" s="42"/>
      <c r="K64" s="41" t="s">
        <v>596</v>
      </c>
      <c r="L64" s="42"/>
      <c r="M64" s="42"/>
      <c r="N64" s="15" t="s">
        <v>20</v>
      </c>
      <c r="O64" s="15"/>
      <c r="P64" s="15" t="s">
        <v>21</v>
      </c>
      <c r="Q64" s="15"/>
      <c r="R64" s="15" t="s">
        <v>596</v>
      </c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 t="s">
        <v>136</v>
      </c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 t="s">
        <v>122</v>
      </c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 t="s">
        <v>123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 t="s">
        <v>124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 t="s">
        <v>125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 t="s">
        <v>126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 t="s">
        <v>127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 t="s">
        <v>128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 t="s">
        <v>129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 t="s">
        <v>130</v>
      </c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 t="s">
        <v>131</v>
      </c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 t="s">
        <v>132</v>
      </c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 t="s">
        <v>133</v>
      </c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 t="s">
        <v>134</v>
      </c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C-22</v>
      </c>
      <c r="B105" s="2"/>
      <c r="C105" s="2"/>
      <c r="D105" s="2"/>
      <c r="E105" s="2"/>
      <c r="F105" s="2"/>
      <c r="G105" s="2"/>
      <c r="H105" s="2" t="str">
        <f>+$H$3</f>
        <v>STATE AND FEDERAL INCOME TAX CALCULATION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6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 xml:space="preserve">Provide the calculation of stae and federal incom taxes for the historical base year and the 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projected test year.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 t="s">
        <v>784</v>
      </c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/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4"/>
      <c r="R111" s="4"/>
      <c r="S111" s="3"/>
    </row>
    <row r="112" spans="1:19" ht="14.1" customHeight="1" x14ac:dyDescent="0.2">
      <c r="B112" s="4"/>
      <c r="C112" s="3"/>
      <c r="D112" s="3"/>
      <c r="E112" s="3"/>
      <c r="F112" s="3"/>
      <c r="G112" s="3"/>
      <c r="H112" s="5"/>
      <c r="I112" s="5"/>
      <c r="J112" s="3"/>
      <c r="K112" s="3"/>
      <c r="L112" s="5"/>
      <c r="M112" s="3"/>
      <c r="N112" s="3"/>
      <c r="O112" s="3"/>
      <c r="P112" s="3"/>
      <c r="Q112" s="4"/>
      <c r="R112" s="4"/>
      <c r="S112" s="3"/>
    </row>
    <row r="113" spans="1:19" ht="14.1" customHeight="1" x14ac:dyDescent="0.2">
      <c r="B113" s="4"/>
      <c r="C113" s="5"/>
      <c r="D113" s="5"/>
      <c r="E113" s="5"/>
      <c r="F113" s="5"/>
      <c r="G113" s="5"/>
      <c r="H113" s="5"/>
      <c r="I113" s="5"/>
      <c r="J113" s="4"/>
      <c r="K113" s="5"/>
      <c r="L113" s="5"/>
      <c r="M113" s="4"/>
      <c r="N113" s="4"/>
      <c r="O113" s="4"/>
      <c r="P113" s="5"/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/>
      <c r="D114" s="5"/>
      <c r="E114" s="5"/>
      <c r="F114" s="3"/>
      <c r="G114" s="46"/>
      <c r="H114" s="46"/>
      <c r="I114" s="46" t="s">
        <v>17</v>
      </c>
      <c r="J114" s="46"/>
      <c r="K114" s="45"/>
      <c r="L114" s="3"/>
      <c r="M114" s="3"/>
      <c r="N114" s="46"/>
      <c r="O114" s="46"/>
      <c r="P114" s="45" t="s">
        <v>18</v>
      </c>
      <c r="Q114" s="45"/>
      <c r="R114" s="45"/>
      <c r="S114" s="16"/>
    </row>
    <row r="115" spans="1:19" ht="14.1" customHeight="1" thickBot="1" x14ac:dyDescent="0.25">
      <c r="A115" s="2" t="s">
        <v>772</v>
      </c>
      <c r="B115" s="8"/>
      <c r="C115" s="7" t="s">
        <v>19</v>
      </c>
      <c r="D115" s="7"/>
      <c r="E115" s="7"/>
      <c r="F115" s="7"/>
      <c r="G115" s="41" t="s">
        <v>20</v>
      </c>
      <c r="H115" s="41"/>
      <c r="I115" s="41" t="s">
        <v>21</v>
      </c>
      <c r="J115" s="42"/>
      <c r="K115" s="41" t="s">
        <v>596</v>
      </c>
      <c r="L115" s="42"/>
      <c r="M115" s="42"/>
      <c r="N115" s="15" t="s">
        <v>20</v>
      </c>
      <c r="O115" s="15"/>
      <c r="P115" s="15" t="s">
        <v>21</v>
      </c>
      <c r="Q115" s="15"/>
      <c r="R115" s="15" t="s">
        <v>596</v>
      </c>
      <c r="S115" s="15"/>
    </row>
    <row r="116" spans="1:19" ht="14.1" customHeight="1" x14ac:dyDescent="0.2">
      <c r="A116" s="1">
        <v>1</v>
      </c>
      <c r="B116" s="26"/>
      <c r="C116" s="9" t="s">
        <v>109</v>
      </c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 t="s">
        <v>110</v>
      </c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 t="s">
        <v>111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 t="s">
        <v>112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 t="s">
        <v>113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 t="s">
        <v>114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 t="s">
        <v>115</v>
      </c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 t="s">
        <v>116</v>
      </c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 t="s">
        <v>117</v>
      </c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 t="s">
        <v>118</v>
      </c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 t="s">
        <v>135</v>
      </c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 t="s">
        <v>119</v>
      </c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 t="s">
        <v>120</v>
      </c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 t="s">
        <v>121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  <row r="156" spans="1:19" ht="14.1" customHeight="1" thickBot="1" x14ac:dyDescent="0.25">
      <c r="A156" s="2" t="str">
        <f>+$A$3</f>
        <v>SCHEDULE C-22</v>
      </c>
      <c r="B156" s="2"/>
      <c r="C156" s="2"/>
      <c r="D156" s="2"/>
      <c r="E156" s="2"/>
      <c r="F156" s="2"/>
      <c r="G156" s="2"/>
      <c r="H156" s="2" t="str">
        <f>+$H$3</f>
        <v>STATE AND FEDERAL INCOME TAX CALCULATION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 t="str">
        <f>"Page " &amp; INT(ROW()/50) +1 &amp; " of " &amp; S$2</f>
        <v>Page 4 of 6</v>
      </c>
    </row>
    <row r="157" spans="1:19" ht="14.1" customHeight="1" x14ac:dyDescent="0.2">
      <c r="A157" s="1" t="s">
        <v>741</v>
      </c>
      <c r="E157" s="1" t="s">
        <v>806</v>
      </c>
      <c r="G157" s="1" t="str">
        <f>IF(+$G$4="","",$G$4)</f>
        <v xml:space="preserve">Provide the calculation of stae and federal incom taxes for the historical base year and the </v>
      </c>
      <c r="K157" s="12"/>
      <c r="L157" s="12"/>
      <c r="N157" s="12"/>
      <c r="O157" s="12"/>
      <c r="P157" s="12" t="s">
        <v>783</v>
      </c>
      <c r="S157" s="18"/>
    </row>
    <row r="158" spans="1:19" ht="14.1" customHeight="1" x14ac:dyDescent="0.2">
      <c r="G158" s="1" t="str">
        <f>IF(+$G$5="","",$G$5)</f>
        <v>projected test year.</v>
      </c>
      <c r="K158" s="11"/>
      <c r="L158" s="13"/>
      <c r="O158" s="11"/>
      <c r="P158" s="11"/>
      <c r="Q158" s="13" t="str">
        <f>PLine1</f>
        <v>Projected Test Year Ended 12/31/2022</v>
      </c>
      <c r="S158" s="19"/>
    </row>
    <row r="159" spans="1:19" ht="14.1" customHeight="1" x14ac:dyDescent="0.2">
      <c r="A159" s="1" t="s">
        <v>780</v>
      </c>
      <c r="G159" s="1" t="str">
        <f>IF(+$G$6="","",$G$6)</f>
        <v/>
      </c>
      <c r="K159" s="11"/>
      <c r="L159" s="13"/>
      <c r="M159" s="11"/>
      <c r="P159" s="11" t="s">
        <v>784</v>
      </c>
      <c r="Q159" s="13" t="str">
        <f>PLine2</f>
        <v>Projected Prior Year Ended 12/31/2021</v>
      </c>
      <c r="S159" s="19"/>
    </row>
    <row r="160" spans="1:19" ht="14.1" customHeight="1" x14ac:dyDescent="0.2">
      <c r="G160" s="1" t="str">
        <f>IF(+$G$7="","",$G$7)</f>
        <v/>
      </c>
      <c r="K160" s="11"/>
      <c r="L160" s="13"/>
      <c r="M160" s="11"/>
      <c r="P160" s="11"/>
      <c r="Q160" s="13" t="str">
        <f>PLine3</f>
        <v>Historical Prior Year Ended 12/31/2020</v>
      </c>
      <c r="S160" s="19"/>
    </row>
    <row r="161" spans="1:19" ht="14.1" customHeight="1" thickBot="1" x14ac:dyDescent="0.25">
      <c r="A161" s="2" t="str">
        <f>"DOCKET No. " &amp; DocketNum</f>
        <v>DOCKET No. 21XXXX-EI</v>
      </c>
      <c r="B161" s="2"/>
      <c r="C161" s="2"/>
      <c r="D161" s="2"/>
      <c r="E161" s="2"/>
      <c r="F161" s="2"/>
      <c r="G161" s="2" t="str">
        <f>IF(+$G$8="","",$G$8)</f>
        <v/>
      </c>
      <c r="H161" s="2"/>
      <c r="I161" s="2"/>
      <c r="J161" s="2"/>
      <c r="K161" s="2"/>
      <c r="L161" s="2"/>
      <c r="M161" s="2"/>
      <c r="N161" s="2"/>
      <c r="O161" s="2"/>
      <c r="P161" s="2"/>
      <c r="Q161" s="2" t="str">
        <f>PLine4</f>
        <v>Witness:</v>
      </c>
      <c r="R161" s="2"/>
      <c r="S161" s="2"/>
    </row>
    <row r="162" spans="1:19" ht="14.1" customHeight="1" x14ac:dyDescent="0.2"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4"/>
      <c r="R162" s="4"/>
      <c r="S162" s="3"/>
    </row>
    <row r="163" spans="1:19" ht="14.1" customHeight="1" x14ac:dyDescent="0.2">
      <c r="B163" s="4"/>
      <c r="C163" s="3"/>
      <c r="D163" s="3"/>
      <c r="E163" s="3"/>
      <c r="F163" s="3"/>
      <c r="G163" s="3"/>
      <c r="H163" s="5"/>
      <c r="I163" s="5"/>
      <c r="J163" s="3"/>
      <c r="K163" s="3"/>
      <c r="L163" s="5"/>
      <c r="M163" s="3"/>
      <c r="N163" s="3"/>
      <c r="O163" s="3"/>
      <c r="P163" s="3"/>
      <c r="Q163" s="4"/>
      <c r="R163" s="4"/>
      <c r="S163" s="3"/>
    </row>
    <row r="164" spans="1:19" ht="14.1" customHeight="1" x14ac:dyDescent="0.2">
      <c r="B164" s="4"/>
      <c r="C164" s="5"/>
      <c r="D164" s="5"/>
      <c r="E164" s="5"/>
      <c r="F164" s="5"/>
      <c r="G164" s="5"/>
      <c r="H164" s="5"/>
      <c r="I164" s="5"/>
      <c r="J164" s="4"/>
      <c r="K164" s="5"/>
      <c r="L164" s="5"/>
      <c r="M164" s="4"/>
      <c r="N164" s="4"/>
      <c r="O164" s="4"/>
      <c r="P164" s="5"/>
      <c r="Q164" s="4"/>
      <c r="R164" s="4"/>
      <c r="S164" s="5"/>
    </row>
    <row r="165" spans="1:19" ht="14.1" customHeight="1" x14ac:dyDescent="0.2">
      <c r="A165" s="1" t="s">
        <v>761</v>
      </c>
      <c r="B165" s="4"/>
      <c r="C165" s="5"/>
      <c r="D165" s="5"/>
      <c r="E165" s="5"/>
      <c r="F165" s="3"/>
      <c r="G165" s="46"/>
      <c r="H165" s="46"/>
      <c r="I165" s="46" t="s">
        <v>17</v>
      </c>
      <c r="J165" s="46"/>
      <c r="K165" s="45"/>
      <c r="L165" s="3"/>
      <c r="M165" s="3"/>
      <c r="N165" s="46"/>
      <c r="O165" s="46"/>
      <c r="P165" s="45" t="s">
        <v>18</v>
      </c>
      <c r="Q165" s="45"/>
      <c r="R165" s="45"/>
      <c r="S165" s="16"/>
    </row>
    <row r="166" spans="1:19" ht="14.1" customHeight="1" thickBot="1" x14ac:dyDescent="0.25">
      <c r="A166" s="2" t="s">
        <v>772</v>
      </c>
      <c r="B166" s="8"/>
      <c r="C166" s="7" t="s">
        <v>19</v>
      </c>
      <c r="D166" s="7"/>
      <c r="E166" s="7"/>
      <c r="F166" s="7"/>
      <c r="G166" s="41" t="s">
        <v>20</v>
      </c>
      <c r="H166" s="41"/>
      <c r="I166" s="41" t="s">
        <v>21</v>
      </c>
      <c r="J166" s="42"/>
      <c r="K166" s="41" t="s">
        <v>596</v>
      </c>
      <c r="L166" s="42"/>
      <c r="M166" s="42"/>
      <c r="N166" s="15" t="s">
        <v>20</v>
      </c>
      <c r="O166" s="15"/>
      <c r="P166" s="15" t="s">
        <v>21</v>
      </c>
      <c r="Q166" s="15"/>
      <c r="R166" s="15" t="s">
        <v>596</v>
      </c>
      <c r="S166" s="15"/>
    </row>
    <row r="167" spans="1:19" ht="14.1" customHeight="1" x14ac:dyDescent="0.2">
      <c r="A167" s="1">
        <v>1</v>
      </c>
      <c r="B167" s="26"/>
      <c r="C167" s="9"/>
      <c r="D167" s="9"/>
      <c r="E167" s="9"/>
      <c r="F167" s="25"/>
      <c r="G167" s="25"/>
      <c r="H167" s="25"/>
      <c r="I167" s="25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4.1" customHeight="1" x14ac:dyDescent="0.2">
      <c r="A168" s="1">
        <v>2</v>
      </c>
      <c r="B168" s="26"/>
      <c r="C168" s="9" t="s">
        <v>136</v>
      </c>
      <c r="F168" s="25"/>
      <c r="G168" s="25"/>
      <c r="H168" s="25"/>
      <c r="I168" s="25"/>
      <c r="J168" s="9"/>
      <c r="K168" s="9"/>
      <c r="L168" s="9"/>
      <c r="M168" s="25"/>
      <c r="N168" s="25"/>
      <c r="O168" s="25"/>
      <c r="P168" s="25"/>
      <c r="Q168" s="25"/>
      <c r="R168" s="25"/>
      <c r="S168" s="25"/>
    </row>
    <row r="169" spans="1:19" ht="14.1" customHeight="1" x14ac:dyDescent="0.2">
      <c r="A169" s="1">
        <v>3</v>
      </c>
      <c r="B169" s="23"/>
      <c r="C169" s="9" t="s">
        <v>122</v>
      </c>
      <c r="F169" s="21"/>
      <c r="G169" s="21"/>
      <c r="H169" s="21"/>
      <c r="I169" s="21"/>
      <c r="J169" s="17"/>
      <c r="K169" s="17"/>
      <c r="L169" s="17"/>
      <c r="M169" s="21"/>
      <c r="N169" s="21"/>
      <c r="O169" s="21"/>
      <c r="P169" s="21"/>
      <c r="Q169" s="21"/>
      <c r="R169" s="21"/>
      <c r="S169" s="21"/>
    </row>
    <row r="170" spans="1:19" ht="14.1" customHeight="1" x14ac:dyDescent="0.2">
      <c r="A170" s="1">
        <v>4</v>
      </c>
      <c r="B170" s="23"/>
      <c r="C170" s="9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 ht="14.1" customHeight="1" x14ac:dyDescent="0.2">
      <c r="A171" s="1">
        <v>5</v>
      </c>
      <c r="B171" s="23"/>
      <c r="C171" s="9" t="s">
        <v>123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1:19" ht="14.1" customHeight="1" x14ac:dyDescent="0.2">
      <c r="A172" s="1">
        <v>6</v>
      </c>
      <c r="B172" s="23"/>
      <c r="C172" s="9" t="s">
        <v>124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1:19" ht="14.1" customHeight="1" x14ac:dyDescent="0.2">
      <c r="A173" s="1">
        <v>7</v>
      </c>
      <c r="B173" s="23"/>
      <c r="C173" s="9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1:19" ht="14.1" customHeight="1" x14ac:dyDescent="0.2">
      <c r="A174" s="1">
        <v>8</v>
      </c>
      <c r="B174" s="23"/>
      <c r="C174" s="9" t="s">
        <v>125</v>
      </c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 ht="14.1" customHeight="1" x14ac:dyDescent="0.2">
      <c r="A175" s="1">
        <v>9</v>
      </c>
      <c r="B175" s="23"/>
      <c r="C175" s="9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1:19" ht="14.1" customHeight="1" x14ac:dyDescent="0.2">
      <c r="A176" s="1">
        <v>10</v>
      </c>
      <c r="B176" s="23"/>
      <c r="C176" s="9" t="s">
        <v>126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1:19" ht="14.1" customHeight="1" x14ac:dyDescent="0.2">
      <c r="A177" s="1">
        <v>11</v>
      </c>
      <c r="B177" s="23"/>
      <c r="C177" s="9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1:19" ht="14.1" customHeight="1" x14ac:dyDescent="0.2">
      <c r="A178" s="1">
        <v>12</v>
      </c>
      <c r="B178" s="23"/>
      <c r="C178" s="9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1:19" ht="14.1" customHeight="1" x14ac:dyDescent="0.2">
      <c r="A179" s="1">
        <v>13</v>
      </c>
      <c r="B179" s="23"/>
      <c r="C179" s="9" t="s">
        <v>127</v>
      </c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1:19" ht="14.1" customHeight="1" x14ac:dyDescent="0.2">
      <c r="A180" s="1">
        <v>14</v>
      </c>
      <c r="B180" s="23"/>
      <c r="C180" s="9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1:19" ht="14.1" customHeight="1" x14ac:dyDescent="0.2">
      <c r="A181" s="1">
        <v>15</v>
      </c>
      <c r="B181" s="23"/>
      <c r="C181" s="9" t="s">
        <v>128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1:19" ht="14.1" customHeight="1" x14ac:dyDescent="0.2">
      <c r="A182" s="1">
        <v>16</v>
      </c>
      <c r="B182" s="23"/>
      <c r="C182" s="9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1:19" ht="14.1" customHeight="1" x14ac:dyDescent="0.2">
      <c r="A183" s="1">
        <v>17</v>
      </c>
      <c r="B183" s="23"/>
      <c r="C183" s="9" t="s">
        <v>129</v>
      </c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1:19" ht="14.1" customHeight="1" x14ac:dyDescent="0.2">
      <c r="A184" s="1">
        <v>18</v>
      </c>
      <c r="B184" s="23"/>
      <c r="C184" s="9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1:19" ht="14.1" customHeight="1" x14ac:dyDescent="0.2">
      <c r="A185" s="1">
        <v>19</v>
      </c>
      <c r="B185" s="23"/>
      <c r="C185" s="9"/>
      <c r="F185" s="21"/>
      <c r="G185" s="21"/>
      <c r="H185" s="21"/>
      <c r="I185" s="21"/>
      <c r="J185" s="17"/>
      <c r="K185" s="21"/>
      <c r="L185" s="17"/>
      <c r="M185" s="21"/>
      <c r="N185" s="21"/>
      <c r="O185" s="21"/>
      <c r="P185" s="21"/>
      <c r="Q185" s="21"/>
      <c r="R185" s="21"/>
      <c r="S185" s="21"/>
    </row>
    <row r="186" spans="1:19" ht="14.1" customHeight="1" x14ac:dyDescent="0.2">
      <c r="A186" s="1">
        <v>20</v>
      </c>
      <c r="B186" s="23"/>
      <c r="C186" s="9"/>
      <c r="F186" s="21"/>
      <c r="G186" s="21"/>
      <c r="H186" s="21"/>
      <c r="I186" s="21"/>
      <c r="J186" s="17"/>
      <c r="K186" s="21"/>
      <c r="L186" s="17"/>
      <c r="M186" s="21"/>
      <c r="N186" s="21"/>
      <c r="O186" s="21"/>
      <c r="P186" s="21"/>
      <c r="Q186" s="21"/>
      <c r="R186" s="21"/>
      <c r="S186" s="21"/>
    </row>
    <row r="187" spans="1:19" ht="14.1" customHeight="1" x14ac:dyDescent="0.2">
      <c r="A187" s="1">
        <v>21</v>
      </c>
      <c r="B187" s="23"/>
      <c r="C187" s="9"/>
      <c r="F187" s="21"/>
      <c r="G187" s="21"/>
      <c r="H187" s="21"/>
      <c r="I187" s="21"/>
      <c r="J187" s="17"/>
      <c r="K187" s="21"/>
      <c r="L187" s="17"/>
      <c r="M187" s="21"/>
      <c r="N187" s="21"/>
      <c r="O187" s="21"/>
      <c r="P187" s="21"/>
      <c r="Q187" s="21"/>
      <c r="R187" s="21"/>
      <c r="S187" s="21"/>
    </row>
    <row r="188" spans="1:19" ht="14.1" customHeight="1" x14ac:dyDescent="0.2">
      <c r="A188" s="1">
        <v>22</v>
      </c>
      <c r="B188" s="23"/>
      <c r="C188" s="9"/>
      <c r="F188" s="21"/>
      <c r="G188" s="21"/>
      <c r="H188" s="21"/>
      <c r="I188" s="21"/>
      <c r="J188" s="17"/>
      <c r="K188" s="21"/>
      <c r="L188" s="17"/>
      <c r="M188" s="21"/>
      <c r="N188" s="21"/>
      <c r="O188" s="21"/>
      <c r="P188" s="21"/>
      <c r="Q188" s="21"/>
      <c r="R188" s="21"/>
      <c r="S188" s="21"/>
    </row>
    <row r="189" spans="1:19" ht="14.1" customHeight="1" x14ac:dyDescent="0.2">
      <c r="A189" s="1">
        <v>23</v>
      </c>
      <c r="B189" s="23"/>
      <c r="C189" s="9"/>
      <c r="F189" s="21"/>
      <c r="G189" s="21"/>
      <c r="H189" s="21"/>
      <c r="I189" s="21"/>
      <c r="J189" s="17"/>
      <c r="K189" s="21"/>
      <c r="L189" s="17"/>
      <c r="M189" s="21"/>
      <c r="N189" s="21"/>
      <c r="O189" s="21"/>
      <c r="P189" s="21"/>
      <c r="Q189" s="21"/>
      <c r="R189" s="21"/>
      <c r="S189" s="21"/>
    </row>
    <row r="190" spans="1:19" ht="14.1" customHeight="1" x14ac:dyDescent="0.2">
      <c r="A190" s="1">
        <v>24</v>
      </c>
      <c r="B190" s="23"/>
      <c r="C190" s="9"/>
      <c r="F190" s="21"/>
      <c r="G190" s="21"/>
      <c r="H190" s="21"/>
      <c r="I190" s="21"/>
      <c r="J190" s="17"/>
      <c r="K190" s="21"/>
      <c r="L190" s="17"/>
      <c r="M190" s="21"/>
      <c r="N190" s="21"/>
      <c r="O190" s="21"/>
      <c r="P190" s="21"/>
      <c r="Q190" s="21"/>
      <c r="R190" s="21"/>
      <c r="S190" s="21"/>
    </row>
    <row r="191" spans="1:19" ht="14.1" customHeight="1" x14ac:dyDescent="0.2">
      <c r="A191" s="1">
        <v>25</v>
      </c>
      <c r="B191" s="23"/>
      <c r="C191" s="9"/>
      <c r="F191" s="21"/>
      <c r="G191" s="21"/>
      <c r="H191" s="21"/>
      <c r="I191" s="21"/>
      <c r="J191" s="17"/>
      <c r="K191" s="21"/>
      <c r="L191" s="17"/>
      <c r="M191" s="21"/>
      <c r="N191" s="21"/>
      <c r="O191" s="21"/>
      <c r="P191" s="21"/>
      <c r="Q191" s="21"/>
      <c r="R191" s="21"/>
      <c r="S191" s="21"/>
    </row>
    <row r="192" spans="1:19" ht="14.1" customHeight="1" x14ac:dyDescent="0.2">
      <c r="A192" s="1">
        <v>26</v>
      </c>
      <c r="B192" s="23"/>
      <c r="C192" s="9"/>
      <c r="F192" s="21"/>
      <c r="G192" s="21"/>
      <c r="H192" s="21"/>
      <c r="I192" s="21"/>
      <c r="J192" s="17"/>
      <c r="K192" s="21"/>
      <c r="L192" s="17"/>
      <c r="M192" s="21"/>
      <c r="N192" s="21"/>
      <c r="O192" s="21"/>
      <c r="P192" s="21"/>
      <c r="Q192" s="21"/>
      <c r="R192" s="21"/>
      <c r="S192" s="21"/>
    </row>
    <row r="193" spans="1:19" ht="14.1" customHeight="1" x14ac:dyDescent="0.2">
      <c r="A193" s="1">
        <v>27</v>
      </c>
      <c r="B193" s="23"/>
      <c r="C193" s="9" t="s">
        <v>130</v>
      </c>
      <c r="F193" s="21"/>
      <c r="G193" s="21"/>
      <c r="H193" s="21"/>
      <c r="I193" s="21"/>
      <c r="J193" s="17"/>
      <c r="K193" s="21"/>
      <c r="L193" s="17"/>
      <c r="M193" s="21"/>
      <c r="N193" s="21"/>
      <c r="O193" s="21"/>
      <c r="P193" s="21"/>
      <c r="Q193" s="21"/>
      <c r="R193" s="21"/>
      <c r="S193" s="21"/>
    </row>
    <row r="194" spans="1:19" ht="14.1" customHeight="1" x14ac:dyDescent="0.2">
      <c r="A194" s="1">
        <v>28</v>
      </c>
      <c r="B194" s="23"/>
      <c r="C194" s="9"/>
      <c r="F194" s="21"/>
      <c r="G194" s="21"/>
      <c r="H194" s="21"/>
      <c r="I194" s="21"/>
      <c r="J194" s="17"/>
      <c r="K194" s="21"/>
      <c r="L194" s="17"/>
      <c r="M194" s="21"/>
      <c r="N194" s="21"/>
      <c r="O194" s="21"/>
      <c r="P194" s="21"/>
      <c r="Q194" s="21"/>
      <c r="R194" s="21"/>
      <c r="S194" s="21"/>
    </row>
    <row r="195" spans="1:19" ht="14.1" customHeight="1" x14ac:dyDescent="0.2">
      <c r="A195" s="1">
        <v>29</v>
      </c>
      <c r="B195" s="23"/>
      <c r="C195" s="9" t="s">
        <v>131</v>
      </c>
      <c r="F195" s="21"/>
      <c r="G195" s="21"/>
      <c r="H195" s="21"/>
      <c r="I195" s="21"/>
      <c r="J195" s="17"/>
      <c r="K195" s="21"/>
      <c r="L195" s="17"/>
      <c r="M195" s="21"/>
      <c r="N195" s="21"/>
      <c r="O195" s="21"/>
      <c r="P195" s="21"/>
      <c r="Q195" s="21"/>
      <c r="R195" s="21"/>
      <c r="S195" s="21"/>
    </row>
    <row r="196" spans="1:19" ht="14.1" customHeight="1" x14ac:dyDescent="0.2">
      <c r="A196" s="1">
        <v>30</v>
      </c>
      <c r="B196" s="23"/>
      <c r="C196" s="9" t="s">
        <v>132</v>
      </c>
      <c r="F196" s="21"/>
      <c r="G196" s="21"/>
      <c r="H196" s="21"/>
      <c r="I196" s="21"/>
      <c r="J196" s="17"/>
      <c r="K196" s="21"/>
      <c r="L196" s="17"/>
      <c r="M196" s="21"/>
      <c r="N196" s="21"/>
      <c r="O196" s="21"/>
      <c r="P196" s="21"/>
      <c r="Q196" s="21"/>
      <c r="R196" s="21"/>
      <c r="S196" s="21"/>
    </row>
    <row r="197" spans="1:19" ht="14.1" customHeight="1" x14ac:dyDescent="0.2">
      <c r="A197" s="1">
        <v>31</v>
      </c>
      <c r="B197" s="27"/>
      <c r="C197" s="9" t="s">
        <v>133</v>
      </c>
      <c r="F197" s="21"/>
      <c r="G197" s="21"/>
      <c r="H197" s="21"/>
      <c r="I197" s="21"/>
      <c r="J197" s="17"/>
      <c r="K197" s="21"/>
      <c r="L197" s="17"/>
      <c r="M197" s="21"/>
      <c r="N197" s="21"/>
      <c r="O197" s="21"/>
      <c r="P197" s="21"/>
      <c r="Q197" s="21"/>
      <c r="R197" s="21"/>
      <c r="S197" s="21"/>
    </row>
    <row r="198" spans="1:19" ht="14.1" customHeight="1" x14ac:dyDescent="0.2">
      <c r="A198" s="1">
        <v>32</v>
      </c>
      <c r="B198" s="23"/>
      <c r="C198" s="9" t="s">
        <v>134</v>
      </c>
      <c r="F198" s="21"/>
      <c r="G198" s="21"/>
      <c r="H198" s="21"/>
      <c r="I198" s="21"/>
      <c r="J198" s="17"/>
      <c r="K198" s="21"/>
      <c r="L198" s="17"/>
      <c r="M198" s="21"/>
      <c r="N198" s="21"/>
      <c r="O198" s="21"/>
      <c r="P198" s="21"/>
      <c r="Q198" s="21"/>
      <c r="R198" s="21"/>
      <c r="S198" s="21"/>
    </row>
    <row r="199" spans="1:19" ht="14.1" customHeight="1" x14ac:dyDescent="0.2">
      <c r="A199" s="1">
        <v>33</v>
      </c>
      <c r="B199" s="23"/>
      <c r="C199" s="9"/>
      <c r="F199" s="21"/>
      <c r="G199" s="21"/>
      <c r="H199" s="21"/>
      <c r="I199" s="21"/>
      <c r="J199" s="17"/>
      <c r="K199" s="21"/>
      <c r="L199" s="17"/>
      <c r="M199" s="21"/>
      <c r="N199" s="21"/>
      <c r="O199" s="21"/>
      <c r="P199" s="21"/>
      <c r="Q199" s="21"/>
      <c r="R199" s="21"/>
      <c r="S199" s="21"/>
    </row>
    <row r="200" spans="1:19" ht="14.1" customHeight="1" x14ac:dyDescent="0.2">
      <c r="A200" s="1">
        <v>34</v>
      </c>
      <c r="B200" s="23"/>
      <c r="C200" s="9"/>
      <c r="F200" s="21"/>
      <c r="G200" s="21"/>
      <c r="H200" s="21"/>
      <c r="I200" s="21"/>
      <c r="J200" s="17"/>
      <c r="K200" s="21"/>
      <c r="L200" s="17"/>
      <c r="M200" s="21"/>
      <c r="N200" s="21"/>
      <c r="O200" s="21"/>
      <c r="P200" s="21"/>
      <c r="Q200" s="21"/>
      <c r="R200" s="21"/>
      <c r="S200" s="21"/>
    </row>
    <row r="201" spans="1:19" ht="14.1" customHeight="1" x14ac:dyDescent="0.2">
      <c r="A201" s="1">
        <v>35</v>
      </c>
      <c r="B201" s="23"/>
      <c r="C201" s="9"/>
      <c r="F201" s="21"/>
      <c r="G201" s="21"/>
      <c r="H201" s="21"/>
      <c r="I201" s="21"/>
      <c r="J201" s="17"/>
      <c r="K201" s="21"/>
      <c r="L201" s="17"/>
      <c r="M201" s="21"/>
      <c r="N201" s="21"/>
      <c r="O201" s="21"/>
      <c r="P201" s="21"/>
      <c r="Q201" s="21"/>
      <c r="R201" s="21"/>
      <c r="S201" s="21"/>
    </row>
    <row r="202" spans="1:19" ht="14.1" customHeight="1" x14ac:dyDescent="0.2">
      <c r="A202" s="1">
        <v>36</v>
      </c>
      <c r="B202" s="23"/>
      <c r="C202" s="9"/>
      <c r="F202" s="21"/>
      <c r="G202" s="21"/>
      <c r="H202" s="21"/>
      <c r="I202" s="21"/>
      <c r="J202" s="17"/>
      <c r="K202" s="21"/>
      <c r="L202" s="17"/>
      <c r="M202" s="21"/>
      <c r="N202" s="21"/>
      <c r="O202" s="21"/>
      <c r="P202" s="21"/>
      <c r="Q202" s="21"/>
      <c r="R202" s="21"/>
      <c r="S202" s="21"/>
    </row>
    <row r="203" spans="1:19" ht="14.1" customHeight="1" x14ac:dyDescent="0.2">
      <c r="A203" s="1">
        <v>37</v>
      </c>
      <c r="B203" s="23"/>
      <c r="C203" s="9"/>
      <c r="F203" s="21"/>
      <c r="G203" s="21"/>
      <c r="H203" s="21"/>
      <c r="I203" s="21"/>
      <c r="J203" s="17"/>
      <c r="K203" s="21"/>
      <c r="L203" s="17"/>
      <c r="M203" s="21"/>
      <c r="N203" s="21"/>
      <c r="O203" s="21"/>
      <c r="P203" s="21"/>
      <c r="Q203" s="21"/>
      <c r="R203" s="21"/>
      <c r="S203" s="21"/>
    </row>
    <row r="204" spans="1:19" ht="14.1" customHeight="1" x14ac:dyDescent="0.2">
      <c r="A204" s="1">
        <v>38</v>
      </c>
      <c r="B204" s="23"/>
      <c r="C204" s="9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1:19" ht="14.1" customHeight="1" thickBot="1" x14ac:dyDescent="0.25">
      <c r="A205" s="2">
        <v>39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4.1" customHeight="1" x14ac:dyDescent="0.2">
      <c r="A206" s="1" t="s">
        <v>781</v>
      </c>
      <c r="Q206" s="1" t="s">
        <v>782</v>
      </c>
    </row>
    <row r="207" spans="1:19" ht="14.1" customHeight="1" thickBot="1" x14ac:dyDescent="0.25">
      <c r="A207" s="2" t="str">
        <f>+$A$3</f>
        <v>SCHEDULE C-22</v>
      </c>
      <c r="B207" s="2"/>
      <c r="C207" s="2"/>
      <c r="D207" s="2"/>
      <c r="E207" s="2"/>
      <c r="F207" s="2"/>
      <c r="G207" s="2"/>
      <c r="H207" s="2" t="str">
        <f>+$H$3</f>
        <v>STATE AND FEDERAL INCOME TAX CALCULATION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 t="str">
        <f>"Page " &amp; INT(ROW()/50) +1 &amp; " of " &amp; S$2</f>
        <v>Page 5 of 6</v>
      </c>
    </row>
    <row r="208" spans="1:19" ht="14.1" customHeight="1" x14ac:dyDescent="0.2">
      <c r="A208" s="1" t="s">
        <v>741</v>
      </c>
      <c r="E208" s="1" t="s">
        <v>806</v>
      </c>
      <c r="G208" s="1" t="str">
        <f>IF(+$G$4="","",$G$4)</f>
        <v xml:space="preserve">Provide the calculation of stae and federal incom taxes for the historical base year and the </v>
      </c>
      <c r="K208" s="12"/>
      <c r="L208" s="12"/>
      <c r="N208" s="12"/>
      <c r="O208" s="12"/>
      <c r="P208" s="12" t="s">
        <v>783</v>
      </c>
      <c r="S208" s="18"/>
    </row>
    <row r="209" spans="1:19" ht="14.1" customHeight="1" x14ac:dyDescent="0.2">
      <c r="G209" s="1" t="str">
        <f>IF(+$G$5="","",$G$5)</f>
        <v>projected test year.</v>
      </c>
      <c r="K209" s="11"/>
      <c r="L209" s="13"/>
      <c r="O209" s="11"/>
      <c r="P209" s="11"/>
      <c r="Q209" s="13" t="str">
        <f>PLine1</f>
        <v>Projected Test Year Ended 12/31/2022</v>
      </c>
      <c r="S209" s="19"/>
    </row>
    <row r="210" spans="1:19" ht="14.1" customHeight="1" x14ac:dyDescent="0.2">
      <c r="A210" s="1" t="s">
        <v>780</v>
      </c>
      <c r="G210" s="1" t="str">
        <f>IF(+$G$6="","",$G$6)</f>
        <v/>
      </c>
      <c r="K210" s="11"/>
      <c r="L210" s="13"/>
      <c r="M210" s="11"/>
      <c r="P210" s="11"/>
      <c r="Q210" s="13" t="str">
        <f>PLine2</f>
        <v>Projected Prior Year Ended 12/31/2021</v>
      </c>
      <c r="S210" s="19"/>
    </row>
    <row r="211" spans="1:19" ht="14.1" customHeight="1" x14ac:dyDescent="0.2">
      <c r="G211" s="1" t="str">
        <f>IF(+$G$7="","",$G$7)</f>
        <v/>
      </c>
      <c r="K211" s="11"/>
      <c r="L211" s="13"/>
      <c r="M211" s="11"/>
      <c r="P211" s="11" t="s">
        <v>784</v>
      </c>
      <c r="Q211" s="13" t="str">
        <f>PLine3</f>
        <v>Historical Prior Year Ended 12/31/2020</v>
      </c>
      <c r="S211" s="19"/>
    </row>
    <row r="212" spans="1:19" ht="14.1" customHeight="1" thickBot="1" x14ac:dyDescent="0.25">
      <c r="A212" s="2" t="str">
        <f>"DOCKET No. " &amp; DocketNum</f>
        <v>DOCKET No. 21XXXX-EI</v>
      </c>
      <c r="B212" s="2"/>
      <c r="C212" s="2"/>
      <c r="D212" s="2"/>
      <c r="E212" s="2"/>
      <c r="F212" s="2"/>
      <c r="G212" s="2" t="str">
        <f>IF(+$G$8="","",$G$8)</f>
        <v/>
      </c>
      <c r="H212" s="2"/>
      <c r="I212" s="2"/>
      <c r="J212" s="2"/>
      <c r="K212" s="2"/>
      <c r="L212" s="2"/>
      <c r="M212" s="2"/>
      <c r="N212" s="2"/>
      <c r="O212" s="2"/>
      <c r="P212" s="2"/>
      <c r="Q212" s="2" t="str">
        <f>PLine4</f>
        <v>Witness:</v>
      </c>
      <c r="R212" s="2"/>
      <c r="S212" s="2"/>
    </row>
    <row r="213" spans="1:19" ht="14.1" customHeight="1" x14ac:dyDescent="0.2"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4"/>
      <c r="R213" s="4"/>
      <c r="S213" s="3"/>
    </row>
    <row r="214" spans="1:19" ht="14.1" customHeight="1" x14ac:dyDescent="0.2">
      <c r="B214" s="4"/>
      <c r="C214" s="3"/>
      <c r="D214" s="3"/>
      <c r="E214" s="3"/>
      <c r="F214" s="3"/>
      <c r="G214" s="3"/>
      <c r="H214" s="5"/>
      <c r="I214" s="5"/>
      <c r="J214" s="3"/>
      <c r="K214" s="3"/>
      <c r="L214" s="5"/>
      <c r="M214" s="3"/>
      <c r="N214" s="3"/>
      <c r="O214" s="3"/>
      <c r="P214" s="3"/>
      <c r="Q214" s="4"/>
      <c r="R214" s="4"/>
      <c r="S214" s="3"/>
    </row>
    <row r="215" spans="1:19" ht="14.1" customHeight="1" x14ac:dyDescent="0.2">
      <c r="B215" s="4"/>
      <c r="C215" s="5"/>
      <c r="D215" s="5"/>
      <c r="E215" s="5"/>
      <c r="F215" s="5"/>
      <c r="G215" s="5"/>
      <c r="H215" s="5"/>
      <c r="I215" s="5"/>
      <c r="J215" s="4"/>
      <c r="K215" s="5"/>
      <c r="L215" s="5"/>
      <c r="M215" s="4"/>
      <c r="N215" s="4"/>
      <c r="O215" s="4"/>
      <c r="P215" s="5"/>
      <c r="Q215" s="4"/>
      <c r="R215" s="4"/>
      <c r="S215" s="5"/>
    </row>
    <row r="216" spans="1:19" ht="14.1" customHeight="1" x14ac:dyDescent="0.2">
      <c r="A216" s="1" t="s">
        <v>761</v>
      </c>
      <c r="B216" s="4"/>
      <c r="C216" s="5"/>
      <c r="D216" s="5"/>
      <c r="E216" s="5"/>
      <c r="F216" s="3"/>
      <c r="G216" s="46"/>
      <c r="H216" s="46"/>
      <c r="I216" s="46" t="s">
        <v>17</v>
      </c>
      <c r="J216" s="46"/>
      <c r="K216" s="45"/>
      <c r="L216" s="3"/>
      <c r="M216" s="3"/>
      <c r="N216" s="46"/>
      <c r="O216" s="46"/>
      <c r="P216" s="45" t="s">
        <v>18</v>
      </c>
      <c r="Q216" s="45"/>
      <c r="R216" s="45"/>
      <c r="S216" s="16"/>
    </row>
    <row r="217" spans="1:19" ht="14.1" customHeight="1" thickBot="1" x14ac:dyDescent="0.25">
      <c r="A217" s="2" t="s">
        <v>772</v>
      </c>
      <c r="B217" s="8"/>
      <c r="C217" s="7" t="s">
        <v>19</v>
      </c>
      <c r="D217" s="7"/>
      <c r="E217" s="7"/>
      <c r="F217" s="7"/>
      <c r="G217" s="41" t="s">
        <v>20</v>
      </c>
      <c r="H217" s="41"/>
      <c r="I217" s="41" t="s">
        <v>21</v>
      </c>
      <c r="J217" s="42"/>
      <c r="K217" s="41" t="s">
        <v>596</v>
      </c>
      <c r="L217" s="42"/>
      <c r="M217" s="42"/>
      <c r="N217" s="15" t="s">
        <v>20</v>
      </c>
      <c r="O217" s="15"/>
      <c r="P217" s="15" t="s">
        <v>21</v>
      </c>
      <c r="Q217" s="15"/>
      <c r="R217" s="15" t="s">
        <v>596</v>
      </c>
      <c r="S217" s="15"/>
    </row>
    <row r="218" spans="1:19" ht="14.1" customHeight="1" x14ac:dyDescent="0.2">
      <c r="A218" s="1">
        <v>1</v>
      </c>
      <c r="B218" s="26"/>
      <c r="C218" s="9" t="s">
        <v>109</v>
      </c>
      <c r="D218" s="9"/>
      <c r="E218" s="9"/>
      <c r="F218" s="25"/>
      <c r="G218" s="25"/>
      <c r="H218" s="25"/>
      <c r="I218" s="25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1:19" ht="14.1" customHeight="1" x14ac:dyDescent="0.2">
      <c r="A219" s="1">
        <v>2</v>
      </c>
      <c r="B219" s="26"/>
      <c r="C219" s="9" t="s">
        <v>110</v>
      </c>
      <c r="F219" s="25"/>
      <c r="G219" s="25"/>
      <c r="H219" s="25"/>
      <c r="I219" s="25"/>
      <c r="J219" s="9"/>
      <c r="K219" s="9"/>
      <c r="L219" s="9"/>
      <c r="M219" s="25"/>
      <c r="N219" s="25"/>
      <c r="O219" s="25"/>
      <c r="P219" s="25"/>
      <c r="Q219" s="25"/>
      <c r="R219" s="25"/>
      <c r="S219" s="25"/>
    </row>
    <row r="220" spans="1:19" ht="14.1" customHeight="1" x14ac:dyDescent="0.2">
      <c r="A220" s="1">
        <v>3</v>
      </c>
      <c r="B220" s="23"/>
      <c r="C220" s="9"/>
      <c r="F220" s="21"/>
      <c r="G220" s="21"/>
      <c r="H220" s="21"/>
      <c r="I220" s="21"/>
      <c r="J220" s="17"/>
      <c r="K220" s="17"/>
      <c r="L220" s="17"/>
      <c r="M220" s="21"/>
      <c r="N220" s="21"/>
      <c r="O220" s="21"/>
      <c r="P220" s="21"/>
      <c r="Q220" s="21"/>
      <c r="R220" s="21"/>
      <c r="S220" s="21"/>
    </row>
    <row r="221" spans="1:19" ht="14.1" customHeight="1" x14ac:dyDescent="0.2">
      <c r="A221" s="1">
        <v>4</v>
      </c>
      <c r="B221" s="23"/>
      <c r="C221" s="9" t="s">
        <v>111</v>
      </c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1:19" ht="14.1" customHeight="1" x14ac:dyDescent="0.2">
      <c r="A222" s="1">
        <v>5</v>
      </c>
      <c r="B222" s="23"/>
      <c r="C222" s="9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1:19" ht="14.1" customHeight="1" x14ac:dyDescent="0.2">
      <c r="A223" s="1">
        <v>6</v>
      </c>
      <c r="B223" s="23"/>
      <c r="C223" s="9" t="s">
        <v>112</v>
      </c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1:19" ht="14.1" customHeight="1" x14ac:dyDescent="0.2">
      <c r="A224" s="1">
        <v>7</v>
      </c>
      <c r="B224" s="23"/>
      <c r="C224" s="9" t="s">
        <v>113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1:19" ht="14.1" customHeight="1" x14ac:dyDescent="0.2">
      <c r="A225" s="1">
        <v>8</v>
      </c>
      <c r="B225" s="23"/>
      <c r="C225" s="9" t="s">
        <v>114</v>
      </c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1:19" ht="14.1" customHeight="1" x14ac:dyDescent="0.2">
      <c r="A226" s="1">
        <v>9</v>
      </c>
      <c r="B226" s="23"/>
      <c r="C226" s="9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1:19" ht="14.1" customHeight="1" x14ac:dyDescent="0.2">
      <c r="A227" s="1">
        <v>10</v>
      </c>
      <c r="B227" s="23"/>
      <c r="C227" s="9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1:19" ht="14.1" customHeight="1" x14ac:dyDescent="0.2">
      <c r="A228" s="1">
        <v>11</v>
      </c>
      <c r="B228" s="23"/>
      <c r="C228" s="9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1:19" ht="14.1" customHeight="1" x14ac:dyDescent="0.2">
      <c r="A229" s="1">
        <v>12</v>
      </c>
      <c r="B229" s="23"/>
      <c r="C229" s="9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1:19" ht="14.1" customHeight="1" x14ac:dyDescent="0.2">
      <c r="A230" s="1">
        <v>13</v>
      </c>
      <c r="B230" s="23"/>
      <c r="C230" s="9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1:19" ht="14.1" customHeight="1" x14ac:dyDescent="0.2">
      <c r="A231" s="1">
        <v>14</v>
      </c>
      <c r="B231" s="23"/>
      <c r="C231" s="9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1:19" ht="14.1" customHeight="1" x14ac:dyDescent="0.2">
      <c r="A232" s="1">
        <v>15</v>
      </c>
      <c r="B232" s="23"/>
      <c r="C232" s="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1:19" ht="14.1" customHeight="1" x14ac:dyDescent="0.2">
      <c r="A233" s="1">
        <v>16</v>
      </c>
      <c r="B233" s="23"/>
      <c r="C233" s="9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1:19" ht="14.1" customHeight="1" x14ac:dyDescent="0.2">
      <c r="A234" s="1">
        <v>17</v>
      </c>
      <c r="B234" s="23"/>
      <c r="C234" s="9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1:19" ht="14.1" customHeight="1" x14ac:dyDescent="0.2">
      <c r="A235" s="1">
        <v>18</v>
      </c>
      <c r="B235" s="23"/>
      <c r="C235" s="9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1:19" ht="14.1" customHeight="1" x14ac:dyDescent="0.2">
      <c r="A236" s="1">
        <v>19</v>
      </c>
      <c r="B236" s="23"/>
      <c r="C236" s="9"/>
      <c r="F236" s="21"/>
      <c r="G236" s="21"/>
      <c r="H236" s="21"/>
      <c r="I236" s="21"/>
      <c r="J236" s="17"/>
      <c r="K236" s="21"/>
      <c r="L236" s="17"/>
      <c r="M236" s="21"/>
      <c r="N236" s="21"/>
      <c r="O236" s="21"/>
      <c r="P236" s="21"/>
      <c r="Q236" s="21"/>
      <c r="R236" s="21"/>
      <c r="S236" s="21"/>
    </row>
    <row r="237" spans="1:19" ht="14.1" customHeight="1" x14ac:dyDescent="0.2">
      <c r="A237" s="1">
        <v>20</v>
      </c>
      <c r="B237" s="23"/>
      <c r="C237" s="9"/>
      <c r="F237" s="21"/>
      <c r="G237" s="21"/>
      <c r="H237" s="21"/>
      <c r="I237" s="21"/>
      <c r="J237" s="17"/>
      <c r="K237" s="21"/>
      <c r="L237" s="17"/>
      <c r="M237" s="21"/>
      <c r="N237" s="21"/>
      <c r="O237" s="21"/>
      <c r="P237" s="21"/>
      <c r="Q237" s="21"/>
      <c r="R237" s="21"/>
      <c r="S237" s="21"/>
    </row>
    <row r="238" spans="1:19" ht="14.1" customHeight="1" x14ac:dyDescent="0.2">
      <c r="A238" s="1">
        <v>21</v>
      </c>
      <c r="B238" s="23"/>
      <c r="C238" s="9" t="s">
        <v>115</v>
      </c>
      <c r="F238" s="21"/>
      <c r="G238" s="21"/>
      <c r="H238" s="21"/>
      <c r="I238" s="21"/>
      <c r="J238" s="17"/>
      <c r="K238" s="21"/>
      <c r="L238" s="17"/>
      <c r="M238" s="21"/>
      <c r="N238" s="21"/>
      <c r="O238" s="21"/>
      <c r="P238" s="21"/>
      <c r="Q238" s="21"/>
      <c r="R238" s="21"/>
      <c r="S238" s="21"/>
    </row>
    <row r="239" spans="1:19" ht="14.1" customHeight="1" x14ac:dyDescent="0.2">
      <c r="A239" s="1">
        <v>22</v>
      </c>
      <c r="B239" s="23"/>
      <c r="C239" s="9"/>
      <c r="F239" s="21"/>
      <c r="G239" s="21"/>
      <c r="H239" s="21"/>
      <c r="I239" s="21"/>
      <c r="J239" s="17"/>
      <c r="K239" s="21"/>
      <c r="L239" s="17"/>
      <c r="M239" s="21"/>
      <c r="N239" s="21"/>
      <c r="O239" s="21"/>
      <c r="P239" s="21"/>
      <c r="Q239" s="21"/>
      <c r="R239" s="21"/>
      <c r="S239" s="21"/>
    </row>
    <row r="240" spans="1:19" ht="14.1" customHeight="1" x14ac:dyDescent="0.2">
      <c r="A240" s="1">
        <v>23</v>
      </c>
      <c r="B240" s="23"/>
      <c r="C240" s="9" t="s">
        <v>116</v>
      </c>
      <c r="F240" s="21"/>
      <c r="G240" s="21"/>
      <c r="H240" s="21"/>
      <c r="I240" s="21"/>
      <c r="J240" s="17"/>
      <c r="K240" s="21"/>
      <c r="L240" s="17"/>
      <c r="M240" s="21"/>
      <c r="N240" s="21"/>
      <c r="O240" s="21"/>
      <c r="P240" s="21"/>
      <c r="Q240" s="21"/>
      <c r="R240" s="21"/>
      <c r="S240" s="21"/>
    </row>
    <row r="241" spans="1:19" ht="14.1" customHeight="1" x14ac:dyDescent="0.2">
      <c r="A241" s="1">
        <v>24</v>
      </c>
      <c r="B241" s="23"/>
      <c r="C241" s="9"/>
      <c r="F241" s="21"/>
      <c r="G241" s="21"/>
      <c r="H241" s="21"/>
      <c r="I241" s="21"/>
      <c r="J241" s="17"/>
      <c r="K241" s="21"/>
      <c r="L241" s="17"/>
      <c r="M241" s="21"/>
      <c r="N241" s="21"/>
      <c r="O241" s="21"/>
      <c r="P241" s="21"/>
      <c r="Q241" s="21"/>
      <c r="R241" s="21"/>
      <c r="S241" s="21"/>
    </row>
    <row r="242" spans="1:19" ht="14.1" customHeight="1" x14ac:dyDescent="0.2">
      <c r="A242" s="1">
        <v>25</v>
      </c>
      <c r="B242" s="23"/>
      <c r="C242" s="9"/>
      <c r="F242" s="21"/>
      <c r="G242" s="21"/>
      <c r="H242" s="21"/>
      <c r="I242" s="21"/>
      <c r="J242" s="17"/>
      <c r="K242" s="21"/>
      <c r="L242" s="17"/>
      <c r="M242" s="21"/>
      <c r="N242" s="21"/>
      <c r="O242" s="21"/>
      <c r="P242" s="21"/>
      <c r="Q242" s="21"/>
      <c r="R242" s="21"/>
      <c r="S242" s="21"/>
    </row>
    <row r="243" spans="1:19" ht="14.1" customHeight="1" x14ac:dyDescent="0.2">
      <c r="A243" s="1">
        <v>26</v>
      </c>
      <c r="B243" s="23"/>
      <c r="C243" s="9"/>
      <c r="F243" s="21"/>
      <c r="G243" s="21"/>
      <c r="H243" s="21"/>
      <c r="I243" s="21"/>
      <c r="J243" s="17"/>
      <c r="K243" s="21"/>
      <c r="L243" s="17"/>
      <c r="M243" s="21"/>
      <c r="N243" s="21"/>
      <c r="O243" s="21"/>
      <c r="P243" s="21"/>
      <c r="Q243" s="21"/>
      <c r="R243" s="21"/>
      <c r="S243" s="21"/>
    </row>
    <row r="244" spans="1:19" ht="14.1" customHeight="1" x14ac:dyDescent="0.2">
      <c r="A244" s="1">
        <v>27</v>
      </c>
      <c r="B244" s="23"/>
      <c r="C244" s="9" t="s">
        <v>117</v>
      </c>
      <c r="F244" s="21"/>
      <c r="G244" s="21"/>
      <c r="H244" s="21"/>
      <c r="I244" s="21"/>
      <c r="J244" s="17"/>
      <c r="K244" s="21"/>
      <c r="L244" s="17"/>
      <c r="M244" s="21"/>
      <c r="N244" s="21"/>
      <c r="O244" s="21"/>
      <c r="P244" s="21"/>
      <c r="Q244" s="21"/>
      <c r="R244" s="21"/>
      <c r="S244" s="21"/>
    </row>
    <row r="245" spans="1:19" ht="14.1" customHeight="1" x14ac:dyDescent="0.2">
      <c r="A245" s="1">
        <v>28</v>
      </c>
      <c r="B245" s="23"/>
      <c r="C245" s="9"/>
      <c r="F245" s="21"/>
      <c r="G245" s="21"/>
      <c r="H245" s="21"/>
      <c r="I245" s="21"/>
      <c r="J245" s="17"/>
      <c r="K245" s="21"/>
      <c r="L245" s="17"/>
      <c r="M245" s="21"/>
      <c r="N245" s="21"/>
      <c r="O245" s="21"/>
      <c r="P245" s="21"/>
      <c r="Q245" s="21"/>
      <c r="R245" s="21"/>
      <c r="S245" s="21"/>
    </row>
    <row r="246" spans="1:19" ht="14.1" customHeight="1" x14ac:dyDescent="0.2">
      <c r="A246" s="1">
        <v>29</v>
      </c>
      <c r="B246" s="23"/>
      <c r="C246" s="9" t="s">
        <v>118</v>
      </c>
      <c r="F246" s="21"/>
      <c r="G246" s="21"/>
      <c r="H246" s="21"/>
      <c r="I246" s="21"/>
      <c r="J246" s="17"/>
      <c r="K246" s="21"/>
      <c r="L246" s="17"/>
      <c r="M246" s="21"/>
      <c r="N246" s="21"/>
      <c r="O246" s="21"/>
      <c r="P246" s="21"/>
      <c r="Q246" s="21"/>
      <c r="R246" s="21"/>
      <c r="S246" s="21"/>
    </row>
    <row r="247" spans="1:19" ht="14.1" customHeight="1" x14ac:dyDescent="0.2">
      <c r="A247" s="1">
        <v>30</v>
      </c>
      <c r="B247" s="23"/>
      <c r="C247" s="9" t="s">
        <v>135</v>
      </c>
      <c r="F247" s="21"/>
      <c r="G247" s="21"/>
      <c r="H247" s="21"/>
      <c r="I247" s="21"/>
      <c r="J247" s="17"/>
      <c r="K247" s="21"/>
      <c r="L247" s="17"/>
      <c r="M247" s="21"/>
      <c r="N247" s="21"/>
      <c r="O247" s="21"/>
      <c r="P247" s="21"/>
      <c r="Q247" s="21"/>
      <c r="R247" s="21"/>
      <c r="S247" s="21"/>
    </row>
    <row r="248" spans="1:19" ht="14.1" customHeight="1" x14ac:dyDescent="0.2">
      <c r="A248" s="1">
        <v>31</v>
      </c>
      <c r="B248" s="27"/>
      <c r="C248" s="9" t="s">
        <v>119</v>
      </c>
      <c r="F248" s="21"/>
      <c r="G248" s="21"/>
      <c r="H248" s="21"/>
      <c r="I248" s="21"/>
      <c r="J248" s="17"/>
      <c r="K248" s="21"/>
      <c r="L248" s="17"/>
      <c r="M248" s="21"/>
      <c r="N248" s="21"/>
      <c r="O248" s="21"/>
      <c r="P248" s="21"/>
      <c r="Q248" s="21"/>
      <c r="R248" s="21"/>
      <c r="S248" s="21"/>
    </row>
    <row r="249" spans="1:19" ht="14.1" customHeight="1" x14ac:dyDescent="0.2">
      <c r="A249" s="1">
        <v>32</v>
      </c>
      <c r="B249" s="23"/>
      <c r="C249" s="9"/>
      <c r="F249" s="21"/>
      <c r="G249" s="21"/>
      <c r="H249" s="21"/>
      <c r="I249" s="21"/>
      <c r="J249" s="17"/>
      <c r="K249" s="21"/>
      <c r="L249" s="17"/>
      <c r="M249" s="21"/>
      <c r="N249" s="21"/>
      <c r="O249" s="21"/>
      <c r="P249" s="21"/>
      <c r="Q249" s="21"/>
      <c r="R249" s="21"/>
      <c r="S249" s="21"/>
    </row>
    <row r="250" spans="1:19" ht="14.1" customHeight="1" x14ac:dyDescent="0.2">
      <c r="A250" s="1">
        <v>33</v>
      </c>
      <c r="B250" s="23"/>
      <c r="C250" s="9"/>
      <c r="F250" s="21"/>
      <c r="G250" s="21"/>
      <c r="H250" s="21"/>
      <c r="I250" s="21"/>
      <c r="J250" s="17"/>
      <c r="K250" s="21"/>
      <c r="L250" s="17"/>
      <c r="M250" s="21"/>
      <c r="N250" s="21"/>
      <c r="O250" s="21"/>
      <c r="P250" s="21"/>
      <c r="Q250" s="21"/>
      <c r="R250" s="21"/>
      <c r="S250" s="21"/>
    </row>
    <row r="251" spans="1:19" ht="14.1" customHeight="1" x14ac:dyDescent="0.2">
      <c r="A251" s="1">
        <v>34</v>
      </c>
      <c r="B251" s="23"/>
      <c r="C251" s="9"/>
      <c r="F251" s="21"/>
      <c r="G251" s="21"/>
      <c r="H251" s="21"/>
      <c r="I251" s="21"/>
      <c r="J251" s="17"/>
      <c r="K251" s="21"/>
      <c r="L251" s="17"/>
      <c r="M251" s="21"/>
      <c r="N251" s="21"/>
      <c r="O251" s="21"/>
      <c r="P251" s="21"/>
      <c r="Q251" s="21"/>
      <c r="R251" s="21"/>
      <c r="S251" s="21"/>
    </row>
    <row r="252" spans="1:19" ht="14.1" customHeight="1" x14ac:dyDescent="0.2">
      <c r="A252" s="1">
        <v>35</v>
      </c>
      <c r="B252" s="23"/>
      <c r="C252" s="9"/>
      <c r="F252" s="21"/>
      <c r="G252" s="21"/>
      <c r="H252" s="21"/>
      <c r="I252" s="21"/>
      <c r="J252" s="17"/>
      <c r="K252" s="21"/>
      <c r="L252" s="17"/>
      <c r="M252" s="21"/>
      <c r="N252" s="21"/>
      <c r="O252" s="21"/>
      <c r="P252" s="21"/>
      <c r="Q252" s="21"/>
      <c r="R252" s="21"/>
      <c r="S252" s="21"/>
    </row>
    <row r="253" spans="1:19" ht="14.1" customHeight="1" x14ac:dyDescent="0.2">
      <c r="A253" s="1">
        <v>36</v>
      </c>
      <c r="B253" s="23"/>
      <c r="C253" s="9" t="s">
        <v>120</v>
      </c>
      <c r="F253" s="21"/>
      <c r="G253" s="21"/>
      <c r="H253" s="21"/>
      <c r="I253" s="21"/>
      <c r="J253" s="17"/>
      <c r="K253" s="21"/>
      <c r="L253" s="17"/>
      <c r="M253" s="21"/>
      <c r="N253" s="21"/>
      <c r="O253" s="21"/>
      <c r="P253" s="21"/>
      <c r="Q253" s="21"/>
      <c r="R253" s="21"/>
      <c r="S253" s="21"/>
    </row>
    <row r="254" spans="1:19" ht="14.1" customHeight="1" x14ac:dyDescent="0.2">
      <c r="A254" s="1">
        <v>37</v>
      </c>
      <c r="B254" s="23"/>
      <c r="C254" s="9"/>
      <c r="F254" s="21"/>
      <c r="G254" s="21"/>
      <c r="H254" s="21"/>
      <c r="I254" s="21"/>
      <c r="J254" s="17"/>
      <c r="K254" s="21"/>
      <c r="L254" s="17"/>
      <c r="M254" s="21"/>
      <c r="N254" s="21"/>
      <c r="O254" s="21"/>
      <c r="P254" s="21"/>
      <c r="Q254" s="21"/>
      <c r="R254" s="21"/>
      <c r="S254" s="21"/>
    </row>
    <row r="255" spans="1:19" ht="14.1" customHeight="1" x14ac:dyDescent="0.2">
      <c r="A255" s="1">
        <v>38</v>
      </c>
      <c r="B255" s="23"/>
      <c r="C255" s="9" t="s">
        <v>121</v>
      </c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1:19" ht="14.1" customHeight="1" thickBot="1" x14ac:dyDescent="0.25">
      <c r="A256" s="2">
        <v>39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4.1" customHeight="1" x14ac:dyDescent="0.2">
      <c r="A257" s="1" t="s">
        <v>781</v>
      </c>
      <c r="Q257" s="1" t="s">
        <v>782</v>
      </c>
    </row>
    <row r="258" spans="1:19" ht="14.1" customHeight="1" thickBot="1" x14ac:dyDescent="0.25">
      <c r="A258" s="2" t="str">
        <f>+$A$3</f>
        <v>SCHEDULE C-22</v>
      </c>
      <c r="B258" s="2"/>
      <c r="C258" s="2"/>
      <c r="D258" s="2"/>
      <c r="E258" s="2"/>
      <c r="F258" s="2"/>
      <c r="G258" s="2"/>
      <c r="H258" s="2" t="str">
        <f>+$H$3</f>
        <v>STATE AND FEDERAL INCOME TAX CALCULATION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 t="str">
        <f>"Page " &amp; INT(ROW()/50) +1 &amp; " of " &amp; S$2</f>
        <v>Page 6 of 6</v>
      </c>
    </row>
    <row r="259" spans="1:19" ht="14.1" customHeight="1" x14ac:dyDescent="0.2">
      <c r="A259" s="1" t="s">
        <v>741</v>
      </c>
      <c r="E259" s="1" t="s">
        <v>806</v>
      </c>
      <c r="G259" s="1" t="str">
        <f>IF(+$G$4="","",$G$4)</f>
        <v xml:space="preserve">Provide the calculation of stae and federal incom taxes for the historical base year and the </v>
      </c>
      <c r="K259" s="12"/>
      <c r="L259" s="12"/>
      <c r="N259" s="12"/>
      <c r="O259" s="12"/>
      <c r="P259" s="12" t="s">
        <v>783</v>
      </c>
      <c r="S259" s="18"/>
    </row>
    <row r="260" spans="1:19" ht="14.1" customHeight="1" x14ac:dyDescent="0.2">
      <c r="G260" s="1" t="str">
        <f>IF(+$G$5="","",$G$5)</f>
        <v>projected test year.</v>
      </c>
      <c r="K260" s="11"/>
      <c r="L260" s="13"/>
      <c r="O260" s="11"/>
      <c r="P260" s="11"/>
      <c r="Q260" s="13" t="str">
        <f>PLine1</f>
        <v>Projected Test Year Ended 12/31/2022</v>
      </c>
      <c r="S260" s="19"/>
    </row>
    <row r="261" spans="1:19" ht="14.1" customHeight="1" x14ac:dyDescent="0.2">
      <c r="A261" s="1" t="s">
        <v>780</v>
      </c>
      <c r="G261" s="1" t="str">
        <f>IF(+$G$6="","",$G$6)</f>
        <v/>
      </c>
      <c r="K261" s="11"/>
      <c r="L261" s="13"/>
      <c r="M261" s="11"/>
      <c r="P261" s="11"/>
      <c r="Q261" s="13" t="str">
        <f>PLine2</f>
        <v>Projected Prior Year Ended 12/31/2021</v>
      </c>
      <c r="S261" s="19"/>
    </row>
    <row r="262" spans="1:19" ht="14.1" customHeight="1" x14ac:dyDescent="0.2">
      <c r="G262" s="1" t="str">
        <f>IF(+$G$7="","",$G$7)</f>
        <v/>
      </c>
      <c r="K262" s="11"/>
      <c r="L262" s="13"/>
      <c r="M262" s="11"/>
      <c r="P262" s="11" t="s">
        <v>784</v>
      </c>
      <c r="Q262" s="13" t="str">
        <f>PLine3</f>
        <v>Historical Prior Year Ended 12/31/2020</v>
      </c>
      <c r="S262" s="19"/>
    </row>
    <row r="263" spans="1:19" ht="14.1" customHeight="1" thickBot="1" x14ac:dyDescent="0.25">
      <c r="A263" s="2" t="str">
        <f>"DOCKET No. " &amp; DocketNum</f>
        <v>DOCKET No. 21XXXX-EI</v>
      </c>
      <c r="B263" s="2"/>
      <c r="C263" s="2"/>
      <c r="D263" s="2"/>
      <c r="E263" s="2"/>
      <c r="F263" s="2"/>
      <c r="G263" s="2" t="str">
        <f>IF(+$G$8="","",$G$8)</f>
        <v/>
      </c>
      <c r="H263" s="2"/>
      <c r="I263" s="2"/>
      <c r="J263" s="2"/>
      <c r="K263" s="2"/>
      <c r="L263" s="2"/>
      <c r="M263" s="2"/>
      <c r="N263" s="2"/>
      <c r="O263" s="2"/>
      <c r="P263" s="2"/>
      <c r="Q263" s="2" t="str">
        <f>PLine4</f>
        <v>Witness:</v>
      </c>
      <c r="R263" s="2"/>
      <c r="S263" s="2"/>
    </row>
    <row r="264" spans="1:19" ht="14.1" customHeight="1" x14ac:dyDescent="0.2"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4"/>
      <c r="R264" s="4"/>
      <c r="S264" s="3"/>
    </row>
    <row r="265" spans="1:19" ht="14.1" customHeight="1" x14ac:dyDescent="0.2">
      <c r="B265" s="4"/>
      <c r="C265" s="3"/>
      <c r="D265" s="3"/>
      <c r="E265" s="3"/>
      <c r="F265" s="3"/>
      <c r="G265" s="3"/>
      <c r="H265" s="5"/>
      <c r="I265" s="5"/>
      <c r="J265" s="3"/>
      <c r="K265" s="3"/>
      <c r="L265" s="5"/>
      <c r="M265" s="3"/>
      <c r="N265" s="3"/>
      <c r="O265" s="3"/>
      <c r="P265" s="3"/>
      <c r="Q265" s="4"/>
      <c r="R265" s="4"/>
      <c r="S265" s="3"/>
    </row>
    <row r="266" spans="1:19" ht="14.1" customHeight="1" x14ac:dyDescent="0.2">
      <c r="B266" s="4"/>
      <c r="C266" s="5"/>
      <c r="D266" s="5"/>
      <c r="E266" s="5"/>
      <c r="F266" s="5"/>
      <c r="G266" s="5"/>
      <c r="H266" s="5"/>
      <c r="I266" s="5"/>
      <c r="J266" s="4"/>
      <c r="K266" s="5"/>
      <c r="L266" s="5"/>
      <c r="M266" s="4"/>
      <c r="N266" s="4"/>
      <c r="O266" s="4"/>
      <c r="P266" s="5"/>
      <c r="Q266" s="4"/>
      <c r="R266" s="4"/>
      <c r="S266" s="5"/>
    </row>
    <row r="267" spans="1:19" ht="14.1" customHeight="1" x14ac:dyDescent="0.2">
      <c r="A267" s="1" t="s">
        <v>761</v>
      </c>
      <c r="B267" s="4"/>
      <c r="C267" s="5"/>
      <c r="D267" s="5"/>
      <c r="E267" s="5"/>
      <c r="F267" s="3"/>
      <c r="G267" s="46"/>
      <c r="H267" s="46"/>
      <c r="I267" s="46" t="s">
        <v>17</v>
      </c>
      <c r="J267" s="46"/>
      <c r="K267" s="45"/>
      <c r="L267" s="3"/>
      <c r="M267" s="3"/>
      <c r="N267" s="46"/>
      <c r="O267" s="46"/>
      <c r="P267" s="45" t="s">
        <v>18</v>
      </c>
      <c r="Q267" s="45"/>
      <c r="R267" s="45"/>
      <c r="S267" s="16"/>
    </row>
    <row r="268" spans="1:19" ht="14.1" customHeight="1" thickBot="1" x14ac:dyDescent="0.25">
      <c r="A268" s="2" t="s">
        <v>772</v>
      </c>
      <c r="B268" s="8"/>
      <c r="C268" s="7" t="s">
        <v>19</v>
      </c>
      <c r="D268" s="7"/>
      <c r="E268" s="7"/>
      <c r="F268" s="7"/>
      <c r="G268" s="41" t="s">
        <v>20</v>
      </c>
      <c r="H268" s="41"/>
      <c r="I268" s="41" t="s">
        <v>21</v>
      </c>
      <c r="J268" s="42"/>
      <c r="K268" s="41" t="s">
        <v>596</v>
      </c>
      <c r="L268" s="42"/>
      <c r="M268" s="42"/>
      <c r="N268" s="15" t="s">
        <v>20</v>
      </c>
      <c r="O268" s="15"/>
      <c r="P268" s="15" t="s">
        <v>21</v>
      </c>
      <c r="Q268" s="15"/>
      <c r="R268" s="15" t="s">
        <v>596</v>
      </c>
      <c r="S268" s="15"/>
    </row>
    <row r="269" spans="1:19" ht="14.1" customHeight="1" x14ac:dyDescent="0.2">
      <c r="A269" s="1">
        <v>1</v>
      </c>
      <c r="B269" s="26"/>
      <c r="C269" s="9"/>
      <c r="D269" s="9"/>
      <c r="E269" s="9"/>
      <c r="F269" s="25"/>
      <c r="G269" s="25"/>
      <c r="H269" s="25"/>
      <c r="I269" s="25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4.1" customHeight="1" x14ac:dyDescent="0.2">
      <c r="A270" s="1">
        <v>2</v>
      </c>
      <c r="B270" s="26"/>
      <c r="C270" s="9" t="s">
        <v>136</v>
      </c>
      <c r="F270" s="25"/>
      <c r="G270" s="25"/>
      <c r="H270" s="25"/>
      <c r="I270" s="25"/>
      <c r="J270" s="9"/>
      <c r="K270" s="9"/>
      <c r="L270" s="9"/>
      <c r="M270" s="25"/>
      <c r="N270" s="25"/>
      <c r="O270" s="25"/>
      <c r="P270" s="25"/>
      <c r="Q270" s="25"/>
      <c r="R270" s="25"/>
      <c r="S270" s="25"/>
    </row>
    <row r="271" spans="1:19" ht="14.1" customHeight="1" x14ac:dyDescent="0.2">
      <c r="A271" s="1">
        <v>3</v>
      </c>
      <c r="B271" s="23"/>
      <c r="C271" s="9" t="s">
        <v>122</v>
      </c>
      <c r="F271" s="21"/>
      <c r="G271" s="21"/>
      <c r="H271" s="21"/>
      <c r="I271" s="21"/>
      <c r="J271" s="17"/>
      <c r="K271" s="17"/>
      <c r="L271" s="17"/>
      <c r="M271" s="21"/>
      <c r="N271" s="21"/>
      <c r="O271" s="21"/>
      <c r="P271" s="21"/>
      <c r="Q271" s="21"/>
      <c r="R271" s="21"/>
      <c r="S271" s="21"/>
    </row>
    <row r="272" spans="1:19" ht="14.1" customHeight="1" x14ac:dyDescent="0.2">
      <c r="A272" s="1">
        <v>4</v>
      </c>
      <c r="B272" s="23"/>
      <c r="C272" s="9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1:19" ht="14.1" customHeight="1" x14ac:dyDescent="0.2">
      <c r="A273" s="1">
        <v>5</v>
      </c>
      <c r="B273" s="23"/>
      <c r="C273" s="9" t="s">
        <v>123</v>
      </c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1:19" ht="14.1" customHeight="1" x14ac:dyDescent="0.2">
      <c r="A274" s="1">
        <v>6</v>
      </c>
      <c r="B274" s="23"/>
      <c r="C274" s="9" t="s">
        <v>124</v>
      </c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1:19" ht="14.1" customHeight="1" x14ac:dyDescent="0.2">
      <c r="A275" s="1">
        <v>7</v>
      </c>
      <c r="B275" s="23"/>
      <c r="C275" s="9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1:19" ht="14.1" customHeight="1" x14ac:dyDescent="0.2">
      <c r="A276" s="1">
        <v>8</v>
      </c>
      <c r="B276" s="23"/>
      <c r="C276" s="9" t="s">
        <v>125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ht="14.1" customHeight="1" x14ac:dyDescent="0.2">
      <c r="A277" s="1">
        <v>9</v>
      </c>
      <c r="B277" s="23"/>
      <c r="C277" s="9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1:19" ht="14.1" customHeight="1" x14ac:dyDescent="0.2">
      <c r="A278" s="1">
        <v>10</v>
      </c>
      <c r="B278" s="23"/>
      <c r="C278" s="9" t="s">
        <v>126</v>
      </c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1:19" ht="14.1" customHeight="1" x14ac:dyDescent="0.2">
      <c r="A279" s="1">
        <v>11</v>
      </c>
      <c r="B279" s="23"/>
      <c r="C279" s="9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1:19" ht="14.1" customHeight="1" x14ac:dyDescent="0.2">
      <c r="A280" s="1">
        <v>12</v>
      </c>
      <c r="B280" s="23"/>
      <c r="C280" s="9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1:19" ht="14.1" customHeight="1" x14ac:dyDescent="0.2">
      <c r="A281" s="1">
        <v>13</v>
      </c>
      <c r="B281" s="23"/>
      <c r="C281" s="9" t="s">
        <v>127</v>
      </c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1:19" ht="14.1" customHeight="1" x14ac:dyDescent="0.2">
      <c r="A282" s="1">
        <v>14</v>
      </c>
      <c r="B282" s="23"/>
      <c r="C282" s="9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 ht="14.1" customHeight="1" x14ac:dyDescent="0.2">
      <c r="A283" s="1">
        <v>15</v>
      </c>
      <c r="B283" s="23"/>
      <c r="C283" s="9" t="s">
        <v>128</v>
      </c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1:19" ht="14.1" customHeight="1" x14ac:dyDescent="0.2">
      <c r="A284" s="1">
        <v>16</v>
      </c>
      <c r="B284" s="23"/>
      <c r="C284" s="9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1:19" ht="14.1" customHeight="1" x14ac:dyDescent="0.2">
      <c r="A285" s="1">
        <v>17</v>
      </c>
      <c r="B285" s="23"/>
      <c r="C285" s="9" t="s">
        <v>129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1:19" ht="14.1" customHeight="1" x14ac:dyDescent="0.2">
      <c r="A286" s="1">
        <v>18</v>
      </c>
      <c r="B286" s="23"/>
      <c r="C286" s="9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1:19" ht="14.1" customHeight="1" x14ac:dyDescent="0.2">
      <c r="A287" s="1">
        <v>19</v>
      </c>
      <c r="B287" s="23"/>
      <c r="C287" s="9"/>
      <c r="F287" s="21"/>
      <c r="G287" s="21"/>
      <c r="H287" s="21"/>
      <c r="I287" s="21"/>
      <c r="J287" s="17"/>
      <c r="K287" s="21"/>
      <c r="L287" s="17"/>
      <c r="M287" s="21"/>
      <c r="N287" s="21"/>
      <c r="O287" s="21"/>
      <c r="P287" s="21"/>
      <c r="Q287" s="21"/>
      <c r="R287" s="21"/>
      <c r="S287" s="21"/>
    </row>
    <row r="288" spans="1:19" ht="14.1" customHeight="1" x14ac:dyDescent="0.2">
      <c r="A288" s="1">
        <v>20</v>
      </c>
      <c r="B288" s="23"/>
      <c r="C288" s="9"/>
      <c r="F288" s="21"/>
      <c r="G288" s="21"/>
      <c r="H288" s="21"/>
      <c r="I288" s="21"/>
      <c r="J288" s="17"/>
      <c r="K288" s="21"/>
      <c r="L288" s="17"/>
      <c r="M288" s="21"/>
      <c r="N288" s="21"/>
      <c r="O288" s="21"/>
      <c r="P288" s="21"/>
      <c r="Q288" s="21"/>
      <c r="R288" s="21"/>
      <c r="S288" s="21"/>
    </row>
    <row r="289" spans="1:19" ht="14.1" customHeight="1" x14ac:dyDescent="0.2">
      <c r="A289" s="1">
        <v>21</v>
      </c>
      <c r="B289" s="23"/>
      <c r="C289" s="9"/>
      <c r="F289" s="21"/>
      <c r="G289" s="21"/>
      <c r="H289" s="21"/>
      <c r="I289" s="21"/>
      <c r="J289" s="17"/>
      <c r="K289" s="21"/>
      <c r="L289" s="17"/>
      <c r="M289" s="21"/>
      <c r="N289" s="21"/>
      <c r="O289" s="21"/>
      <c r="P289" s="21"/>
      <c r="Q289" s="21"/>
      <c r="R289" s="21"/>
      <c r="S289" s="21"/>
    </row>
    <row r="290" spans="1:19" ht="14.1" customHeight="1" x14ac:dyDescent="0.2">
      <c r="A290" s="1">
        <v>22</v>
      </c>
      <c r="B290" s="23"/>
      <c r="C290" s="9"/>
      <c r="F290" s="21"/>
      <c r="G290" s="21"/>
      <c r="H290" s="21"/>
      <c r="I290" s="21"/>
      <c r="J290" s="17"/>
      <c r="K290" s="21"/>
      <c r="L290" s="17"/>
      <c r="M290" s="21"/>
      <c r="N290" s="21"/>
      <c r="O290" s="21"/>
      <c r="P290" s="21"/>
      <c r="Q290" s="21"/>
      <c r="R290" s="21"/>
      <c r="S290" s="21"/>
    </row>
    <row r="291" spans="1:19" ht="14.1" customHeight="1" x14ac:dyDescent="0.2">
      <c r="A291" s="1">
        <v>23</v>
      </c>
      <c r="B291" s="23"/>
      <c r="C291" s="9"/>
      <c r="F291" s="21"/>
      <c r="G291" s="21"/>
      <c r="H291" s="21"/>
      <c r="I291" s="21"/>
      <c r="J291" s="17"/>
      <c r="K291" s="21"/>
      <c r="L291" s="17"/>
      <c r="M291" s="21"/>
      <c r="N291" s="21"/>
      <c r="O291" s="21"/>
      <c r="P291" s="21"/>
      <c r="Q291" s="21"/>
      <c r="R291" s="21"/>
      <c r="S291" s="21"/>
    </row>
    <row r="292" spans="1:19" ht="14.1" customHeight="1" x14ac:dyDescent="0.2">
      <c r="A292" s="1">
        <v>24</v>
      </c>
      <c r="B292" s="23"/>
      <c r="C292" s="9"/>
      <c r="F292" s="21"/>
      <c r="G292" s="21"/>
      <c r="H292" s="21"/>
      <c r="I292" s="21"/>
      <c r="J292" s="17"/>
      <c r="K292" s="21"/>
      <c r="L292" s="17"/>
      <c r="M292" s="21"/>
      <c r="N292" s="21"/>
      <c r="O292" s="21"/>
      <c r="P292" s="21"/>
      <c r="Q292" s="21"/>
      <c r="R292" s="21"/>
      <c r="S292" s="21"/>
    </row>
    <row r="293" spans="1:19" ht="14.1" customHeight="1" x14ac:dyDescent="0.2">
      <c r="A293" s="1">
        <v>25</v>
      </c>
      <c r="B293" s="23"/>
      <c r="C293" s="9"/>
      <c r="F293" s="21"/>
      <c r="G293" s="21"/>
      <c r="H293" s="21"/>
      <c r="I293" s="21"/>
      <c r="J293" s="17"/>
      <c r="K293" s="21"/>
      <c r="L293" s="17"/>
      <c r="M293" s="21"/>
      <c r="N293" s="21"/>
      <c r="O293" s="21"/>
      <c r="P293" s="21"/>
      <c r="Q293" s="21"/>
      <c r="R293" s="21"/>
      <c r="S293" s="21"/>
    </row>
    <row r="294" spans="1:19" ht="14.1" customHeight="1" x14ac:dyDescent="0.2">
      <c r="A294" s="1">
        <v>26</v>
      </c>
      <c r="B294" s="23"/>
      <c r="C294" s="9"/>
      <c r="F294" s="21"/>
      <c r="G294" s="21"/>
      <c r="H294" s="21"/>
      <c r="I294" s="21"/>
      <c r="J294" s="17"/>
      <c r="K294" s="21"/>
      <c r="L294" s="17"/>
      <c r="M294" s="21"/>
      <c r="N294" s="21"/>
      <c r="O294" s="21"/>
      <c r="P294" s="21"/>
      <c r="Q294" s="21"/>
      <c r="R294" s="21"/>
      <c r="S294" s="21"/>
    </row>
    <row r="295" spans="1:19" ht="14.1" customHeight="1" x14ac:dyDescent="0.2">
      <c r="A295" s="1">
        <v>27</v>
      </c>
      <c r="B295" s="23"/>
      <c r="C295" s="9" t="s">
        <v>130</v>
      </c>
      <c r="F295" s="21"/>
      <c r="G295" s="21"/>
      <c r="H295" s="21"/>
      <c r="I295" s="21"/>
      <c r="J295" s="17"/>
      <c r="K295" s="21"/>
      <c r="L295" s="17"/>
      <c r="M295" s="21"/>
      <c r="N295" s="21"/>
      <c r="O295" s="21"/>
      <c r="P295" s="21"/>
      <c r="Q295" s="21"/>
      <c r="R295" s="21"/>
      <c r="S295" s="21"/>
    </row>
    <row r="296" spans="1:19" ht="14.1" customHeight="1" x14ac:dyDescent="0.2">
      <c r="A296" s="1">
        <v>28</v>
      </c>
      <c r="B296" s="23"/>
      <c r="C296" s="9"/>
      <c r="F296" s="21"/>
      <c r="G296" s="21"/>
      <c r="H296" s="21"/>
      <c r="I296" s="21"/>
      <c r="J296" s="17"/>
      <c r="K296" s="21"/>
      <c r="L296" s="17"/>
      <c r="M296" s="21"/>
      <c r="N296" s="21"/>
      <c r="O296" s="21"/>
      <c r="P296" s="21"/>
      <c r="Q296" s="21"/>
      <c r="R296" s="21"/>
      <c r="S296" s="21"/>
    </row>
    <row r="297" spans="1:19" ht="14.1" customHeight="1" x14ac:dyDescent="0.2">
      <c r="A297" s="1">
        <v>29</v>
      </c>
      <c r="B297" s="23"/>
      <c r="C297" s="9" t="s">
        <v>131</v>
      </c>
      <c r="F297" s="21"/>
      <c r="G297" s="21"/>
      <c r="H297" s="21"/>
      <c r="I297" s="21"/>
      <c r="J297" s="17"/>
      <c r="K297" s="21"/>
      <c r="L297" s="17"/>
      <c r="M297" s="21"/>
      <c r="N297" s="21"/>
      <c r="O297" s="21"/>
      <c r="P297" s="21"/>
      <c r="Q297" s="21"/>
      <c r="R297" s="21"/>
      <c r="S297" s="21"/>
    </row>
    <row r="298" spans="1:19" ht="14.1" customHeight="1" x14ac:dyDescent="0.2">
      <c r="A298" s="1">
        <v>30</v>
      </c>
      <c r="B298" s="23"/>
      <c r="C298" s="9" t="s">
        <v>132</v>
      </c>
      <c r="F298" s="21"/>
      <c r="G298" s="21"/>
      <c r="H298" s="21"/>
      <c r="I298" s="21"/>
      <c r="J298" s="17"/>
      <c r="K298" s="21"/>
      <c r="L298" s="17"/>
      <c r="M298" s="21"/>
      <c r="N298" s="21"/>
      <c r="O298" s="21"/>
      <c r="P298" s="21"/>
      <c r="Q298" s="21"/>
      <c r="R298" s="21"/>
      <c r="S298" s="21"/>
    </row>
    <row r="299" spans="1:19" ht="14.1" customHeight="1" x14ac:dyDescent="0.2">
      <c r="A299" s="1">
        <v>31</v>
      </c>
      <c r="B299" s="27"/>
      <c r="C299" s="9" t="s">
        <v>133</v>
      </c>
      <c r="F299" s="21"/>
      <c r="G299" s="21"/>
      <c r="H299" s="21"/>
      <c r="I299" s="21"/>
      <c r="J299" s="17"/>
      <c r="K299" s="21"/>
      <c r="L299" s="17"/>
      <c r="M299" s="21"/>
      <c r="N299" s="21"/>
      <c r="O299" s="21"/>
      <c r="P299" s="21"/>
      <c r="Q299" s="21"/>
      <c r="R299" s="21"/>
      <c r="S299" s="21"/>
    </row>
    <row r="300" spans="1:19" ht="14.1" customHeight="1" x14ac:dyDescent="0.2">
      <c r="A300" s="1">
        <v>32</v>
      </c>
      <c r="B300" s="23"/>
      <c r="C300" s="9" t="s">
        <v>134</v>
      </c>
      <c r="F300" s="21"/>
      <c r="G300" s="21"/>
      <c r="H300" s="21"/>
      <c r="I300" s="21"/>
      <c r="J300" s="17"/>
      <c r="K300" s="21"/>
      <c r="L300" s="17"/>
      <c r="M300" s="21"/>
      <c r="N300" s="21"/>
      <c r="O300" s="21"/>
      <c r="P300" s="21"/>
      <c r="Q300" s="21"/>
      <c r="R300" s="21"/>
      <c r="S300" s="21"/>
    </row>
    <row r="301" spans="1:19" ht="14.1" customHeight="1" x14ac:dyDescent="0.2">
      <c r="A301" s="1">
        <v>33</v>
      </c>
      <c r="B301" s="23"/>
      <c r="C301" s="9"/>
      <c r="F301" s="21"/>
      <c r="G301" s="21"/>
      <c r="H301" s="21"/>
      <c r="I301" s="21"/>
      <c r="J301" s="17"/>
      <c r="K301" s="21"/>
      <c r="L301" s="17"/>
      <c r="M301" s="21"/>
      <c r="N301" s="21"/>
      <c r="O301" s="21"/>
      <c r="P301" s="21"/>
      <c r="Q301" s="21"/>
      <c r="R301" s="21"/>
      <c r="S301" s="21"/>
    </row>
    <row r="302" spans="1:19" ht="14.1" customHeight="1" x14ac:dyDescent="0.2">
      <c r="A302" s="1">
        <v>34</v>
      </c>
      <c r="B302" s="23"/>
      <c r="C302" s="9"/>
      <c r="F302" s="21"/>
      <c r="G302" s="21"/>
      <c r="H302" s="21"/>
      <c r="I302" s="21"/>
      <c r="J302" s="17"/>
      <c r="K302" s="21"/>
      <c r="L302" s="17"/>
      <c r="M302" s="21"/>
      <c r="N302" s="21"/>
      <c r="O302" s="21"/>
      <c r="P302" s="21"/>
      <c r="Q302" s="21"/>
      <c r="R302" s="21"/>
      <c r="S302" s="21"/>
    </row>
    <row r="303" spans="1:19" ht="14.1" customHeight="1" x14ac:dyDescent="0.2">
      <c r="A303" s="1">
        <v>35</v>
      </c>
      <c r="B303" s="23"/>
      <c r="C303" s="9"/>
      <c r="F303" s="21"/>
      <c r="G303" s="21"/>
      <c r="H303" s="21"/>
      <c r="I303" s="21"/>
      <c r="J303" s="17"/>
      <c r="K303" s="21"/>
      <c r="L303" s="17"/>
      <c r="M303" s="21"/>
      <c r="N303" s="21"/>
      <c r="O303" s="21"/>
      <c r="P303" s="21"/>
      <c r="Q303" s="21"/>
      <c r="R303" s="21"/>
      <c r="S303" s="21"/>
    </row>
    <row r="304" spans="1:19" ht="14.1" customHeight="1" x14ac:dyDescent="0.2">
      <c r="A304" s="1">
        <v>36</v>
      </c>
      <c r="B304" s="23"/>
      <c r="C304" s="9"/>
      <c r="F304" s="21"/>
      <c r="G304" s="21"/>
      <c r="H304" s="21"/>
      <c r="I304" s="21"/>
      <c r="J304" s="17"/>
      <c r="K304" s="21"/>
      <c r="L304" s="17"/>
      <c r="M304" s="21"/>
      <c r="N304" s="21"/>
      <c r="O304" s="21"/>
      <c r="P304" s="21"/>
      <c r="Q304" s="21"/>
      <c r="R304" s="21"/>
      <c r="S304" s="21"/>
    </row>
    <row r="305" spans="1:19" ht="14.1" customHeight="1" x14ac:dyDescent="0.2">
      <c r="A305" s="1">
        <v>37</v>
      </c>
      <c r="B305" s="23"/>
      <c r="C305" s="9"/>
      <c r="F305" s="21"/>
      <c r="G305" s="21"/>
      <c r="H305" s="21"/>
      <c r="I305" s="21"/>
      <c r="J305" s="17"/>
      <c r="K305" s="21"/>
      <c r="L305" s="17"/>
      <c r="M305" s="21"/>
      <c r="N305" s="21"/>
      <c r="O305" s="21"/>
      <c r="P305" s="21"/>
      <c r="Q305" s="21"/>
      <c r="R305" s="21"/>
      <c r="S305" s="21"/>
    </row>
    <row r="306" spans="1:19" ht="14.1" customHeight="1" x14ac:dyDescent="0.2">
      <c r="A306" s="1">
        <v>38</v>
      </c>
      <c r="B306" s="23"/>
      <c r="C306" s="9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1:19" ht="14.1" customHeight="1" thickBot="1" x14ac:dyDescent="0.25">
      <c r="A307" s="2">
        <v>39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4.1" customHeight="1" x14ac:dyDescent="0.2">
      <c r="A308" s="1" t="s">
        <v>781</v>
      </c>
      <c r="Q308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1094</v>
      </c>
      <c r="B3" s="2"/>
      <c r="C3" s="2"/>
      <c r="D3" s="2"/>
      <c r="E3" s="2"/>
      <c r="F3" s="2"/>
      <c r="G3" s="2"/>
      <c r="H3" s="2" t="s">
        <v>22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24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25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 t="s">
        <v>743</v>
      </c>
      <c r="K10" s="5"/>
      <c r="L10" s="5"/>
      <c r="M10" s="3"/>
      <c r="N10" s="3" t="s">
        <v>744</v>
      </c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 t="s">
        <v>26</v>
      </c>
      <c r="K11" s="5"/>
      <c r="L11" s="5"/>
      <c r="M11" s="4"/>
      <c r="N11" s="5" t="s">
        <v>814</v>
      </c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 t="s">
        <v>815</v>
      </c>
      <c r="K12" s="3"/>
      <c r="L12" s="3"/>
      <c r="M12" s="3"/>
      <c r="N12" s="5" t="s">
        <v>815</v>
      </c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27</v>
      </c>
      <c r="D13" s="7"/>
      <c r="E13" s="7"/>
      <c r="F13" s="7"/>
      <c r="G13" s="41"/>
      <c r="H13" s="41"/>
      <c r="I13" s="41"/>
      <c r="J13" s="42" t="str">
        <f>"12/31/" &amp; HistYear</f>
        <v>12/31/2020</v>
      </c>
      <c r="K13" s="41"/>
      <c r="L13" s="42"/>
      <c r="M13" s="42"/>
      <c r="N13" s="42" t="str">
        <f>"12/31/" &amp; TestYear</f>
        <v>12/31/2022</v>
      </c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28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29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30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31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32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33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34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35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1095</v>
      </c>
      <c r="B3" s="2"/>
      <c r="C3" s="2"/>
      <c r="D3" s="2"/>
      <c r="E3" s="2"/>
      <c r="F3" s="2"/>
      <c r="G3" s="2"/>
      <c r="H3" s="2" t="s">
        <v>36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39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38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 t="s">
        <v>790</v>
      </c>
      <c r="H13" s="41"/>
      <c r="I13" s="41" t="s">
        <v>40</v>
      </c>
      <c r="J13" s="42"/>
      <c r="K13" s="41"/>
      <c r="L13" s="42"/>
      <c r="M13" s="42" t="s">
        <v>41</v>
      </c>
      <c r="N13" s="15"/>
      <c r="O13" s="15"/>
      <c r="P13" s="15" t="s">
        <v>42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4" t="str">
        <f>""&amp;TestYear</f>
        <v>2022</v>
      </c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43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44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45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46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47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48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1354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thickBot="1" x14ac:dyDescent="0.25">
      <c r="A22" s="1">
        <v>9</v>
      </c>
      <c r="B22" s="23"/>
      <c r="C22" s="9" t="s">
        <v>771</v>
      </c>
      <c r="F22" s="21"/>
      <c r="G22" s="65"/>
      <c r="H22" s="21"/>
      <c r="I22" s="65"/>
      <c r="J22" s="21"/>
      <c r="K22" s="21"/>
      <c r="L22" s="21"/>
      <c r="M22" s="65"/>
      <c r="N22" s="21"/>
      <c r="O22" s="21"/>
      <c r="P22" s="65"/>
      <c r="Q22" s="21"/>
      <c r="R22" s="21"/>
      <c r="S22" s="21"/>
      <c r="T22" s="10"/>
    </row>
    <row r="23" spans="1:20" ht="14.1" customHeight="1" thickTop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5" t="str">
        <f>""&amp;TestYear-1</f>
        <v>2021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43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44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45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46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47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48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1354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thickBot="1" x14ac:dyDescent="0.25">
      <c r="A32" s="1">
        <v>19</v>
      </c>
      <c r="B32" s="23"/>
      <c r="C32" s="9" t="s">
        <v>771</v>
      </c>
      <c r="F32" s="21"/>
      <c r="G32" s="65"/>
      <c r="H32" s="21"/>
      <c r="I32" s="65"/>
      <c r="J32" s="21"/>
      <c r="K32" s="21"/>
      <c r="L32" s="21"/>
      <c r="M32" s="65"/>
      <c r="N32" s="21"/>
      <c r="O32" s="21"/>
      <c r="P32" s="65"/>
      <c r="Q32" s="21"/>
      <c r="R32" s="21"/>
      <c r="S32" s="21"/>
      <c r="T32" s="10"/>
    </row>
    <row r="33" spans="1:20" ht="14.1" customHeight="1" thickTop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5" t="str">
        <f>""&amp;TestYear-2</f>
        <v>2020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43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44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45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46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 t="s">
        <v>47</v>
      </c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48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1354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thickBot="1" x14ac:dyDescent="0.25">
      <c r="A42" s="1">
        <v>29</v>
      </c>
      <c r="B42" s="23"/>
      <c r="C42" s="9" t="s">
        <v>771</v>
      </c>
      <c r="F42" s="21"/>
      <c r="G42" s="65"/>
      <c r="H42" s="21"/>
      <c r="I42" s="65"/>
      <c r="J42" s="21"/>
      <c r="K42" s="21"/>
      <c r="L42" s="21"/>
      <c r="M42" s="65"/>
      <c r="N42" s="21"/>
      <c r="O42" s="21"/>
      <c r="P42" s="65"/>
      <c r="Q42" s="21"/>
      <c r="R42" s="21"/>
      <c r="S42" s="21"/>
      <c r="T42" s="10"/>
    </row>
    <row r="43" spans="1:20" ht="14.1" customHeight="1" thickTop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 t="s">
        <v>49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1096</v>
      </c>
      <c r="B3" s="2"/>
      <c r="C3" s="2"/>
      <c r="D3" s="2"/>
      <c r="E3" s="2"/>
      <c r="F3" s="2"/>
      <c r="G3" s="2"/>
      <c r="H3" s="2" t="s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53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 t="s">
        <v>771</v>
      </c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 t="s">
        <v>54</v>
      </c>
      <c r="I13" s="41"/>
      <c r="J13" s="42" t="s">
        <v>55</v>
      </c>
      <c r="K13" s="41"/>
      <c r="L13" s="42" t="s">
        <v>56</v>
      </c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137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138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139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140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141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142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143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1097</v>
      </c>
      <c r="B3" s="2"/>
      <c r="C3" s="2"/>
      <c r="D3" s="2"/>
      <c r="E3" s="2"/>
      <c r="F3" s="2"/>
      <c r="G3" s="2"/>
      <c r="H3" s="2" t="s">
        <v>57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529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528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1098</v>
      </c>
      <c r="B3" s="2"/>
      <c r="C3" s="2"/>
      <c r="D3" s="2"/>
      <c r="E3" s="2"/>
      <c r="F3" s="2"/>
      <c r="G3" s="2"/>
      <c r="H3" s="2" t="s">
        <v>144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530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531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1099</v>
      </c>
      <c r="B3" s="2"/>
      <c r="C3" s="2"/>
      <c r="D3" s="2"/>
      <c r="E3" s="2"/>
      <c r="F3" s="2"/>
      <c r="G3" s="2"/>
      <c r="H3" s="2" t="s">
        <v>58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59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 t="s">
        <v>73</v>
      </c>
      <c r="C15" s="9" t="s">
        <v>79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 t="s">
        <v>80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 t="s">
        <v>74</v>
      </c>
      <c r="C18" s="9" t="s">
        <v>60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/>
      <c r="C19" s="9" t="s">
        <v>80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 t="s">
        <v>75</v>
      </c>
      <c r="C21" s="9" t="s">
        <v>81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 t="s">
        <v>80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/>
      <c r="C23" s="9"/>
      <c r="D23" s="53" t="str">
        <f>"" &amp; HistYear</f>
        <v>2020</v>
      </c>
      <c r="E23" s="53" t="str">
        <f>"" &amp; HistYear-1</f>
        <v>2019</v>
      </c>
      <c r="F23" s="53" t="str">
        <f>"" &amp; HistYear-2</f>
        <v>2018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 t="s">
        <v>76</v>
      </c>
      <c r="C27" s="9" t="s">
        <v>61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/>
      <c r="C28" s="9" t="s">
        <v>80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 t="s">
        <v>77</v>
      </c>
      <c r="C31" s="9" t="s">
        <v>62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/>
      <c r="C32" s="9" t="s">
        <v>63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 t="s">
        <v>80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/>
      <c r="C34" s="9"/>
      <c r="D34" s="53" t="str">
        <f>"" &amp; HistYear</f>
        <v>2020</v>
      </c>
      <c r="E34" s="53" t="str">
        <f>"" &amp; HistYear-1</f>
        <v>2019</v>
      </c>
      <c r="F34" s="53" t="str">
        <f>"" &amp; HistYear-2</f>
        <v>2018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 t="s">
        <v>78</v>
      </c>
      <c r="C38" s="9" t="s">
        <v>64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 t="s">
        <v>80</v>
      </c>
      <c r="F39" s="21"/>
      <c r="G39" s="21"/>
      <c r="H39" s="20"/>
      <c r="I39" s="20"/>
      <c r="J39" s="20"/>
      <c r="K39" s="20"/>
      <c r="L39" s="20"/>
      <c r="M39" s="20" t="s">
        <v>65</v>
      </c>
      <c r="N39" s="20"/>
      <c r="O39" s="20"/>
      <c r="P39" s="20"/>
      <c r="Q39" s="20"/>
      <c r="R39" s="20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0"/>
      <c r="I40" s="20"/>
      <c r="J40" s="20" t="s">
        <v>66</v>
      </c>
      <c r="K40" s="20"/>
      <c r="L40" s="20"/>
      <c r="M40" s="21"/>
      <c r="N40" s="20"/>
      <c r="O40" s="20"/>
      <c r="P40" s="20" t="s">
        <v>67</v>
      </c>
      <c r="Q40" s="20"/>
      <c r="R40" s="20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50" t="str">
        <f>"" &amp; HistYear</f>
        <v>2020</v>
      </c>
      <c r="I41" s="21"/>
      <c r="J41" s="50" t="str">
        <f>"" &amp; HistYear-1</f>
        <v>2019</v>
      </c>
      <c r="K41" s="21"/>
      <c r="L41" s="50" t="str">
        <f>"" &amp; HistYear-2</f>
        <v>2018</v>
      </c>
      <c r="M41" s="21"/>
      <c r="N41" s="50" t="str">
        <f>"" &amp; HistYear</f>
        <v>2020</v>
      </c>
      <c r="O41" s="21"/>
      <c r="P41" s="50" t="str">
        <f>"" &amp; HistYear-1</f>
        <v>2019</v>
      </c>
      <c r="Q41" s="21"/>
      <c r="R41" s="50" t="str">
        <f>"" &amp; HistYear-2</f>
        <v>2018</v>
      </c>
      <c r="S41" s="21"/>
      <c r="T41" s="10"/>
    </row>
    <row r="42" spans="1:20" ht="14.1" customHeight="1" x14ac:dyDescent="0.2">
      <c r="A42" s="1">
        <v>29</v>
      </c>
      <c r="B42" s="9"/>
      <c r="C42" s="9"/>
      <c r="E42" s="1" t="s">
        <v>68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E44" s="1" t="s">
        <v>69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E46" s="1" t="s">
        <v>70</v>
      </c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E48" s="1" t="s">
        <v>71</v>
      </c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9"/>
      <c r="C49" s="9"/>
      <c r="E49" s="1" t="s">
        <v>72</v>
      </c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E50" s="1" t="s">
        <v>71</v>
      </c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E51" s="1" t="s">
        <v>72</v>
      </c>
      <c r="F51" s="21"/>
      <c r="G51" s="21"/>
      <c r="H51" s="21"/>
      <c r="I51" s="21"/>
      <c r="J51" s="17"/>
      <c r="K51" s="21"/>
      <c r="L51" s="17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U53"/>
  <sheetViews>
    <sheetView topLeftCell="A3" zoomScale="90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7.5546875" style="1" customWidth="1"/>
    <col min="3" max="6" width="8.6640625" style="1" customWidth="1"/>
    <col min="7" max="7" width="9.5546875" style="1" customWidth="1"/>
    <col min="8" max="8" width="13.33203125" style="1" customWidth="1"/>
    <col min="9" max="9" width="9.6640625" style="1" customWidth="1"/>
    <col min="10" max="12" width="8.6640625" style="1" customWidth="1"/>
    <col min="13" max="13" width="11.6640625" style="1" customWidth="1"/>
    <col min="14" max="14" width="13.33203125" style="1" customWidth="1"/>
    <col min="15" max="16" width="9.6640625" style="1" customWidth="1"/>
    <col min="17" max="18" width="9.33203125" style="1" customWidth="1"/>
    <col min="19" max="19" width="11.6640625" style="1" customWidth="1"/>
    <col min="20" max="20" width="9.5546875" style="1" customWidth="1"/>
    <col min="21" max="16384" width="9.109375" style="1"/>
  </cols>
  <sheetData>
    <row r="1" spans="1:21" ht="14.1" hidden="1" customHeight="1" x14ac:dyDescent="0.2">
      <c r="C1" s="1">
        <v>2</v>
      </c>
      <c r="F1" s="1">
        <v>3</v>
      </c>
      <c r="G1" s="1">
        <v>4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1" ht="14.1" hidden="1" customHeight="1" x14ac:dyDescent="0.2">
      <c r="S2" s="1">
        <v>1</v>
      </c>
    </row>
    <row r="3" spans="1:21" ht="14.1" customHeight="1" thickBot="1" x14ac:dyDescent="0.25">
      <c r="A3" s="2" t="s">
        <v>649</v>
      </c>
      <c r="B3" s="2"/>
      <c r="C3" s="2"/>
      <c r="D3" s="2"/>
      <c r="E3" s="2"/>
      <c r="F3" s="2"/>
      <c r="G3" s="2"/>
      <c r="H3" s="2" t="s">
        <v>647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1" ht="14.1" customHeight="1" x14ac:dyDescent="0.2">
      <c r="A4" s="1" t="s">
        <v>741</v>
      </c>
      <c r="F4" s="1" t="s">
        <v>609</v>
      </c>
      <c r="H4" s="1" t="s">
        <v>648</v>
      </c>
      <c r="I4" s="12"/>
      <c r="J4" s="12"/>
      <c r="L4" s="12"/>
      <c r="M4" s="12"/>
      <c r="N4" s="12"/>
      <c r="O4" s="12"/>
      <c r="P4" s="12" t="s">
        <v>783</v>
      </c>
      <c r="S4" s="18"/>
      <c r="T4" s="18"/>
    </row>
    <row r="5" spans="1:21" ht="14.1" customHeight="1" x14ac:dyDescent="0.2">
      <c r="I5" s="11"/>
      <c r="J5" s="13"/>
      <c r="O5" s="11"/>
      <c r="P5" s="11"/>
      <c r="Q5" s="13" t="str">
        <f>PLine1</f>
        <v>Projected Test Year Ended 12/31/2022</v>
      </c>
      <c r="S5" s="19"/>
      <c r="T5" s="18"/>
    </row>
    <row r="6" spans="1:21" ht="14.1" customHeight="1" x14ac:dyDescent="0.2">
      <c r="A6" s="1" t="s">
        <v>780</v>
      </c>
      <c r="I6" s="11"/>
      <c r="J6" s="13"/>
      <c r="K6" s="11"/>
      <c r="P6" s="11"/>
      <c r="Q6" s="13" t="str">
        <f>PLine2</f>
        <v>Projected Prior Year Ended 12/31/2021</v>
      </c>
      <c r="S6" s="19"/>
      <c r="T6" s="18"/>
    </row>
    <row r="7" spans="1:21" ht="14.1" customHeight="1" x14ac:dyDescent="0.2">
      <c r="I7" s="11"/>
      <c r="J7" s="13"/>
      <c r="K7" s="11"/>
      <c r="P7" s="13"/>
      <c r="Q7" s="13" t="str">
        <f>PLine3</f>
        <v>Historical Prior Year Ended 12/31/2020</v>
      </c>
      <c r="S7" s="19"/>
      <c r="T7" s="18"/>
    </row>
    <row r="8" spans="1:21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1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14.1" customHeight="1" x14ac:dyDescent="0.2">
      <c r="B10" s="4"/>
      <c r="C10" s="5"/>
      <c r="D10" s="46"/>
      <c r="E10" s="46"/>
      <c r="F10" s="46" t="s">
        <v>1049</v>
      </c>
      <c r="G10" s="46"/>
      <c r="H10" s="46"/>
      <c r="I10" s="46"/>
      <c r="J10" s="46"/>
      <c r="K10" s="46"/>
      <c r="L10" s="46" t="s">
        <v>585</v>
      </c>
      <c r="M10" s="46"/>
      <c r="N10" s="52"/>
      <c r="O10" s="52"/>
      <c r="P10" s="4" t="s">
        <v>1048</v>
      </c>
      <c r="Q10" s="5"/>
      <c r="R10" s="13" t="s">
        <v>586</v>
      </c>
      <c r="S10" s="4"/>
      <c r="T10" s="4"/>
      <c r="U10" s="4"/>
    </row>
    <row r="11" spans="1:21" ht="14.1" customHeight="1" x14ac:dyDescent="0.2">
      <c r="B11" s="4" t="s">
        <v>743</v>
      </c>
      <c r="C11" s="5" t="s">
        <v>744</v>
      </c>
      <c r="D11" s="56" t="s">
        <v>745</v>
      </c>
      <c r="E11" s="5" t="s">
        <v>746</v>
      </c>
      <c r="F11" s="5" t="s">
        <v>747</v>
      </c>
      <c r="G11" s="3" t="s">
        <v>748</v>
      </c>
      <c r="H11" s="3" t="s">
        <v>749</v>
      </c>
      <c r="I11" s="59" t="s">
        <v>750</v>
      </c>
      <c r="J11" s="3" t="s">
        <v>751</v>
      </c>
      <c r="K11" s="3" t="s">
        <v>752</v>
      </c>
      <c r="L11" s="3" t="s">
        <v>800</v>
      </c>
      <c r="M11" s="3" t="s">
        <v>801</v>
      </c>
      <c r="N11" s="3" t="s">
        <v>802</v>
      </c>
      <c r="O11" s="59" t="s">
        <v>803</v>
      </c>
      <c r="P11" s="3" t="s">
        <v>587</v>
      </c>
      <c r="Q11" s="16" t="s">
        <v>588</v>
      </c>
      <c r="R11" s="4" t="s">
        <v>589</v>
      </c>
      <c r="S11" s="4" t="s">
        <v>590</v>
      </c>
      <c r="T11" s="4"/>
      <c r="U11" s="4"/>
    </row>
    <row r="12" spans="1:21" ht="14.1" customHeight="1" x14ac:dyDescent="0.2">
      <c r="A12" s="1" t="s">
        <v>761</v>
      </c>
      <c r="B12" s="29" t="s">
        <v>1050</v>
      </c>
      <c r="C12" s="30"/>
      <c r="D12" s="57" t="s">
        <v>591</v>
      </c>
      <c r="E12" s="30" t="s">
        <v>592</v>
      </c>
      <c r="F12" s="30" t="s">
        <v>593</v>
      </c>
      <c r="G12" s="31" t="s">
        <v>594</v>
      </c>
      <c r="H12" s="55" t="s">
        <v>595</v>
      </c>
      <c r="I12" s="60" t="s">
        <v>596</v>
      </c>
      <c r="J12" s="5" t="s">
        <v>591</v>
      </c>
      <c r="K12" s="5" t="s">
        <v>592</v>
      </c>
      <c r="L12" s="31" t="s">
        <v>593</v>
      </c>
      <c r="M12" s="31" t="s">
        <v>594</v>
      </c>
      <c r="N12" s="55" t="s">
        <v>595</v>
      </c>
      <c r="O12" s="60" t="s">
        <v>596</v>
      </c>
      <c r="P12" s="31" t="s">
        <v>597</v>
      </c>
      <c r="Q12" s="31" t="s">
        <v>598</v>
      </c>
      <c r="R12" s="4" t="s">
        <v>599</v>
      </c>
      <c r="S12" s="4" t="s">
        <v>600</v>
      </c>
      <c r="T12" s="4"/>
      <c r="U12" s="4"/>
    </row>
    <row r="13" spans="1:21" ht="14.1" customHeight="1" thickBot="1" x14ac:dyDescent="0.25">
      <c r="A13" s="2" t="s">
        <v>772</v>
      </c>
      <c r="B13" s="54" t="s">
        <v>601</v>
      </c>
      <c r="C13" s="35" t="s">
        <v>602</v>
      </c>
      <c r="D13" s="58" t="s">
        <v>603</v>
      </c>
      <c r="E13" s="35" t="s">
        <v>604</v>
      </c>
      <c r="F13" s="35" t="s">
        <v>604</v>
      </c>
      <c r="G13" s="15" t="s">
        <v>604</v>
      </c>
      <c r="H13" s="35" t="s">
        <v>604</v>
      </c>
      <c r="I13" s="61"/>
      <c r="J13" s="15" t="s">
        <v>603</v>
      </c>
      <c r="K13" s="15" t="s">
        <v>604</v>
      </c>
      <c r="L13" s="15" t="s">
        <v>604</v>
      </c>
      <c r="M13" s="15" t="s">
        <v>604</v>
      </c>
      <c r="N13" s="35" t="s">
        <v>604</v>
      </c>
      <c r="O13" s="61"/>
      <c r="P13" s="35" t="s">
        <v>605</v>
      </c>
      <c r="Q13" s="35" t="s">
        <v>606</v>
      </c>
      <c r="R13" s="8" t="s">
        <v>607</v>
      </c>
      <c r="S13" s="8" t="s">
        <v>608</v>
      </c>
      <c r="T13" s="4"/>
      <c r="U13" s="4"/>
    </row>
    <row r="14" spans="1:21" ht="14.1" customHeight="1" x14ac:dyDescent="0.2">
      <c r="A14" s="1">
        <v>1</v>
      </c>
      <c r="B14" s="23"/>
      <c r="C14" s="25"/>
      <c r="D14" s="10"/>
      <c r="E14" s="1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1" ht="14.1" customHeight="1" x14ac:dyDescent="0.2">
      <c r="A15" s="1">
        <v>2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1" ht="14.1" customHeight="1" x14ac:dyDescent="0.2">
      <c r="A16" s="1">
        <v>3</v>
      </c>
      <c r="B16" s="23"/>
      <c r="C16" s="25"/>
      <c r="D16" s="10"/>
      <c r="E16" s="1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4.1" customHeight="1" x14ac:dyDescent="0.2">
      <c r="A17" s="1">
        <v>4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3"/>
      <c r="S17" s="21"/>
    </row>
    <row r="18" spans="1:19" ht="14.1" customHeight="1" x14ac:dyDescent="0.2">
      <c r="A18" s="1">
        <v>5</v>
      </c>
      <c r="B18" s="23"/>
      <c r="C18" s="25"/>
      <c r="D18" s="10"/>
      <c r="E18" s="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4.1" customHeight="1" x14ac:dyDescent="0.2">
      <c r="A19" s="1">
        <v>6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4.1" customHeight="1" x14ac:dyDescent="0.2">
      <c r="A20" s="1">
        <v>7</v>
      </c>
      <c r="B20" s="23"/>
      <c r="C20" s="25"/>
      <c r="D20" s="10"/>
      <c r="E20" s="1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">
      <c r="A21" s="1">
        <v>8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4.1" customHeight="1" x14ac:dyDescent="0.2">
      <c r="A22" s="1">
        <v>9</v>
      </c>
      <c r="B22" s="23"/>
      <c r="C22" s="25"/>
      <c r="D22" s="10"/>
      <c r="E22" s="1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14.1" customHeight="1" x14ac:dyDescent="0.2">
      <c r="A23" s="1">
        <v>10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14.1" customHeight="1" x14ac:dyDescent="0.2">
      <c r="A24" s="1">
        <v>11</v>
      </c>
      <c r="B24" s="23"/>
      <c r="C24" s="25"/>
      <c r="D24" s="10"/>
      <c r="E24" s="1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14.1" customHeight="1" x14ac:dyDescent="0.2">
      <c r="A25" s="1">
        <v>12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ht="14.1" customHeight="1" x14ac:dyDescent="0.2">
      <c r="A26" s="1">
        <v>13</v>
      </c>
      <c r="B26" s="23"/>
      <c r="C26" s="25"/>
      <c r="D26" s="1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1" customHeight="1" x14ac:dyDescent="0.2">
      <c r="A27" s="1">
        <v>14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4.1" customHeight="1" x14ac:dyDescent="0.2">
      <c r="A28" s="1">
        <v>15</v>
      </c>
      <c r="B28" s="23"/>
      <c r="C28" s="25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ht="14.1" customHeight="1" x14ac:dyDescent="0.2">
      <c r="A29" s="1">
        <v>16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14.1" customHeight="1" x14ac:dyDescent="0.2">
      <c r="A30" s="1">
        <v>17</v>
      </c>
      <c r="B30" s="23"/>
      <c r="C30" s="25"/>
      <c r="D30" s="10"/>
      <c r="E30" s="1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ht="14.1" customHeight="1" x14ac:dyDescent="0.2">
      <c r="A31" s="1">
        <v>18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4.1" customHeight="1" x14ac:dyDescent="0.2">
      <c r="A32" s="1">
        <v>19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4.1" customHeight="1" x14ac:dyDescent="0.2">
      <c r="A33" s="1">
        <v>20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ht="14.1" customHeight="1" x14ac:dyDescent="0.2">
      <c r="A34" s="1">
        <v>21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ht="14.1" customHeight="1" x14ac:dyDescent="0.2">
      <c r="A35" s="1">
        <v>22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ht="14.1" customHeight="1" x14ac:dyDescent="0.2">
      <c r="A36" s="1">
        <v>23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ht="14.1" customHeight="1" x14ac:dyDescent="0.2">
      <c r="A37" s="1">
        <v>24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4.1" customHeight="1" x14ac:dyDescent="0.2">
      <c r="A38" s="1">
        <v>25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14.1" customHeight="1" x14ac:dyDescent="0.2">
      <c r="A39" s="1">
        <v>26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ht="14.1" customHeight="1" x14ac:dyDescent="0.2">
      <c r="A40" s="1">
        <v>27</v>
      </c>
      <c r="B40" s="23"/>
      <c r="C40" s="25"/>
      <c r="D40" s="10"/>
      <c r="E40" s="10"/>
      <c r="F40" s="21"/>
      <c r="G40" s="21"/>
      <c r="H40" s="21"/>
      <c r="I40" s="21" t="s">
        <v>599</v>
      </c>
      <c r="J40" s="21"/>
      <c r="K40" s="21" t="s">
        <v>600</v>
      </c>
      <c r="L40" s="21"/>
      <c r="M40" s="21"/>
      <c r="N40" s="21"/>
      <c r="O40" s="21"/>
      <c r="P40" s="21"/>
      <c r="Q40" s="21"/>
      <c r="R40" s="21"/>
      <c r="S40" s="21"/>
    </row>
    <row r="41" spans="1:19" ht="14.1" customHeight="1" x14ac:dyDescent="0.2">
      <c r="A41" s="1">
        <v>28</v>
      </c>
      <c r="B41" s="23"/>
      <c r="C41" s="25" t="s">
        <v>610</v>
      </c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ht="14.1" customHeight="1" x14ac:dyDescent="0.2">
      <c r="A42" s="1">
        <v>29</v>
      </c>
      <c r="B42" s="23"/>
      <c r="C42" s="25" t="s">
        <v>611</v>
      </c>
      <c r="D42" s="10"/>
      <c r="E42" s="10"/>
      <c r="F42" s="21" t="s">
        <v>612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ht="14.1" customHeight="1" x14ac:dyDescent="0.2">
      <c r="A43" s="1">
        <v>30</v>
      </c>
      <c r="B43" s="23"/>
      <c r="C43" s="25" t="s">
        <v>613</v>
      </c>
      <c r="D43" s="10"/>
      <c r="E43" s="10"/>
      <c r="F43" s="21" t="s">
        <v>614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ht="14.1" customHeight="1" x14ac:dyDescent="0.2">
      <c r="A44" s="1">
        <v>31</v>
      </c>
      <c r="B44" s="23"/>
      <c r="C44" s="25" t="s">
        <v>615</v>
      </c>
      <c r="D44" s="10"/>
      <c r="E44" s="10"/>
      <c r="F44" s="21" t="s">
        <v>614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ht="14.1" customHeight="1" x14ac:dyDescent="0.2">
      <c r="A45" s="1">
        <v>32</v>
      </c>
      <c r="B45" s="23"/>
      <c r="C45" s="25" t="s">
        <v>616</v>
      </c>
      <c r="D45" s="10"/>
      <c r="E45" s="10"/>
      <c r="F45" s="21" t="s">
        <v>614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ht="14.1" customHeight="1" x14ac:dyDescent="0.2">
      <c r="A46" s="1">
        <v>33</v>
      </c>
      <c r="B46" s="23"/>
      <c r="C46" s="25" t="s">
        <v>617</v>
      </c>
      <c r="D46" s="10"/>
      <c r="E46" s="10"/>
      <c r="F46" s="21" t="s">
        <v>618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ht="14.1" customHeight="1" x14ac:dyDescent="0.2">
      <c r="A47" s="1">
        <v>34</v>
      </c>
      <c r="B47" s="23"/>
      <c r="C47" s="25" t="s">
        <v>619</v>
      </c>
      <c r="D47" s="10"/>
      <c r="E47" s="10"/>
      <c r="F47" s="21" t="s">
        <v>614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ht="14.1" customHeight="1" x14ac:dyDescent="0.2">
      <c r="A48" s="1">
        <v>35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4.1" customHeight="1" x14ac:dyDescent="0.2">
      <c r="A49" s="1">
        <v>36</v>
      </c>
      <c r="B49" s="10"/>
      <c r="C49" s="10"/>
      <c r="D49" s="10"/>
      <c r="E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ht="14.1" customHeight="1" x14ac:dyDescent="0.2">
      <c r="A50" s="1">
        <v>37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4.1" customHeight="1" x14ac:dyDescent="0.2">
      <c r="A51" s="1">
        <v>38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1100</v>
      </c>
      <c r="B3" s="2"/>
      <c r="C3" s="2"/>
      <c r="D3" s="2"/>
      <c r="E3" s="2"/>
      <c r="F3" s="2"/>
      <c r="G3" s="2"/>
      <c r="H3" s="2" t="s">
        <v>82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84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85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 t="s">
        <v>743</v>
      </c>
      <c r="D9" s="3"/>
      <c r="E9" s="3" t="s">
        <v>744</v>
      </c>
      <c r="F9" s="3" t="s">
        <v>745</v>
      </c>
      <c r="G9" s="3" t="s">
        <v>746</v>
      </c>
      <c r="H9" s="3" t="s">
        <v>747</v>
      </c>
      <c r="I9" s="3" t="s">
        <v>748</v>
      </c>
      <c r="J9" s="3" t="s">
        <v>749</v>
      </c>
      <c r="K9" s="3" t="s">
        <v>750</v>
      </c>
      <c r="L9" s="3" t="s">
        <v>751</v>
      </c>
      <c r="M9" s="3" t="s">
        <v>752</v>
      </c>
      <c r="N9" s="3" t="s">
        <v>800</v>
      </c>
      <c r="O9" s="3" t="s">
        <v>801</v>
      </c>
      <c r="P9" s="3" t="s">
        <v>802</v>
      </c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 t="s">
        <v>86</v>
      </c>
      <c r="N10" s="3"/>
      <c r="O10" s="3" t="s">
        <v>87</v>
      </c>
      <c r="P10" s="3" t="s">
        <v>88</v>
      </c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 t="s">
        <v>1038</v>
      </c>
      <c r="H11" s="5"/>
      <c r="I11" s="3"/>
      <c r="J11" s="5" t="s">
        <v>1038</v>
      </c>
      <c r="K11" s="5"/>
      <c r="L11" s="5" t="s">
        <v>763</v>
      </c>
      <c r="M11" s="4" t="s">
        <v>89</v>
      </c>
      <c r="N11" s="5"/>
      <c r="O11" s="4" t="s">
        <v>90</v>
      </c>
      <c r="P11" s="4" t="s">
        <v>814</v>
      </c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711</v>
      </c>
      <c r="D12" s="5"/>
      <c r="E12" s="5" t="s">
        <v>897</v>
      </c>
      <c r="F12" s="3" t="s">
        <v>897</v>
      </c>
      <c r="G12" s="5" t="s">
        <v>91</v>
      </c>
      <c r="H12" s="135" t="s">
        <v>92</v>
      </c>
      <c r="I12" s="135"/>
      <c r="J12" s="5" t="s">
        <v>790</v>
      </c>
      <c r="K12" s="3" t="s">
        <v>93</v>
      </c>
      <c r="L12" s="3" t="s">
        <v>94</v>
      </c>
      <c r="M12" s="3" t="s">
        <v>95</v>
      </c>
      <c r="N12" s="5" t="s">
        <v>96</v>
      </c>
      <c r="O12" s="5" t="s">
        <v>97</v>
      </c>
      <c r="P12" s="3" t="s">
        <v>815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98</v>
      </c>
      <c r="D13" s="7"/>
      <c r="E13" s="7" t="s">
        <v>99</v>
      </c>
      <c r="F13" s="7" t="s">
        <v>100</v>
      </c>
      <c r="G13" s="41" t="s">
        <v>796</v>
      </c>
      <c r="H13" s="41" t="s">
        <v>1347</v>
      </c>
      <c r="I13" s="41" t="s">
        <v>101</v>
      </c>
      <c r="J13" s="42" t="s">
        <v>102</v>
      </c>
      <c r="K13" s="41" t="s">
        <v>552</v>
      </c>
      <c r="L13" s="42" t="s">
        <v>1033</v>
      </c>
      <c r="M13" s="42" t="s">
        <v>897</v>
      </c>
      <c r="N13" s="15" t="s">
        <v>103</v>
      </c>
      <c r="O13" s="15" t="s">
        <v>104</v>
      </c>
      <c r="P13" s="15" t="s">
        <v>329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75" t="str">
        <f>"" &amp; TestYear</f>
        <v>2022</v>
      </c>
      <c r="C16" s="74" t="s">
        <v>105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75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75"/>
      <c r="C20" s="74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75" t="str">
        <f>"" &amp; TestYear-1</f>
        <v>2021</v>
      </c>
      <c r="C21" s="74" t="s">
        <v>105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75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75"/>
      <c r="C25" s="7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75" t="str">
        <f>"" &amp; TestYear-2</f>
        <v>2020</v>
      </c>
      <c r="C26" s="74" t="s">
        <v>105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75"/>
      <c r="C30" s="74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75" t="str">
        <f>"" &amp; TestYear-3</f>
        <v>2019</v>
      </c>
      <c r="C31" s="74" t="s">
        <v>105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75" t="str">
        <f>"" &amp; TestYear-4</f>
        <v>2018</v>
      </c>
      <c r="C35" s="74" t="s">
        <v>105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mergeCells count="1">
    <mergeCell ref="H12:I1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1101</v>
      </c>
      <c r="B3" s="2"/>
      <c r="C3" s="2"/>
      <c r="D3" s="2"/>
      <c r="E3" s="2"/>
      <c r="F3" s="2"/>
      <c r="G3" s="2"/>
      <c r="H3" s="2" t="s">
        <v>330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332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331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A9" s="10"/>
      <c r="B9" s="10"/>
      <c r="C9" s="76" t="s">
        <v>743</v>
      </c>
      <c r="D9" s="10"/>
      <c r="E9" s="76" t="s">
        <v>744</v>
      </c>
      <c r="F9" s="10"/>
      <c r="G9" s="10"/>
      <c r="H9" s="76" t="s">
        <v>745</v>
      </c>
      <c r="I9" s="10"/>
      <c r="J9" s="76" t="s">
        <v>746</v>
      </c>
      <c r="K9" s="10"/>
      <c r="L9" s="76" t="s">
        <v>747</v>
      </c>
      <c r="M9" s="76" t="s">
        <v>748</v>
      </c>
      <c r="N9" s="10"/>
      <c r="O9" s="76" t="s">
        <v>749</v>
      </c>
      <c r="P9" s="10"/>
      <c r="Q9" s="76" t="s">
        <v>750</v>
      </c>
      <c r="R9" s="10"/>
      <c r="S9" s="10"/>
      <c r="T9" s="10"/>
    </row>
    <row r="10" spans="1:20" ht="14.1" customHeight="1" x14ac:dyDescent="0.2">
      <c r="B10" s="4"/>
      <c r="C10" s="3" t="s">
        <v>333</v>
      </c>
      <c r="D10" s="3"/>
      <c r="E10" s="3"/>
      <c r="F10" s="3"/>
      <c r="G10" s="3"/>
      <c r="H10" s="3" t="s">
        <v>627</v>
      </c>
      <c r="I10" s="3"/>
      <c r="J10" s="3"/>
      <c r="K10" s="3"/>
      <c r="L10" s="77"/>
      <c r="M10" s="77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3" t="s">
        <v>826</v>
      </c>
      <c r="D11" s="3"/>
      <c r="E11" s="3"/>
      <c r="F11" s="3"/>
      <c r="G11" s="3"/>
      <c r="H11" s="3" t="s">
        <v>773</v>
      </c>
      <c r="I11" s="3"/>
      <c r="J11" s="3"/>
      <c r="K11" s="5"/>
      <c r="L11" s="144" t="s">
        <v>334</v>
      </c>
      <c r="M11" s="144"/>
      <c r="N11" s="3"/>
      <c r="O11" s="3" t="s">
        <v>790</v>
      </c>
      <c r="P11" s="3"/>
      <c r="Q11" s="3" t="s">
        <v>336</v>
      </c>
      <c r="R11" s="3"/>
      <c r="S11" s="3"/>
    </row>
    <row r="12" spans="1:20" ht="14.1" customHeight="1" x14ac:dyDescent="0.2">
      <c r="B12" s="4"/>
      <c r="C12" s="5" t="s">
        <v>1345</v>
      </c>
      <c r="D12" s="5"/>
      <c r="E12" s="5" t="s">
        <v>337</v>
      </c>
      <c r="F12" s="5"/>
      <c r="G12" s="3"/>
      <c r="H12" s="5" t="s">
        <v>338</v>
      </c>
      <c r="I12" s="3"/>
      <c r="J12" s="5" t="s">
        <v>1394</v>
      </c>
      <c r="K12" s="5"/>
      <c r="L12" s="134" t="s">
        <v>335</v>
      </c>
      <c r="M12" s="134"/>
      <c r="N12" s="5"/>
      <c r="O12" s="4" t="s">
        <v>339</v>
      </c>
      <c r="P12" s="4"/>
      <c r="Q12" s="4" t="s">
        <v>340</v>
      </c>
      <c r="R12" s="4"/>
      <c r="S12" s="5"/>
    </row>
    <row r="13" spans="1:20" ht="14.1" customHeight="1" x14ac:dyDescent="0.2">
      <c r="A13" s="1" t="s">
        <v>761</v>
      </c>
      <c r="B13" s="4"/>
      <c r="C13" s="5" t="s">
        <v>341</v>
      </c>
      <c r="D13" s="5"/>
      <c r="E13" s="5" t="s">
        <v>342</v>
      </c>
      <c r="F13" s="3"/>
      <c r="G13" s="5"/>
      <c r="H13" s="5" t="s">
        <v>1345</v>
      </c>
      <c r="I13" s="5"/>
      <c r="J13" s="5" t="s">
        <v>1044</v>
      </c>
      <c r="K13" s="3"/>
      <c r="L13" s="3" t="s">
        <v>790</v>
      </c>
      <c r="M13" s="3" t="s">
        <v>343</v>
      </c>
      <c r="N13" s="5"/>
      <c r="O13" s="5" t="s">
        <v>344</v>
      </c>
      <c r="P13" s="3"/>
      <c r="Q13" s="3" t="s">
        <v>345</v>
      </c>
      <c r="R13" s="3"/>
      <c r="S13" s="16"/>
    </row>
    <row r="14" spans="1:20" ht="14.1" customHeight="1" thickBot="1" x14ac:dyDescent="0.25">
      <c r="A14" s="2" t="s">
        <v>772</v>
      </c>
      <c r="B14" s="8"/>
      <c r="C14" s="7" t="s">
        <v>346</v>
      </c>
      <c r="D14" s="7"/>
      <c r="E14" s="7" t="s">
        <v>768</v>
      </c>
      <c r="F14" s="7"/>
      <c r="G14" s="41"/>
      <c r="H14" s="41" t="s">
        <v>347</v>
      </c>
      <c r="I14" s="41"/>
      <c r="J14" s="42" t="s">
        <v>897</v>
      </c>
      <c r="K14" s="41"/>
      <c r="L14" s="42" t="s">
        <v>788</v>
      </c>
      <c r="M14" s="42"/>
      <c r="N14" s="15"/>
      <c r="O14" s="15" t="s">
        <v>814</v>
      </c>
      <c r="P14" s="15"/>
      <c r="Q14" s="15" t="s">
        <v>348</v>
      </c>
      <c r="R14" s="15"/>
      <c r="S14" s="15"/>
    </row>
    <row r="15" spans="1:20" ht="14.1" customHeight="1" x14ac:dyDescent="0.2">
      <c r="A15" s="1">
        <v>1</v>
      </c>
      <c r="B15" s="26"/>
      <c r="C15" s="9"/>
      <c r="D15" s="9"/>
      <c r="E15" s="9"/>
      <c r="F15" s="25"/>
      <c r="G15" s="25"/>
      <c r="H15" s="25"/>
      <c r="I15" s="25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14.1" customHeight="1" x14ac:dyDescent="0.2">
      <c r="A16" s="1">
        <v>2</v>
      </c>
      <c r="B16" s="26"/>
      <c r="C16" s="9"/>
      <c r="F16" s="25"/>
      <c r="G16" s="25"/>
      <c r="H16" s="25"/>
      <c r="I16" s="25"/>
      <c r="J16" s="9"/>
      <c r="K16" s="9"/>
      <c r="L16" s="9"/>
      <c r="M16" s="25"/>
      <c r="N16" s="25"/>
      <c r="O16" s="25"/>
      <c r="P16" s="25"/>
      <c r="Q16" s="25"/>
      <c r="R16" s="25"/>
      <c r="S16" s="25"/>
      <c r="T16" s="10"/>
    </row>
    <row r="17" spans="1:20" ht="14.1" customHeight="1" x14ac:dyDescent="0.2">
      <c r="A17" s="1">
        <v>3</v>
      </c>
      <c r="B17" s="23"/>
      <c r="C17" s="9"/>
      <c r="F17" s="21"/>
      <c r="G17" s="21"/>
      <c r="H17" s="21"/>
      <c r="I17" s="21"/>
      <c r="J17" s="17"/>
      <c r="K17" s="17"/>
      <c r="L17" s="17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4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5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6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7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8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9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10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11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12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13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14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15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16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17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18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19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20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21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22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23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24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25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26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27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28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29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30</v>
      </c>
      <c r="B44" s="23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31</v>
      </c>
      <c r="B45" s="27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32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33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34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35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36</v>
      </c>
      <c r="B50" s="23"/>
      <c r="C50" s="9"/>
      <c r="F50" s="21"/>
      <c r="G50" s="21"/>
      <c r="H50" s="21"/>
      <c r="I50" s="21"/>
      <c r="J50" s="17"/>
      <c r="K50" s="21"/>
      <c r="L50" s="17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37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C-30</v>
      </c>
      <c r="B54" s="2"/>
      <c r="C54" s="2"/>
      <c r="D54" s="2"/>
      <c r="E54" s="2"/>
      <c r="F54" s="2"/>
      <c r="G54" s="2"/>
      <c r="H54" s="2" t="str">
        <f>+$H$3</f>
        <v>TRANSACTIONS WITH AFFILIATED COMPANIES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detailing transactions with affiliated companies and related parties for the test year including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intercompany charges, licenses, contracts and fees.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A60" s="10"/>
      <c r="B60" s="10"/>
      <c r="C60" s="76" t="s">
        <v>743</v>
      </c>
      <c r="D60" s="10"/>
      <c r="E60" s="76" t="s">
        <v>744</v>
      </c>
      <c r="F60" s="10"/>
      <c r="G60" s="10"/>
      <c r="H60" s="76" t="s">
        <v>745</v>
      </c>
      <c r="I60" s="10"/>
      <c r="J60" s="76" t="s">
        <v>746</v>
      </c>
      <c r="K60" s="10"/>
      <c r="L60" s="76" t="s">
        <v>747</v>
      </c>
      <c r="M60" s="76" t="s">
        <v>748</v>
      </c>
      <c r="N60" s="10"/>
      <c r="O60" s="76" t="s">
        <v>749</v>
      </c>
      <c r="P60" s="10"/>
      <c r="Q60" s="76" t="s">
        <v>750</v>
      </c>
      <c r="R60" s="10"/>
      <c r="S60" s="10"/>
      <c r="T60" s="10"/>
    </row>
    <row r="61" spans="1:20" ht="14.1" customHeight="1" x14ac:dyDescent="0.2">
      <c r="B61" s="4"/>
      <c r="C61" s="3" t="s">
        <v>333</v>
      </c>
      <c r="D61" s="3"/>
      <c r="E61" s="3"/>
      <c r="F61" s="3"/>
      <c r="G61" s="3"/>
      <c r="H61" s="3" t="s">
        <v>627</v>
      </c>
      <c r="I61" s="3"/>
      <c r="J61" s="3"/>
      <c r="K61" s="3"/>
      <c r="L61" s="77"/>
      <c r="M61" s="77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3" t="s">
        <v>826</v>
      </c>
      <c r="D62" s="3"/>
      <c r="E62" s="3"/>
      <c r="F62" s="3"/>
      <c r="G62" s="3"/>
      <c r="H62" s="3" t="s">
        <v>773</v>
      </c>
      <c r="I62" s="3"/>
      <c r="J62" s="3"/>
      <c r="K62" s="5"/>
      <c r="L62" s="144" t="s">
        <v>334</v>
      </c>
      <c r="M62" s="144"/>
      <c r="N62" s="3"/>
      <c r="O62" s="3" t="s">
        <v>790</v>
      </c>
      <c r="P62" s="3"/>
      <c r="Q62" s="3" t="s">
        <v>336</v>
      </c>
      <c r="R62" s="3"/>
      <c r="S62" s="3"/>
    </row>
    <row r="63" spans="1:20" ht="14.1" customHeight="1" x14ac:dyDescent="0.2">
      <c r="B63" s="4"/>
      <c r="C63" s="5" t="s">
        <v>1345</v>
      </c>
      <c r="D63" s="5"/>
      <c r="E63" s="5" t="s">
        <v>337</v>
      </c>
      <c r="F63" s="5"/>
      <c r="G63" s="3"/>
      <c r="H63" s="5" t="s">
        <v>338</v>
      </c>
      <c r="I63" s="3"/>
      <c r="J63" s="5" t="s">
        <v>1394</v>
      </c>
      <c r="K63" s="5"/>
      <c r="L63" s="134" t="s">
        <v>335</v>
      </c>
      <c r="M63" s="134"/>
      <c r="N63" s="5"/>
      <c r="O63" s="4" t="s">
        <v>339</v>
      </c>
      <c r="P63" s="4"/>
      <c r="Q63" s="4" t="s">
        <v>340</v>
      </c>
      <c r="R63" s="4"/>
      <c r="S63" s="5"/>
    </row>
    <row r="64" spans="1:20" ht="14.1" customHeight="1" x14ac:dyDescent="0.2">
      <c r="A64" s="1" t="s">
        <v>761</v>
      </c>
      <c r="B64" s="4"/>
      <c r="C64" s="5" t="s">
        <v>341</v>
      </c>
      <c r="D64" s="5"/>
      <c r="E64" s="5" t="s">
        <v>342</v>
      </c>
      <c r="F64" s="3"/>
      <c r="G64" s="5"/>
      <c r="H64" s="5" t="s">
        <v>1345</v>
      </c>
      <c r="I64" s="5"/>
      <c r="J64" s="5" t="s">
        <v>1044</v>
      </c>
      <c r="K64" s="3"/>
      <c r="L64" s="3" t="s">
        <v>790</v>
      </c>
      <c r="M64" s="3" t="s">
        <v>343</v>
      </c>
      <c r="N64" s="5"/>
      <c r="O64" s="5" t="s">
        <v>344</v>
      </c>
      <c r="P64" s="3"/>
      <c r="Q64" s="3" t="s">
        <v>345</v>
      </c>
      <c r="R64" s="3"/>
      <c r="S64" s="16"/>
    </row>
    <row r="65" spans="1:20" ht="14.1" customHeight="1" thickBot="1" x14ac:dyDescent="0.25">
      <c r="A65" s="2" t="s">
        <v>772</v>
      </c>
      <c r="B65" s="8"/>
      <c r="C65" s="7" t="s">
        <v>346</v>
      </c>
      <c r="D65" s="7"/>
      <c r="E65" s="7" t="s">
        <v>768</v>
      </c>
      <c r="F65" s="7"/>
      <c r="G65" s="41"/>
      <c r="H65" s="41" t="s">
        <v>347</v>
      </c>
      <c r="I65" s="41"/>
      <c r="J65" s="42" t="s">
        <v>897</v>
      </c>
      <c r="K65" s="41"/>
      <c r="L65" s="42" t="s">
        <v>788</v>
      </c>
      <c r="M65" s="42"/>
      <c r="N65" s="15"/>
      <c r="O65" s="15" t="s">
        <v>814</v>
      </c>
      <c r="P65" s="15"/>
      <c r="Q65" s="15" t="s">
        <v>348</v>
      </c>
      <c r="R65" s="15"/>
      <c r="S65" s="15"/>
    </row>
    <row r="66" spans="1:20" ht="14.1" customHeight="1" x14ac:dyDescent="0.2">
      <c r="A66" s="1">
        <v>1</v>
      </c>
      <c r="B66" s="26"/>
      <c r="C66" s="9"/>
      <c r="D66" s="9"/>
      <c r="E66" s="9"/>
      <c r="F66" s="25"/>
      <c r="G66" s="25"/>
      <c r="H66" s="25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20" ht="14.1" customHeight="1" x14ac:dyDescent="0.2">
      <c r="A67" s="1">
        <v>2</v>
      </c>
      <c r="B67" s="26"/>
      <c r="C67" s="9"/>
      <c r="F67" s="25"/>
      <c r="G67" s="25"/>
      <c r="H67" s="25"/>
      <c r="I67" s="25"/>
      <c r="J67" s="9"/>
      <c r="K67" s="9"/>
      <c r="L67" s="9"/>
      <c r="M67" s="25"/>
      <c r="N67" s="25"/>
      <c r="O67" s="25"/>
      <c r="P67" s="25"/>
      <c r="Q67" s="25"/>
      <c r="R67" s="25"/>
      <c r="S67" s="25"/>
      <c r="T67" s="10"/>
    </row>
    <row r="68" spans="1:20" ht="14.1" customHeight="1" x14ac:dyDescent="0.2">
      <c r="A68" s="1">
        <v>3</v>
      </c>
      <c r="B68" s="23"/>
      <c r="C68" s="9"/>
      <c r="F68" s="21"/>
      <c r="G68" s="21"/>
      <c r="H68" s="21"/>
      <c r="I68" s="21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4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5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6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7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8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9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10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11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12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13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14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15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16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17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18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19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20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21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22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23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24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25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26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27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28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29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30</v>
      </c>
      <c r="B95" s="23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31</v>
      </c>
      <c r="B96" s="27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32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33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34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35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36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20" ht="14.1" customHeight="1" x14ac:dyDescent="0.2">
      <c r="A102" s="1">
        <v>37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20" ht="14.1" customHeight="1" thickBot="1" x14ac:dyDescent="0.25">
      <c r="A103" s="2">
        <v>38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</sheetData>
  <mergeCells count="4">
    <mergeCell ref="L63:M63"/>
    <mergeCell ref="L11:M11"/>
    <mergeCell ref="L12:M12"/>
    <mergeCell ref="L62:M6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1102</v>
      </c>
      <c r="B3" s="2"/>
      <c r="C3" s="2"/>
      <c r="D3" s="2"/>
      <c r="E3" s="2"/>
      <c r="F3" s="2"/>
      <c r="G3" s="2"/>
      <c r="H3" s="2" t="s">
        <v>349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350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351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1103</v>
      </c>
      <c r="B3" s="2"/>
      <c r="C3" s="2"/>
      <c r="D3" s="2"/>
      <c r="E3" s="2"/>
      <c r="F3" s="2"/>
      <c r="G3" s="2"/>
      <c r="H3" s="2" t="s">
        <v>352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354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353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 t="s">
        <v>743</v>
      </c>
      <c r="D10" s="3"/>
      <c r="E10" s="3"/>
      <c r="F10" s="3" t="s">
        <v>744</v>
      </c>
      <c r="G10" s="3"/>
      <c r="H10" s="3" t="s">
        <v>745</v>
      </c>
      <c r="I10" s="3"/>
      <c r="J10" s="3" t="s">
        <v>746</v>
      </c>
      <c r="K10" s="3"/>
      <c r="L10" s="3"/>
      <c r="M10" s="3" t="s">
        <v>747</v>
      </c>
      <c r="N10" s="5"/>
      <c r="O10" s="3"/>
      <c r="P10" s="3" t="s">
        <v>748</v>
      </c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5"/>
      <c r="H11" s="5" t="s">
        <v>1038</v>
      </c>
      <c r="I11" s="3"/>
      <c r="J11" s="5" t="s">
        <v>814</v>
      </c>
      <c r="K11" s="3"/>
      <c r="L11" s="5"/>
      <c r="M11" s="5"/>
      <c r="N11" s="5"/>
      <c r="O11" s="4"/>
      <c r="P11" s="5"/>
      <c r="Q11" s="4"/>
      <c r="R11" s="4"/>
      <c r="S11" s="5"/>
    </row>
    <row r="12" spans="1:20" ht="14.1" customHeight="1" x14ac:dyDescent="0.2">
      <c r="A12" s="1" t="s">
        <v>761</v>
      </c>
      <c r="B12" s="5"/>
      <c r="C12" s="5" t="s">
        <v>796</v>
      </c>
      <c r="D12" s="5"/>
      <c r="E12" s="5"/>
      <c r="F12" s="5"/>
      <c r="G12" s="5"/>
      <c r="H12" s="3" t="s">
        <v>870</v>
      </c>
      <c r="I12" s="5"/>
      <c r="J12" s="5" t="s">
        <v>1271</v>
      </c>
      <c r="K12" s="5"/>
      <c r="L12" s="5"/>
      <c r="M12" s="3" t="s">
        <v>1393</v>
      </c>
      <c r="N12" s="3"/>
      <c r="O12" s="3"/>
      <c r="P12" s="5" t="s">
        <v>758</v>
      </c>
      <c r="Q12" s="3"/>
      <c r="R12" s="3"/>
      <c r="S12" s="16"/>
    </row>
    <row r="13" spans="1:20" ht="14.1" customHeight="1" thickBot="1" x14ac:dyDescent="0.25">
      <c r="A13" s="2" t="s">
        <v>772</v>
      </c>
      <c r="B13" s="7"/>
      <c r="C13" s="7" t="s">
        <v>799</v>
      </c>
      <c r="D13" s="7"/>
      <c r="E13" s="7"/>
      <c r="F13" s="7" t="s">
        <v>711</v>
      </c>
      <c r="G13" s="7"/>
      <c r="H13" s="7" t="s">
        <v>1042</v>
      </c>
      <c r="I13" s="41"/>
      <c r="J13" s="41" t="s">
        <v>871</v>
      </c>
      <c r="K13" s="41"/>
      <c r="L13" s="42"/>
      <c r="M13" s="41" t="s">
        <v>87</v>
      </c>
      <c r="N13" s="42"/>
      <c r="O13" s="42"/>
      <c r="P13" s="15" t="s">
        <v>1271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1104</v>
      </c>
      <c r="B3" s="2"/>
      <c r="C3" s="2"/>
      <c r="D3" s="2"/>
      <c r="E3" s="2"/>
      <c r="F3" s="2"/>
      <c r="G3" s="2"/>
      <c r="H3" s="2" t="s">
        <v>355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357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872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356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3" t="s">
        <v>743</v>
      </c>
      <c r="F12" s="3"/>
      <c r="G12" s="5"/>
      <c r="H12" s="5"/>
      <c r="I12" s="5"/>
      <c r="J12" s="3" t="s">
        <v>744</v>
      </c>
      <c r="K12" s="3"/>
      <c r="L12" s="3" t="s">
        <v>745</v>
      </c>
      <c r="M12" s="3"/>
      <c r="N12" s="3" t="s">
        <v>746</v>
      </c>
      <c r="O12" s="5"/>
      <c r="P12" s="3" t="s">
        <v>747</v>
      </c>
      <c r="Q12" s="3"/>
      <c r="R12" s="3" t="s">
        <v>748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15" t="str">
        <f>""&amp;TestYear-4</f>
        <v>2018</v>
      </c>
      <c r="K13" s="41"/>
      <c r="L13" s="15" t="str">
        <f>""&amp;TestYear-3</f>
        <v>2019</v>
      </c>
      <c r="M13" s="42"/>
      <c r="N13" s="15" t="str">
        <f>""&amp;TestYear-2</f>
        <v>2020</v>
      </c>
      <c r="O13" s="15"/>
      <c r="P13" s="15" t="str">
        <f>""&amp;TestYear-1</f>
        <v>2021</v>
      </c>
      <c r="Q13" s="15"/>
      <c r="R13" s="15" t="str">
        <f>""&amp;TestYear</f>
        <v>2022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358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359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360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361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362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363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364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365</v>
      </c>
      <c r="F22" s="21"/>
      <c r="G22" s="21"/>
      <c r="H22" s="21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1"/>
      <c r="T22" s="10"/>
    </row>
    <row r="23" spans="1:20" ht="14.1" customHeight="1" x14ac:dyDescent="0.2">
      <c r="A23" s="1">
        <v>10</v>
      </c>
      <c r="B23" s="23"/>
      <c r="C23" s="9" t="s">
        <v>366</v>
      </c>
      <c r="F23" s="21"/>
      <c r="G23" s="21"/>
      <c r="H23" s="21"/>
      <c r="I23" s="21"/>
      <c r="J23" s="78"/>
      <c r="K23" s="78"/>
      <c r="L23" s="78"/>
      <c r="M23" s="78"/>
      <c r="N23" s="78"/>
      <c r="O23" s="78"/>
      <c r="P23" s="78"/>
      <c r="Q23" s="78"/>
      <c r="R23" s="78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367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368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369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370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371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372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373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374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375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376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377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378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379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 t="s">
        <v>380</v>
      </c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 t="s">
        <v>381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382</v>
      </c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 t="s">
        <v>1164</v>
      </c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thickBot="1" x14ac:dyDescent="0.25">
      <c r="A47" s="1">
        <v>34</v>
      </c>
      <c r="B47" s="23"/>
      <c r="C47" s="9" t="s">
        <v>383</v>
      </c>
      <c r="F47" s="21"/>
      <c r="G47" s="21"/>
      <c r="H47" s="21"/>
      <c r="I47" s="21"/>
      <c r="J47" s="65"/>
      <c r="K47" s="65"/>
      <c r="L47" s="65"/>
      <c r="M47" s="65"/>
      <c r="N47" s="65"/>
      <c r="O47" s="65"/>
      <c r="P47" s="65"/>
      <c r="Q47" s="65"/>
      <c r="R47" s="65"/>
      <c r="S47" s="21"/>
      <c r="T47" s="10"/>
    </row>
    <row r="48" spans="1:20" ht="14.1" customHeight="1" thickTop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1105</v>
      </c>
      <c r="B3" s="2"/>
      <c r="C3" s="2"/>
      <c r="D3" s="2"/>
      <c r="E3" s="2"/>
      <c r="F3" s="2"/>
      <c r="G3" s="2"/>
      <c r="H3" s="2" t="s">
        <v>384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385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3" t="s">
        <v>743</v>
      </c>
      <c r="E11" s="5"/>
      <c r="F11" s="5"/>
      <c r="G11" s="3"/>
      <c r="H11" s="3" t="s">
        <v>744</v>
      </c>
      <c r="I11" s="3"/>
      <c r="J11" s="3" t="s">
        <v>745</v>
      </c>
      <c r="K11" s="5"/>
      <c r="L11" s="3" t="s">
        <v>746</v>
      </c>
      <c r="M11" s="4"/>
      <c r="N11" s="3" t="s">
        <v>747</v>
      </c>
      <c r="O11" s="4"/>
      <c r="P11" s="3" t="s">
        <v>748</v>
      </c>
      <c r="Q11" s="4"/>
      <c r="R11" s="3" t="s">
        <v>749</v>
      </c>
      <c r="S11" s="5"/>
    </row>
    <row r="12" spans="1:20" ht="14.1" customHeight="1" x14ac:dyDescent="0.2">
      <c r="A12" s="1" t="s">
        <v>761</v>
      </c>
      <c r="B12" s="4"/>
      <c r="C12" s="5"/>
      <c r="D12" s="3"/>
      <c r="E12" s="5"/>
      <c r="F12" s="3"/>
      <c r="G12" s="5"/>
      <c r="H12" s="3"/>
      <c r="I12" s="5"/>
      <c r="J12" s="3"/>
      <c r="K12" s="3"/>
      <c r="L12" s="3"/>
      <c r="M12" s="3"/>
      <c r="N12" s="3"/>
      <c r="O12" s="5"/>
      <c r="P12" s="3"/>
      <c r="Q12" s="3"/>
      <c r="R12" s="5" t="s">
        <v>396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 t="str">
        <f>""&amp;HistYear-4</f>
        <v>2016</v>
      </c>
      <c r="I13" s="41"/>
      <c r="J13" s="41" t="str">
        <f>""&amp;HistYear-3</f>
        <v>2017</v>
      </c>
      <c r="K13" s="41"/>
      <c r="L13" s="41" t="str">
        <f>""&amp;HistYear-2</f>
        <v>2018</v>
      </c>
      <c r="M13" s="41"/>
      <c r="N13" s="41" t="str">
        <f>""&amp;HistYear-1</f>
        <v>2019</v>
      </c>
      <c r="O13" s="41"/>
      <c r="P13" s="41" t="str">
        <f>""&amp;HistYear</f>
        <v>2020</v>
      </c>
      <c r="Q13" s="41"/>
      <c r="R13" s="7" t="s">
        <v>397</v>
      </c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 t="s">
        <v>386</v>
      </c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C17" s="1" t="s">
        <v>387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C19" s="1" t="s">
        <v>388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C21" s="1" t="s">
        <v>389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C23" s="1" t="s">
        <v>390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C25" s="1" t="s">
        <v>391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C27" s="1" t="s">
        <v>392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C29" s="1" t="s">
        <v>393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C31" s="1" t="s">
        <v>394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C33" s="1" t="s">
        <v>395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1106</v>
      </c>
      <c r="B3" s="2"/>
      <c r="C3" s="2"/>
      <c r="D3" s="2"/>
      <c r="E3" s="2"/>
      <c r="F3" s="2"/>
      <c r="G3" s="2"/>
      <c r="H3" s="2" t="s">
        <v>398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399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400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3" t="s">
        <v>743</v>
      </c>
      <c r="D11" s="5"/>
      <c r="E11" s="5"/>
      <c r="F11" s="3" t="s">
        <v>744</v>
      </c>
      <c r="G11" s="3" t="s">
        <v>745</v>
      </c>
      <c r="H11" s="3" t="s">
        <v>746</v>
      </c>
      <c r="I11" s="3" t="s">
        <v>747</v>
      </c>
      <c r="J11" s="3" t="s">
        <v>748</v>
      </c>
      <c r="K11" s="3" t="s">
        <v>749</v>
      </c>
      <c r="L11" s="3" t="s">
        <v>750</v>
      </c>
      <c r="M11" s="3" t="s">
        <v>751</v>
      </c>
      <c r="N11" s="3" t="s">
        <v>752</v>
      </c>
      <c r="O11" s="3" t="s">
        <v>800</v>
      </c>
      <c r="P11" s="3" t="s">
        <v>801</v>
      </c>
      <c r="Q11" s="3" t="s">
        <v>802</v>
      </c>
      <c r="R11" s="3" t="s">
        <v>803</v>
      </c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79"/>
      <c r="G12" s="80" t="str">
        <f>""&amp;TestYear</f>
        <v>2022</v>
      </c>
      <c r="H12" s="81"/>
      <c r="I12" s="82"/>
      <c r="J12" s="80" t="str">
        <f>""&amp;TestYear-1</f>
        <v>2021</v>
      </c>
      <c r="K12" s="83"/>
      <c r="L12" s="79"/>
      <c r="M12" s="80" t="str">
        <f>""&amp;TestYear-2</f>
        <v>2020</v>
      </c>
      <c r="N12" s="81"/>
      <c r="O12" s="82"/>
      <c r="P12" s="80" t="str">
        <f>""&amp;TestYear-3</f>
        <v>2019</v>
      </c>
      <c r="Q12" s="83"/>
      <c r="R12" s="84" t="str">
        <f>""&amp;TestYear-4</f>
        <v>2018</v>
      </c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1" t="s">
        <v>790</v>
      </c>
      <c r="G13" s="85" t="s">
        <v>418</v>
      </c>
      <c r="H13" s="86" t="s">
        <v>419</v>
      </c>
      <c r="I13" s="87" t="s">
        <v>790</v>
      </c>
      <c r="J13" s="88" t="s">
        <v>418</v>
      </c>
      <c r="K13" s="86" t="s">
        <v>419</v>
      </c>
      <c r="L13" s="89" t="s">
        <v>790</v>
      </c>
      <c r="M13" s="88" t="s">
        <v>418</v>
      </c>
      <c r="N13" s="90" t="s">
        <v>419</v>
      </c>
      <c r="O13" s="91" t="s">
        <v>790</v>
      </c>
      <c r="P13" s="92" t="s">
        <v>418</v>
      </c>
      <c r="Q13" s="90" t="s">
        <v>419</v>
      </c>
      <c r="R13" s="93" t="s">
        <v>790</v>
      </c>
      <c r="S13" s="15"/>
    </row>
    <row r="14" spans="1:20" ht="14.1" customHeight="1" x14ac:dyDescent="0.2">
      <c r="A14" s="1">
        <v>1</v>
      </c>
      <c r="B14" s="9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9" t="s">
        <v>401</v>
      </c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9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9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9" t="s">
        <v>402</v>
      </c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9" t="s">
        <v>403</v>
      </c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9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9" t="s">
        <v>404</v>
      </c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9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9" t="s">
        <v>405</v>
      </c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9" t="s">
        <v>406</v>
      </c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9" t="s">
        <v>407</v>
      </c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9" t="s">
        <v>408</v>
      </c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9" t="s">
        <v>409</v>
      </c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9" t="s">
        <v>410</v>
      </c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9" t="s">
        <v>411</v>
      </c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9" t="s">
        <v>412</v>
      </c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9" t="s">
        <v>413</v>
      </c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9" t="s">
        <v>414</v>
      </c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9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9" t="s">
        <v>415</v>
      </c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9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9" t="s">
        <v>416</v>
      </c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9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9" t="s">
        <v>417</v>
      </c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9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9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9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9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9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9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9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9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9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9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9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9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9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1107</v>
      </c>
      <c r="B3" s="2"/>
      <c r="C3" s="2"/>
      <c r="D3" s="2"/>
      <c r="E3" s="2"/>
      <c r="F3" s="2"/>
      <c r="G3" s="2"/>
      <c r="H3" s="2" t="s">
        <v>420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421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422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3" t="s">
        <v>743</v>
      </c>
      <c r="E12" s="5"/>
      <c r="F12" s="3"/>
      <c r="G12" s="3" t="s">
        <v>744</v>
      </c>
      <c r="H12" s="5"/>
      <c r="I12" s="3" t="s">
        <v>745</v>
      </c>
      <c r="J12" s="5"/>
      <c r="K12" s="3" t="s">
        <v>746</v>
      </c>
      <c r="L12" s="3"/>
      <c r="M12" s="3" t="s">
        <v>747</v>
      </c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 t="str">
        <f>""&amp;TestYear</f>
        <v>2022</v>
      </c>
      <c r="H13" s="41"/>
      <c r="I13" s="41" t="str">
        <f>""&amp;TestYear-1</f>
        <v>2021</v>
      </c>
      <c r="J13" s="42"/>
      <c r="K13" s="41" t="str">
        <f>""&amp;TestYear-2</f>
        <v>2020</v>
      </c>
      <c r="L13" s="42"/>
      <c r="M13" s="41" t="str">
        <f>""&amp;TestYear-3</f>
        <v>2019</v>
      </c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423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424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425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426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427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428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429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430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431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432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433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5" width="9.5546875" style="1" customWidth="1"/>
    <col min="6" max="6" width="10.33203125" style="1" customWidth="1"/>
    <col min="7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1108</v>
      </c>
      <c r="B3" s="2"/>
      <c r="C3" s="2"/>
      <c r="D3" s="2"/>
      <c r="E3" s="2"/>
      <c r="F3" s="2"/>
      <c r="G3" s="2"/>
      <c r="H3" s="2" t="s">
        <v>434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874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 t="s">
        <v>743</v>
      </c>
      <c r="D9" s="3"/>
      <c r="E9" s="3"/>
      <c r="F9" s="3" t="s">
        <v>744</v>
      </c>
      <c r="G9" s="3" t="s">
        <v>745</v>
      </c>
      <c r="H9" s="3" t="s">
        <v>746</v>
      </c>
      <c r="I9" s="3" t="s">
        <v>747</v>
      </c>
      <c r="J9" s="3" t="s">
        <v>748</v>
      </c>
      <c r="K9" s="3" t="s">
        <v>749</v>
      </c>
      <c r="L9" s="3" t="s">
        <v>750</v>
      </c>
      <c r="M9" s="3" t="s">
        <v>751</v>
      </c>
      <c r="N9" s="3" t="s">
        <v>752</v>
      </c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 t="s">
        <v>814</v>
      </c>
      <c r="G10" s="3"/>
      <c r="H10" s="3"/>
      <c r="I10" s="3" t="s">
        <v>436</v>
      </c>
      <c r="J10" s="3"/>
      <c r="K10" s="3"/>
      <c r="L10" s="5" t="s">
        <v>435</v>
      </c>
      <c r="M10" s="3" t="s">
        <v>435</v>
      </c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 t="s">
        <v>1067</v>
      </c>
      <c r="G11" s="5" t="s">
        <v>438</v>
      </c>
      <c r="H11" s="3" t="s">
        <v>439</v>
      </c>
      <c r="I11" s="5" t="s">
        <v>1065</v>
      </c>
      <c r="J11" s="3" t="s">
        <v>440</v>
      </c>
      <c r="K11" s="5" t="s">
        <v>814</v>
      </c>
      <c r="L11" s="5" t="s">
        <v>437</v>
      </c>
      <c r="M11" s="5" t="s">
        <v>437</v>
      </c>
      <c r="N11" s="4" t="s">
        <v>1065</v>
      </c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5" t="s">
        <v>1069</v>
      </c>
      <c r="G12" s="3" t="s">
        <v>682</v>
      </c>
      <c r="H12" s="5" t="s">
        <v>442</v>
      </c>
      <c r="I12" s="5" t="s">
        <v>443</v>
      </c>
      <c r="J12" s="5" t="s">
        <v>444</v>
      </c>
      <c r="K12" s="5" t="s">
        <v>437</v>
      </c>
      <c r="L12" s="3" t="s">
        <v>441</v>
      </c>
      <c r="M12" s="5" t="s">
        <v>441</v>
      </c>
      <c r="N12" s="3" t="s">
        <v>437</v>
      </c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446</v>
      </c>
      <c r="D13" s="7"/>
      <c r="E13" s="7" t="s">
        <v>1233</v>
      </c>
      <c r="F13" s="7" t="s">
        <v>1233</v>
      </c>
      <c r="G13" s="7" t="s">
        <v>1233</v>
      </c>
      <c r="H13" s="41" t="s">
        <v>1233</v>
      </c>
      <c r="I13" s="41" t="s">
        <v>1233</v>
      </c>
      <c r="J13" s="41" t="s">
        <v>1233</v>
      </c>
      <c r="K13" s="42" t="s">
        <v>873</v>
      </c>
      <c r="L13" s="41"/>
      <c r="M13" s="15" t="s">
        <v>445</v>
      </c>
      <c r="N13" s="42" t="s">
        <v>441</v>
      </c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447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448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449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1221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1222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450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451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452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453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 t="s">
        <v>1226</v>
      </c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0"/>
    </row>
    <row r="35" spans="1:20" ht="14.1" customHeight="1" thickBot="1" x14ac:dyDescent="0.25">
      <c r="A35" s="1">
        <v>22</v>
      </c>
      <c r="B35" s="23"/>
      <c r="C35" s="9" t="s">
        <v>771</v>
      </c>
      <c r="F35" s="44"/>
      <c r="G35" s="44"/>
      <c r="H35" s="44"/>
      <c r="I35" s="44"/>
      <c r="J35" s="44"/>
      <c r="K35" s="44"/>
      <c r="L35" s="44"/>
      <c r="M35" s="44"/>
      <c r="N35" s="44"/>
      <c r="O35" s="21"/>
      <c r="P35" s="21"/>
      <c r="Q35" s="21"/>
      <c r="R35" s="21"/>
      <c r="S35" s="21"/>
      <c r="T35" s="10"/>
    </row>
    <row r="36" spans="1:20" ht="14.1" customHeight="1" thickTop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1109</v>
      </c>
      <c r="B3" s="2"/>
      <c r="C3" s="2"/>
      <c r="D3" s="2"/>
      <c r="E3" s="2"/>
      <c r="F3" s="2"/>
      <c r="G3" s="2"/>
      <c r="H3" s="2" t="s">
        <v>454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875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 t="s">
        <v>788</v>
      </c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446</v>
      </c>
      <c r="D13" s="7"/>
      <c r="E13" s="7"/>
      <c r="F13" s="7"/>
      <c r="G13" s="41" t="s">
        <v>789</v>
      </c>
      <c r="H13" s="41"/>
      <c r="I13" s="41"/>
      <c r="J13" s="42" t="s">
        <v>455</v>
      </c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1220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694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456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1221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 t="s">
        <v>1222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 t="s">
        <v>450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 t="s">
        <v>451</v>
      </c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 t="s">
        <v>457</v>
      </c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453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458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459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D44" s="1" t="s">
        <v>10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C-38</v>
      </c>
      <c r="B54" s="2"/>
      <c r="C54" s="2"/>
      <c r="D54" s="2"/>
      <c r="E54" s="2"/>
      <c r="F54" s="2"/>
      <c r="G54" s="2"/>
      <c r="H54" s="2" t="str">
        <f>+$H$3</f>
        <v>O &amp; M ADJUSTMENTS BY FUNCTION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detail of adjustments made to test year per books O &amp; M  expenses by function.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/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/>
      <c r="I62" s="3"/>
      <c r="J62" s="5"/>
      <c r="K62" s="5"/>
      <c r="L62" s="5"/>
      <c r="M62" s="4"/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 t="s">
        <v>788</v>
      </c>
      <c r="H63" s="5"/>
      <c r="I63" s="5"/>
      <c r="J63" s="5"/>
      <c r="K63" s="3"/>
      <c r="L63" s="3"/>
      <c r="M63" s="3"/>
      <c r="N63" s="5"/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446</v>
      </c>
      <c r="D64" s="7"/>
      <c r="E64" s="7"/>
      <c r="F64" s="7"/>
      <c r="G64" s="41" t="s">
        <v>789</v>
      </c>
      <c r="H64" s="41"/>
      <c r="I64" s="41"/>
      <c r="J64" s="42" t="s">
        <v>455</v>
      </c>
      <c r="K64" s="41"/>
      <c r="L64" s="42"/>
      <c r="M64" s="42"/>
      <c r="N64" s="15"/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55"/>
  <sheetViews>
    <sheetView topLeftCell="A3" zoomScale="90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3" width="9.5546875" style="1" customWidth="1"/>
    <col min="4" max="4" width="11.5546875" style="1" customWidth="1"/>
    <col min="5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1051</v>
      </c>
      <c r="B3" s="2"/>
      <c r="C3" s="2"/>
      <c r="D3" s="2"/>
      <c r="E3" s="2"/>
      <c r="F3" s="2"/>
      <c r="G3" s="2"/>
      <c r="H3" s="2" t="s">
        <v>794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651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1056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 t="s">
        <v>743</v>
      </c>
      <c r="D9" s="3" t="s">
        <v>744</v>
      </c>
      <c r="E9" s="3"/>
      <c r="F9" s="3" t="s">
        <v>745</v>
      </c>
      <c r="G9" s="3" t="s">
        <v>746</v>
      </c>
      <c r="H9" s="3"/>
      <c r="I9" s="3" t="s">
        <v>747</v>
      </c>
      <c r="J9" s="3" t="s">
        <v>748</v>
      </c>
      <c r="K9" s="3"/>
      <c r="L9" s="3" t="s">
        <v>749</v>
      </c>
      <c r="M9" s="3"/>
      <c r="N9" s="3" t="s">
        <v>750</v>
      </c>
      <c r="O9" s="3" t="s">
        <v>751</v>
      </c>
      <c r="P9" s="3"/>
      <c r="Q9" s="3" t="s">
        <v>752</v>
      </c>
      <c r="R9" s="3"/>
      <c r="S9" s="3"/>
    </row>
    <row r="10" spans="1:20" ht="14.1" customHeight="1" x14ac:dyDescent="0.2">
      <c r="C10" s="3"/>
      <c r="D10" s="3" t="s">
        <v>753</v>
      </c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C11" s="5"/>
      <c r="D11" s="5" t="s">
        <v>754</v>
      </c>
      <c r="E11" s="5"/>
      <c r="F11" s="5" t="s">
        <v>755</v>
      </c>
      <c r="G11" s="3"/>
      <c r="H11" s="5"/>
      <c r="I11" s="3" t="s">
        <v>756</v>
      </c>
      <c r="J11" s="5" t="s">
        <v>757</v>
      </c>
      <c r="K11" s="3"/>
      <c r="L11" s="5" t="s">
        <v>758</v>
      </c>
      <c r="M11" s="5"/>
      <c r="N11" s="5" t="s">
        <v>759</v>
      </c>
      <c r="O11" s="4" t="s">
        <v>760</v>
      </c>
      <c r="P11" s="4"/>
      <c r="Q11" s="4"/>
      <c r="S11" s="5"/>
    </row>
    <row r="12" spans="1:20" ht="14.1" customHeight="1" x14ac:dyDescent="0.2">
      <c r="A12" s="1" t="s">
        <v>761</v>
      </c>
      <c r="B12" s="4"/>
      <c r="C12" s="5" t="s">
        <v>762</v>
      </c>
      <c r="D12" s="5" t="s">
        <v>763</v>
      </c>
      <c r="E12" s="5"/>
      <c r="F12" s="3" t="s">
        <v>764</v>
      </c>
      <c r="G12" s="5" t="s">
        <v>765</v>
      </c>
      <c r="H12" s="5"/>
      <c r="I12" s="5" t="s">
        <v>766</v>
      </c>
      <c r="J12" s="5" t="s">
        <v>767</v>
      </c>
      <c r="K12" s="5"/>
      <c r="L12" s="3" t="s">
        <v>768</v>
      </c>
      <c r="M12" s="5"/>
      <c r="N12" s="5" t="s">
        <v>769</v>
      </c>
      <c r="O12" s="5" t="s">
        <v>770</v>
      </c>
      <c r="P12" s="3"/>
      <c r="Q12" s="3" t="s">
        <v>771</v>
      </c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773</v>
      </c>
      <c r="D13" s="7" t="s">
        <v>774</v>
      </c>
      <c r="E13" s="7"/>
      <c r="F13" s="7" t="s">
        <v>775</v>
      </c>
      <c r="G13" s="41" t="s">
        <v>767</v>
      </c>
      <c r="H13" s="41"/>
      <c r="I13" s="41" t="s">
        <v>776</v>
      </c>
      <c r="J13" s="42" t="s">
        <v>777</v>
      </c>
      <c r="K13" s="41"/>
      <c r="L13" s="42" t="s">
        <v>756</v>
      </c>
      <c r="M13" s="42"/>
      <c r="N13" s="15" t="s">
        <v>778</v>
      </c>
      <c r="O13" s="15" t="s">
        <v>779</v>
      </c>
      <c r="P13" s="15"/>
      <c r="Q13" s="15" t="s">
        <v>770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1052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1053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1054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1055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  <c r="T49" s="10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0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0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B-1</v>
      </c>
      <c r="B54" s="2"/>
      <c r="C54" s="2"/>
      <c r="D54" s="2"/>
      <c r="E54" s="2"/>
      <c r="F54" s="2"/>
      <c r="G54" s="2"/>
      <c r="H54" s="2" t="str">
        <f>+$H$3</f>
        <v>ADJUSTED RATE BASE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the 13-month average adjusted rate base for the test year, the prior year and the most recent historical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year.  Provide the details of all adjustments on Schedule B-2.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C60" s="3" t="s">
        <v>743</v>
      </c>
      <c r="D60" s="3" t="s">
        <v>744</v>
      </c>
      <c r="E60" s="3"/>
      <c r="F60" s="3" t="s">
        <v>745</v>
      </c>
      <c r="G60" s="3" t="s">
        <v>746</v>
      </c>
      <c r="H60" s="3"/>
      <c r="I60" s="3" t="s">
        <v>747</v>
      </c>
      <c r="J60" s="3" t="s">
        <v>748</v>
      </c>
      <c r="K60" s="3"/>
      <c r="L60" s="3" t="s">
        <v>749</v>
      </c>
      <c r="M60" s="3"/>
      <c r="N60" s="3" t="s">
        <v>750</v>
      </c>
      <c r="O60" s="3" t="s">
        <v>751</v>
      </c>
      <c r="P60" s="3"/>
      <c r="Q60" s="3" t="s">
        <v>752</v>
      </c>
      <c r="R60" s="3"/>
      <c r="S60" s="3"/>
    </row>
    <row r="61" spans="1:20" ht="14.1" customHeight="1" x14ac:dyDescent="0.2">
      <c r="C61" s="3"/>
      <c r="D61" s="3" t="s">
        <v>753</v>
      </c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C62" s="5"/>
      <c r="D62" s="5" t="s">
        <v>754</v>
      </c>
      <c r="E62" s="5"/>
      <c r="F62" s="5" t="s">
        <v>755</v>
      </c>
      <c r="G62" s="3"/>
      <c r="H62" s="5"/>
      <c r="I62" s="3" t="s">
        <v>756</v>
      </c>
      <c r="J62" s="5" t="s">
        <v>757</v>
      </c>
      <c r="K62" s="3"/>
      <c r="L62" s="5" t="s">
        <v>758</v>
      </c>
      <c r="M62" s="5"/>
      <c r="N62" s="5" t="s">
        <v>759</v>
      </c>
      <c r="O62" s="4" t="s">
        <v>760</v>
      </c>
      <c r="P62" s="4"/>
      <c r="Q62" s="4"/>
      <c r="S62" s="5"/>
    </row>
    <row r="63" spans="1:20" ht="14.1" customHeight="1" x14ac:dyDescent="0.2">
      <c r="A63" s="1" t="s">
        <v>761</v>
      </c>
      <c r="B63" s="4"/>
      <c r="C63" s="5" t="s">
        <v>762</v>
      </c>
      <c r="D63" s="5" t="s">
        <v>763</v>
      </c>
      <c r="E63" s="5"/>
      <c r="F63" s="3" t="s">
        <v>764</v>
      </c>
      <c r="G63" s="5" t="s">
        <v>765</v>
      </c>
      <c r="H63" s="5"/>
      <c r="I63" s="5" t="s">
        <v>766</v>
      </c>
      <c r="J63" s="5" t="s">
        <v>767</v>
      </c>
      <c r="K63" s="5"/>
      <c r="L63" s="3" t="s">
        <v>768</v>
      </c>
      <c r="M63" s="5"/>
      <c r="N63" s="5" t="s">
        <v>769</v>
      </c>
      <c r="O63" s="5" t="s">
        <v>770</v>
      </c>
      <c r="P63" s="3"/>
      <c r="Q63" s="3" t="s">
        <v>771</v>
      </c>
      <c r="R63" s="3"/>
      <c r="S63" s="16"/>
    </row>
    <row r="64" spans="1:20" ht="14.1" customHeight="1" thickBot="1" x14ac:dyDescent="0.25">
      <c r="A64" s="2" t="s">
        <v>772</v>
      </c>
      <c r="B64" s="8"/>
      <c r="C64" s="7" t="s">
        <v>773</v>
      </c>
      <c r="D64" s="7" t="s">
        <v>774</v>
      </c>
      <c r="E64" s="7"/>
      <c r="F64" s="7" t="s">
        <v>775</v>
      </c>
      <c r="G64" s="41" t="s">
        <v>767</v>
      </c>
      <c r="H64" s="41"/>
      <c r="I64" s="41" t="s">
        <v>776</v>
      </c>
      <c r="J64" s="42" t="s">
        <v>777</v>
      </c>
      <c r="K64" s="41"/>
      <c r="L64" s="42" t="s">
        <v>756</v>
      </c>
      <c r="M64" s="42"/>
      <c r="N64" s="15" t="s">
        <v>778</v>
      </c>
      <c r="O64" s="15" t="s">
        <v>779</v>
      </c>
      <c r="P64" s="15"/>
      <c r="Q64" s="15" t="s">
        <v>770</v>
      </c>
      <c r="R64" s="15"/>
      <c r="S64" s="15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20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  <c r="T97" s="10"/>
    </row>
    <row r="98" spans="1:20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  <c r="T98" s="10"/>
    </row>
    <row r="99" spans="1:20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  <c r="T99" s="10"/>
    </row>
    <row r="100" spans="1:20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  <c r="T100" s="10"/>
    </row>
    <row r="101" spans="1:20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10"/>
    </row>
    <row r="102" spans="1:20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0"/>
    </row>
    <row r="103" spans="1:20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20" ht="14.1" customHeight="1" x14ac:dyDescent="0.2">
      <c r="A104" s="1" t="s">
        <v>781</v>
      </c>
      <c r="Q104" s="1" t="s">
        <v>782</v>
      </c>
    </row>
    <row r="105" spans="1:20" ht="14.1" customHeight="1" thickBot="1" x14ac:dyDescent="0.25">
      <c r="A105" s="2" t="str">
        <f>+$A$3</f>
        <v>SCHEDULE B-1</v>
      </c>
      <c r="B105" s="2"/>
      <c r="C105" s="2"/>
      <c r="D105" s="2"/>
      <c r="E105" s="2"/>
      <c r="F105" s="2"/>
      <c r="G105" s="2"/>
      <c r="H105" s="2" t="str">
        <f>+$H$3</f>
        <v>ADJUSTED RATE BASE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20" ht="14.1" customHeight="1" x14ac:dyDescent="0.2">
      <c r="A106" s="1" t="s">
        <v>741</v>
      </c>
      <c r="E106" s="1" t="s">
        <v>806</v>
      </c>
      <c r="G106" s="1" t="str">
        <f>IF(+$G$4="","",$G$4)</f>
        <v>Provide a schedule of the 13-month average adjusted rate base for the test year, the prior year and the most recent historical</v>
      </c>
      <c r="K106" s="12"/>
      <c r="L106" s="12"/>
      <c r="N106" s="12"/>
      <c r="O106" s="12"/>
      <c r="P106" s="12" t="s">
        <v>783</v>
      </c>
      <c r="S106" s="18"/>
    </row>
    <row r="107" spans="1:20" ht="14.1" customHeight="1" x14ac:dyDescent="0.2">
      <c r="G107" s="1" t="str">
        <f>IF(+$G$5="","",$G$5)</f>
        <v>year.  Provide the details of all adjustments on Schedule B-2.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20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20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20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20" ht="14.1" customHeight="1" x14ac:dyDescent="0.2">
      <c r="C111" s="3" t="s">
        <v>743</v>
      </c>
      <c r="D111" s="3" t="s">
        <v>744</v>
      </c>
      <c r="E111" s="3"/>
      <c r="F111" s="3" t="s">
        <v>745</v>
      </c>
      <c r="G111" s="3" t="s">
        <v>746</v>
      </c>
      <c r="H111" s="3"/>
      <c r="I111" s="3" t="s">
        <v>747</v>
      </c>
      <c r="J111" s="3" t="s">
        <v>748</v>
      </c>
      <c r="K111" s="3"/>
      <c r="L111" s="3" t="s">
        <v>749</v>
      </c>
      <c r="M111" s="3"/>
      <c r="N111" s="3" t="s">
        <v>750</v>
      </c>
      <c r="O111" s="3" t="s">
        <v>751</v>
      </c>
      <c r="P111" s="3"/>
      <c r="Q111" s="3" t="s">
        <v>752</v>
      </c>
      <c r="R111" s="3"/>
      <c r="S111" s="3"/>
    </row>
    <row r="112" spans="1:20" ht="14.1" customHeight="1" x14ac:dyDescent="0.2">
      <c r="C112" s="3"/>
      <c r="D112" s="3" t="s">
        <v>753</v>
      </c>
      <c r="E112" s="3"/>
      <c r="F112" s="3"/>
      <c r="G112" s="3"/>
      <c r="H112" s="3"/>
      <c r="I112" s="3"/>
      <c r="J112" s="3"/>
      <c r="K112" s="5"/>
      <c r="L112" s="5"/>
      <c r="M112" s="3"/>
      <c r="N112" s="3"/>
      <c r="O112" s="3"/>
      <c r="P112" s="3"/>
      <c r="Q112" s="3"/>
      <c r="R112" s="3"/>
      <c r="S112" s="3"/>
    </row>
    <row r="113" spans="1:19" ht="14.1" customHeight="1" x14ac:dyDescent="0.2">
      <c r="C113" s="5"/>
      <c r="D113" s="5" t="s">
        <v>754</v>
      </c>
      <c r="E113" s="5"/>
      <c r="F113" s="5" t="s">
        <v>755</v>
      </c>
      <c r="G113" s="3"/>
      <c r="H113" s="5"/>
      <c r="I113" s="3" t="s">
        <v>756</v>
      </c>
      <c r="J113" s="5" t="s">
        <v>757</v>
      </c>
      <c r="K113" s="3"/>
      <c r="L113" s="5" t="s">
        <v>758</v>
      </c>
      <c r="M113" s="5"/>
      <c r="N113" s="5" t="s">
        <v>759</v>
      </c>
      <c r="O113" s="4" t="s">
        <v>760</v>
      </c>
      <c r="P113" s="4"/>
      <c r="Q113" s="4"/>
      <c r="S113" s="5"/>
    </row>
    <row r="114" spans="1:19" ht="14.1" customHeight="1" x14ac:dyDescent="0.2">
      <c r="A114" s="1" t="s">
        <v>761</v>
      </c>
      <c r="B114" s="4"/>
      <c r="C114" s="5" t="s">
        <v>762</v>
      </c>
      <c r="D114" s="5" t="s">
        <v>763</v>
      </c>
      <c r="E114" s="5"/>
      <c r="F114" s="3" t="s">
        <v>764</v>
      </c>
      <c r="G114" s="5" t="s">
        <v>765</v>
      </c>
      <c r="H114" s="5"/>
      <c r="I114" s="5" t="s">
        <v>766</v>
      </c>
      <c r="J114" s="5" t="s">
        <v>767</v>
      </c>
      <c r="K114" s="5"/>
      <c r="L114" s="3" t="s">
        <v>768</v>
      </c>
      <c r="M114" s="5"/>
      <c r="N114" s="5" t="s">
        <v>769</v>
      </c>
      <c r="O114" s="5" t="s">
        <v>770</v>
      </c>
      <c r="P114" s="3"/>
      <c r="Q114" s="3" t="s">
        <v>771</v>
      </c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773</v>
      </c>
      <c r="D115" s="7" t="s">
        <v>774</v>
      </c>
      <c r="E115" s="7"/>
      <c r="F115" s="7" t="s">
        <v>775</v>
      </c>
      <c r="G115" s="41" t="s">
        <v>767</v>
      </c>
      <c r="H115" s="41"/>
      <c r="I115" s="41" t="s">
        <v>776</v>
      </c>
      <c r="J115" s="42" t="s">
        <v>777</v>
      </c>
      <c r="K115" s="41"/>
      <c r="L115" s="42" t="s">
        <v>756</v>
      </c>
      <c r="M115" s="42"/>
      <c r="N115" s="15" t="s">
        <v>778</v>
      </c>
      <c r="O115" s="15" t="s">
        <v>779</v>
      </c>
      <c r="P115" s="15"/>
      <c r="Q115" s="15" t="s">
        <v>770</v>
      </c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" footer="0.4"/>
  <pageSetup scale="72" orientation="landscape" r:id="rId1"/>
  <headerFooter alignWithMargins="0"/>
  <customProperties>
    <customPr name="EpmWorksheetKeyString_GUID" r:id="rId2"/>
  </customPropertie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1110</v>
      </c>
      <c r="B3" s="2"/>
      <c r="C3" s="2"/>
      <c r="D3" s="2"/>
      <c r="E3" s="2"/>
      <c r="F3" s="2"/>
      <c r="G3" s="2"/>
      <c r="H3" s="2" t="s">
        <v>460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462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461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 t="s">
        <v>463</v>
      </c>
      <c r="G11" s="3"/>
      <c r="H11" s="5"/>
      <c r="I11" s="3"/>
      <c r="J11" s="5" t="s">
        <v>464</v>
      </c>
      <c r="K11" s="5"/>
      <c r="L11" s="5"/>
      <c r="M11" s="4"/>
      <c r="N11" s="5"/>
      <c r="O11" s="4" t="s">
        <v>463</v>
      </c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 t="s">
        <v>465</v>
      </c>
      <c r="G12" s="5"/>
      <c r="H12" s="5"/>
      <c r="I12" s="5"/>
      <c r="J12" s="5" t="s">
        <v>466</v>
      </c>
      <c r="K12" s="3"/>
      <c r="L12" s="3"/>
      <c r="M12" s="3"/>
      <c r="N12" s="5"/>
      <c r="O12" s="5" t="s">
        <v>467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446</v>
      </c>
      <c r="D13" s="7"/>
      <c r="E13" s="7"/>
      <c r="F13" s="7" t="s">
        <v>788</v>
      </c>
      <c r="G13" s="41"/>
      <c r="H13" s="41"/>
      <c r="I13" s="41"/>
      <c r="J13" s="41" t="s">
        <v>788</v>
      </c>
      <c r="K13" s="41"/>
      <c r="L13" s="42"/>
      <c r="M13" s="42"/>
      <c r="N13" s="15"/>
      <c r="O13" s="15" t="s">
        <v>788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C-39</v>
      </c>
      <c r="B54" s="2"/>
      <c r="C54" s="2"/>
      <c r="D54" s="2"/>
      <c r="E54" s="2"/>
      <c r="F54" s="2"/>
      <c r="G54" s="2"/>
      <c r="H54" s="2" t="str">
        <f>+$H$3</f>
        <v>BENCHMARK YEAR RECOVERABLE O &amp; M EXPENSES BY FUNCTION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adjustments to benchmark year O &amp; M expenses related to expenses recoverable through mechanisms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other than base rates.  Explain any adjustments.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 t="s">
        <v>463</v>
      </c>
      <c r="G62" s="3"/>
      <c r="H62" s="5"/>
      <c r="I62" s="3"/>
      <c r="J62" s="5" t="s">
        <v>464</v>
      </c>
      <c r="K62" s="5"/>
      <c r="L62" s="5"/>
      <c r="M62" s="4"/>
      <c r="N62" s="5"/>
      <c r="O62" s="4" t="s">
        <v>463</v>
      </c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 t="s">
        <v>465</v>
      </c>
      <c r="G63" s="5"/>
      <c r="H63" s="5"/>
      <c r="I63" s="5"/>
      <c r="J63" s="5" t="s">
        <v>466</v>
      </c>
      <c r="K63" s="3"/>
      <c r="L63" s="3"/>
      <c r="M63" s="3"/>
      <c r="N63" s="5"/>
      <c r="O63" s="5" t="s">
        <v>467</v>
      </c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446</v>
      </c>
      <c r="D64" s="7"/>
      <c r="E64" s="7"/>
      <c r="F64" s="7" t="s">
        <v>788</v>
      </c>
      <c r="G64" s="41"/>
      <c r="H64" s="41"/>
      <c r="I64" s="41"/>
      <c r="J64" s="41" t="s">
        <v>788</v>
      </c>
      <c r="K64" s="41"/>
      <c r="L64" s="42"/>
      <c r="M64" s="42"/>
      <c r="N64" s="15"/>
      <c r="O64" s="15" t="s">
        <v>788</v>
      </c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1111</v>
      </c>
      <c r="B3" s="2"/>
      <c r="C3" s="2"/>
      <c r="D3" s="2"/>
      <c r="E3" s="2"/>
      <c r="F3" s="2"/>
      <c r="G3" s="2"/>
      <c r="H3" s="2" t="s">
        <v>468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469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470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1"/>
      <c r="D10" s="31"/>
      <c r="E10" s="3" t="s">
        <v>743</v>
      </c>
      <c r="F10" s="3" t="s">
        <v>744</v>
      </c>
      <c r="G10" s="3" t="s">
        <v>745</v>
      </c>
      <c r="H10" s="31"/>
      <c r="I10" s="31"/>
      <c r="J10" s="3" t="s">
        <v>746</v>
      </c>
      <c r="K10" s="3" t="s">
        <v>747</v>
      </c>
      <c r="L10" s="3" t="s">
        <v>748</v>
      </c>
      <c r="M10" s="3"/>
      <c r="N10" s="3"/>
      <c r="O10" s="3" t="s">
        <v>749</v>
      </c>
      <c r="P10" s="3"/>
      <c r="Q10" s="3"/>
      <c r="R10" s="3"/>
      <c r="S10" s="3"/>
    </row>
    <row r="11" spans="1:20" ht="14.1" customHeight="1" x14ac:dyDescent="0.2">
      <c r="B11" s="4"/>
      <c r="C11" s="30"/>
      <c r="D11" s="31"/>
      <c r="E11" s="46"/>
      <c r="F11" s="45" t="s">
        <v>471</v>
      </c>
      <c r="G11" s="46"/>
      <c r="H11" s="31"/>
      <c r="I11" s="31"/>
      <c r="J11" s="45"/>
      <c r="K11" s="45" t="s">
        <v>472</v>
      </c>
      <c r="L11" s="46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30"/>
      <c r="D12" s="30"/>
      <c r="E12" s="5"/>
      <c r="F12" s="5"/>
      <c r="G12" s="5" t="s">
        <v>440</v>
      </c>
      <c r="H12" s="30"/>
      <c r="I12" s="30"/>
      <c r="J12" s="5"/>
      <c r="K12" s="5"/>
      <c r="L12" s="5" t="s">
        <v>440</v>
      </c>
      <c r="M12" s="3"/>
      <c r="N12" s="5"/>
      <c r="O12" s="5" t="s">
        <v>473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 t="s">
        <v>790</v>
      </c>
      <c r="F13" s="7" t="s">
        <v>474</v>
      </c>
      <c r="G13" s="7" t="s">
        <v>444</v>
      </c>
      <c r="H13" s="41"/>
      <c r="I13" s="41"/>
      <c r="J13" s="41" t="s">
        <v>790</v>
      </c>
      <c r="K13" s="41" t="s">
        <v>474</v>
      </c>
      <c r="L13" s="41" t="s">
        <v>444</v>
      </c>
      <c r="M13" s="42"/>
      <c r="N13" s="15"/>
      <c r="O13" s="15" t="s">
        <v>475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T10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1112</v>
      </c>
      <c r="B3" s="2"/>
      <c r="C3" s="2"/>
      <c r="D3" s="2"/>
      <c r="E3" s="2"/>
      <c r="F3" s="2"/>
      <c r="G3" s="2"/>
      <c r="H3" s="2" t="s">
        <v>476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477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478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C-41</v>
      </c>
      <c r="B54" s="2"/>
      <c r="C54" s="2"/>
      <c r="D54" s="2"/>
      <c r="E54" s="2"/>
      <c r="F54" s="2"/>
      <c r="G54" s="2"/>
      <c r="H54" s="2" t="str">
        <f>+$H$3</f>
        <v>O &amp; M BENCHMARK VARIANCE BY FUNCTION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a schedule of operation and maintenance expense by function for the test year, the benchmark year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and the variance.  For each functional benchmark variance, provide the reason(s) for the difference.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/>
      <c r="I62" s="3"/>
      <c r="J62" s="5"/>
      <c r="K62" s="5"/>
      <c r="L62" s="5"/>
      <c r="M62" s="4"/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/>
      <c r="H63" s="5"/>
      <c r="I63" s="5"/>
      <c r="J63" s="5"/>
      <c r="K63" s="3"/>
      <c r="L63" s="3"/>
      <c r="M63" s="3"/>
      <c r="N63" s="5"/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/>
      <c r="D64" s="7"/>
      <c r="E64" s="7"/>
      <c r="F64" s="7"/>
      <c r="G64" s="41"/>
      <c r="H64" s="41"/>
      <c r="I64" s="41"/>
      <c r="J64" s="42"/>
      <c r="K64" s="41"/>
      <c r="L64" s="42"/>
      <c r="M64" s="42"/>
      <c r="N64" s="15"/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1113</v>
      </c>
      <c r="B3" s="2"/>
      <c r="C3" s="2"/>
      <c r="D3" s="2"/>
      <c r="E3" s="2"/>
      <c r="F3" s="2"/>
      <c r="G3" s="2"/>
      <c r="H3" s="2" t="s">
        <v>479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481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482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483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484</v>
      </c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 t="s">
        <v>480</v>
      </c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3" t="s">
        <v>743</v>
      </c>
      <c r="D11" s="3" t="s">
        <v>744</v>
      </c>
      <c r="E11" s="5"/>
      <c r="F11" s="5"/>
      <c r="G11" s="3" t="s">
        <v>745</v>
      </c>
      <c r="H11" s="3" t="s">
        <v>746</v>
      </c>
      <c r="I11" s="3"/>
      <c r="J11" s="3" t="s">
        <v>747</v>
      </c>
      <c r="K11" s="3" t="s">
        <v>748</v>
      </c>
      <c r="L11" s="5"/>
      <c r="M11" s="3" t="s">
        <v>749</v>
      </c>
      <c r="N11" s="3" t="s">
        <v>750</v>
      </c>
      <c r="O11" s="4"/>
      <c r="P11" s="3" t="s">
        <v>751</v>
      </c>
      <c r="Q11" s="3" t="s">
        <v>752</v>
      </c>
      <c r="R11" s="4"/>
      <c r="S11" s="5"/>
    </row>
    <row r="12" spans="1:20" ht="14.1" customHeight="1" x14ac:dyDescent="0.2">
      <c r="A12" s="1" t="s">
        <v>761</v>
      </c>
      <c r="B12" s="4"/>
      <c r="C12" s="5" t="s">
        <v>796</v>
      </c>
      <c r="D12" s="5" t="s">
        <v>796</v>
      </c>
      <c r="E12" s="5"/>
      <c r="F12" s="3"/>
      <c r="G12" s="135" t="str">
        <f>"" &amp; TestYear-3</f>
        <v>2019</v>
      </c>
      <c r="H12" s="135"/>
      <c r="I12" s="5"/>
      <c r="J12" s="135" t="str">
        <f>"" &amp; TestYear-2</f>
        <v>2020</v>
      </c>
      <c r="K12" s="135"/>
      <c r="L12" s="3"/>
      <c r="M12" s="135" t="str">
        <f>"" &amp; TestYear-1</f>
        <v>2021</v>
      </c>
      <c r="N12" s="135"/>
      <c r="O12" s="5"/>
      <c r="P12" s="135" t="str">
        <f>"" &amp; TestYear</f>
        <v>2022</v>
      </c>
      <c r="Q12" s="135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772</v>
      </c>
      <c r="D13" s="7" t="s">
        <v>676</v>
      </c>
      <c r="E13" s="7"/>
      <c r="F13" s="7"/>
      <c r="G13" s="7" t="s">
        <v>485</v>
      </c>
      <c r="H13" s="41" t="s">
        <v>486</v>
      </c>
      <c r="I13" s="41"/>
      <c r="J13" s="7" t="s">
        <v>485</v>
      </c>
      <c r="K13" s="41" t="s">
        <v>486</v>
      </c>
      <c r="L13" s="42"/>
      <c r="M13" s="7" t="s">
        <v>485</v>
      </c>
      <c r="N13" s="41" t="s">
        <v>486</v>
      </c>
      <c r="O13" s="15"/>
      <c r="P13" s="7" t="s">
        <v>485</v>
      </c>
      <c r="Q13" s="41" t="s">
        <v>486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9" t="s">
        <v>487</v>
      </c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D16" s="1" t="s">
        <v>488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D28" s="1" t="s">
        <v>489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17" t="s">
        <v>490</v>
      </c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D35" s="1" t="s">
        <v>491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D44" s="1" t="s">
        <v>492</v>
      </c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mergeCells count="4">
    <mergeCell ref="G12:H12"/>
    <mergeCell ref="J12:K12"/>
    <mergeCell ref="M12:N12"/>
    <mergeCell ref="P12:Q1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T53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1114</v>
      </c>
      <c r="B3" s="2"/>
      <c r="C3" s="2"/>
      <c r="D3" s="2"/>
      <c r="E3" s="2"/>
      <c r="F3" s="2"/>
      <c r="G3" s="2"/>
      <c r="H3" s="2" t="s">
        <v>493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494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495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496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497</v>
      </c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 t="s">
        <v>876</v>
      </c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3" t="s">
        <v>743</v>
      </c>
      <c r="D11" s="3" t="s">
        <v>744</v>
      </c>
      <c r="E11" s="5"/>
      <c r="F11" s="5"/>
      <c r="G11" s="3" t="s">
        <v>745</v>
      </c>
      <c r="H11" s="3" t="s">
        <v>746</v>
      </c>
      <c r="I11" s="3"/>
      <c r="J11" s="3" t="s">
        <v>747</v>
      </c>
      <c r="K11" s="3" t="s">
        <v>748</v>
      </c>
      <c r="L11" s="5"/>
      <c r="M11" s="3" t="s">
        <v>749</v>
      </c>
      <c r="N11" s="3" t="s">
        <v>750</v>
      </c>
      <c r="O11" s="4"/>
      <c r="P11" s="3" t="s">
        <v>751</v>
      </c>
      <c r="Q11" s="3" t="s">
        <v>752</v>
      </c>
      <c r="R11" s="4"/>
      <c r="S11" s="5"/>
    </row>
    <row r="12" spans="1:20" ht="14.1" customHeight="1" x14ac:dyDescent="0.2">
      <c r="A12" s="1" t="s">
        <v>761</v>
      </c>
      <c r="B12" s="4"/>
      <c r="C12" s="5" t="s">
        <v>796</v>
      </c>
      <c r="D12" s="5" t="s">
        <v>796</v>
      </c>
      <c r="E12" s="5"/>
      <c r="F12" s="3"/>
      <c r="G12" s="135" t="s">
        <v>498</v>
      </c>
      <c r="H12" s="135"/>
      <c r="I12" s="5"/>
      <c r="J12" s="135" t="s">
        <v>499</v>
      </c>
      <c r="K12" s="135"/>
      <c r="L12" s="3"/>
      <c r="M12" s="137" t="s">
        <v>500</v>
      </c>
      <c r="N12" s="137"/>
      <c r="O12" s="5"/>
      <c r="P12" s="137" t="s">
        <v>501</v>
      </c>
      <c r="Q12" s="137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772</v>
      </c>
      <c r="D13" s="7" t="s">
        <v>676</v>
      </c>
      <c r="E13" s="7"/>
      <c r="F13" s="7"/>
      <c r="G13" s="41" t="s">
        <v>485</v>
      </c>
      <c r="H13" s="41" t="s">
        <v>486</v>
      </c>
      <c r="I13" s="41"/>
      <c r="J13" s="42" t="s">
        <v>485</v>
      </c>
      <c r="K13" s="41" t="s">
        <v>486</v>
      </c>
      <c r="L13" s="42"/>
      <c r="M13" s="42" t="s">
        <v>485</v>
      </c>
      <c r="N13" s="15" t="s">
        <v>486</v>
      </c>
      <c r="O13" s="15"/>
      <c r="P13" s="15" t="s">
        <v>485</v>
      </c>
      <c r="Q13" s="15" t="s">
        <v>486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1" t="s">
        <v>487</v>
      </c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D18" s="1" t="s">
        <v>502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D29" s="1" t="s">
        <v>503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 t="s">
        <v>490</v>
      </c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D35" s="1" t="s">
        <v>504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D48" s="1" t="s">
        <v>505</v>
      </c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mergeCells count="4">
    <mergeCell ref="G12:H12"/>
    <mergeCell ref="J12:K12"/>
    <mergeCell ref="M12:N12"/>
    <mergeCell ref="P12:Q12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51"/>
  <sheetViews>
    <sheetView tabSelected="1" view="pageBreakPreview" zoomScale="60" zoomScaleNormal="100" workbookViewId="0">
      <selection activeCell="H28" sqref="H28"/>
    </sheetView>
  </sheetViews>
  <sheetFormatPr defaultColWidth="9.109375" defaultRowHeight="14.1" customHeight="1" x14ac:dyDescent="0.2"/>
  <cols>
    <col min="1" max="1" width="3.5546875" style="113" customWidth="1"/>
    <col min="2" max="2" width="6.88671875" style="113" bestFit="1" customWidth="1"/>
    <col min="3" max="20" width="9.5546875" style="113" customWidth="1"/>
    <col min="21" max="16384" width="9.109375" style="113"/>
  </cols>
  <sheetData>
    <row r="1" spans="1:20" ht="14.1" customHeight="1" thickBot="1" x14ac:dyDescent="0.25">
      <c r="A1" s="111" t="s">
        <v>527</v>
      </c>
      <c r="B1" s="111"/>
      <c r="C1" s="111"/>
      <c r="D1" s="111"/>
      <c r="E1" s="111"/>
      <c r="F1" s="111"/>
      <c r="G1" s="111"/>
      <c r="H1" s="111" t="s">
        <v>506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 t="s">
        <v>1426</v>
      </c>
      <c r="T1" s="112"/>
    </row>
    <row r="2" spans="1:20" ht="14.1" customHeight="1" x14ac:dyDescent="0.2">
      <c r="A2" s="113" t="s">
        <v>741</v>
      </c>
      <c r="E2" s="113" t="s">
        <v>806</v>
      </c>
      <c r="G2" s="113" t="s">
        <v>507</v>
      </c>
      <c r="K2" s="114"/>
      <c r="L2" s="114"/>
      <c r="N2" s="114"/>
      <c r="O2" s="114"/>
      <c r="P2" s="114" t="s">
        <v>783</v>
      </c>
      <c r="S2" s="115"/>
      <c r="T2" s="115"/>
    </row>
    <row r="3" spans="1:20" ht="14.1" customHeight="1" x14ac:dyDescent="0.2">
      <c r="K3" s="116"/>
      <c r="L3" s="117"/>
      <c r="O3" s="116"/>
      <c r="P3" s="116" t="s">
        <v>784</v>
      </c>
      <c r="Q3" s="117" t="s">
        <v>1429</v>
      </c>
      <c r="S3" s="118"/>
      <c r="T3" s="115"/>
    </row>
    <row r="4" spans="1:20" ht="14.1" customHeight="1" x14ac:dyDescent="0.2">
      <c r="A4" s="113" t="s">
        <v>780</v>
      </c>
      <c r="K4" s="116"/>
      <c r="L4" s="117"/>
      <c r="M4" s="116"/>
      <c r="P4" s="116"/>
      <c r="Q4" s="117" t="s">
        <v>1428</v>
      </c>
      <c r="S4" s="118"/>
      <c r="T4" s="115"/>
    </row>
    <row r="5" spans="1:20" ht="14.1" customHeight="1" x14ac:dyDescent="0.2">
      <c r="K5" s="116"/>
      <c r="L5" s="117"/>
      <c r="M5" s="116"/>
      <c r="P5" s="116"/>
      <c r="Q5" s="117" t="s">
        <v>1427</v>
      </c>
      <c r="S5" s="118"/>
      <c r="T5" s="115"/>
    </row>
    <row r="6" spans="1:20" ht="14.1" customHeight="1" thickBot="1" x14ac:dyDescent="0.25">
      <c r="A6" s="119" t="s">
        <v>1430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 t="s">
        <v>1431</v>
      </c>
      <c r="R6" s="111"/>
      <c r="S6" s="111"/>
      <c r="T6" s="112"/>
    </row>
    <row r="7" spans="1:20" ht="14.1" customHeight="1" x14ac:dyDescent="0.2"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20" ht="14.1" customHeight="1" x14ac:dyDescent="0.2">
      <c r="B8" s="120"/>
      <c r="C8" s="121"/>
      <c r="D8" s="121"/>
      <c r="E8" s="121"/>
      <c r="F8" s="121"/>
      <c r="G8" s="121"/>
      <c r="H8" s="121" t="s">
        <v>1420</v>
      </c>
      <c r="I8" s="121"/>
      <c r="J8" s="121"/>
      <c r="K8" s="122"/>
      <c r="L8" s="122"/>
      <c r="M8" s="121"/>
      <c r="N8" s="121"/>
      <c r="O8" s="121"/>
      <c r="P8" s="121"/>
      <c r="Q8" s="121"/>
      <c r="R8" s="121"/>
      <c r="S8" s="121"/>
    </row>
    <row r="9" spans="1:20" ht="14.1" customHeight="1" x14ac:dyDescent="0.2">
      <c r="B9" s="120"/>
      <c r="C9" s="121"/>
      <c r="D9" s="121"/>
      <c r="E9" s="122"/>
      <c r="F9" s="122"/>
      <c r="G9" s="121"/>
      <c r="H9" s="121" t="s">
        <v>1421</v>
      </c>
      <c r="I9" s="121"/>
      <c r="J9" s="121"/>
      <c r="K9" s="121"/>
      <c r="L9" s="122"/>
      <c r="M9" s="121"/>
      <c r="N9" s="121"/>
      <c r="O9" s="120"/>
      <c r="P9" s="121"/>
      <c r="Q9" s="121"/>
      <c r="R9" s="120"/>
      <c r="S9" s="122"/>
    </row>
    <row r="10" spans="1:20" ht="14.1" customHeight="1" x14ac:dyDescent="0.2">
      <c r="A10" s="113" t="s">
        <v>761</v>
      </c>
      <c r="B10" s="120"/>
      <c r="C10" s="122"/>
      <c r="D10" s="122"/>
      <c r="E10" s="122"/>
      <c r="F10" s="121"/>
      <c r="G10" s="123"/>
      <c r="H10" s="122" t="s">
        <v>1422</v>
      </c>
      <c r="I10" s="122"/>
      <c r="J10" s="123"/>
      <c r="K10" s="123"/>
      <c r="L10" s="121"/>
      <c r="M10" s="124"/>
      <c r="N10" s="124"/>
      <c r="O10" s="122"/>
      <c r="P10" s="124"/>
      <c r="Q10" s="124"/>
      <c r="R10" s="121"/>
      <c r="S10" s="16"/>
    </row>
    <row r="11" spans="1:20" ht="14.1" customHeight="1" thickBot="1" x14ac:dyDescent="0.25">
      <c r="A11" s="111" t="s">
        <v>772</v>
      </c>
      <c r="B11" s="125"/>
      <c r="C11" s="73" t="s">
        <v>711</v>
      </c>
      <c r="D11" s="73"/>
      <c r="E11" s="73"/>
      <c r="F11" s="73"/>
      <c r="G11" s="126"/>
      <c r="H11" s="126" t="s">
        <v>818</v>
      </c>
      <c r="I11" s="126"/>
      <c r="J11" s="127"/>
      <c r="K11" s="126"/>
      <c r="L11" s="127"/>
      <c r="M11" s="127"/>
      <c r="N11" s="128"/>
      <c r="O11" s="128"/>
      <c r="P11" s="128"/>
      <c r="Q11" s="128"/>
      <c r="R11" s="128"/>
      <c r="S11" s="128"/>
    </row>
    <row r="12" spans="1:20" ht="14.1" customHeight="1" x14ac:dyDescent="0.2">
      <c r="A12" s="113">
        <v>1</v>
      </c>
      <c r="B12" s="131"/>
      <c r="C12" s="129"/>
      <c r="D12" s="129"/>
      <c r="E12" s="129"/>
      <c r="F12" s="105"/>
      <c r="G12" s="105"/>
      <c r="H12" s="105"/>
      <c r="I12" s="105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20" ht="14.1" customHeight="1" x14ac:dyDescent="0.2">
      <c r="A13" s="113">
        <v>2</v>
      </c>
      <c r="B13" s="131" t="s">
        <v>73</v>
      </c>
      <c r="C13" s="129" t="s">
        <v>508</v>
      </c>
      <c r="F13" s="107"/>
      <c r="G13" s="105"/>
      <c r="H13" s="106">
        <v>1</v>
      </c>
      <c r="I13" s="105"/>
      <c r="J13" s="129"/>
      <c r="K13" s="129"/>
      <c r="L13" s="129"/>
      <c r="M13" s="105"/>
      <c r="N13" s="105"/>
      <c r="O13" s="105"/>
      <c r="P13" s="105"/>
      <c r="Q13" s="105"/>
      <c r="R13" s="105"/>
      <c r="S13" s="105"/>
      <c r="T13" s="112"/>
    </row>
    <row r="14" spans="1:20" ht="14.1" customHeight="1" x14ac:dyDescent="0.2">
      <c r="A14" s="113">
        <v>3</v>
      </c>
      <c r="B14" s="131"/>
      <c r="C14" s="129"/>
      <c r="F14" s="107"/>
      <c r="G14" s="107"/>
      <c r="H14" s="107"/>
      <c r="I14" s="107"/>
      <c r="J14" s="130"/>
      <c r="K14" s="130"/>
      <c r="L14" s="130"/>
      <c r="M14" s="107"/>
      <c r="N14" s="107"/>
      <c r="O14" s="107"/>
      <c r="P14" s="107"/>
      <c r="Q14" s="107"/>
      <c r="R14" s="107"/>
      <c r="S14" s="107"/>
      <c r="T14" s="112"/>
    </row>
    <row r="15" spans="1:20" ht="14.1" customHeight="1" x14ac:dyDescent="0.2">
      <c r="A15" s="113">
        <v>4</v>
      </c>
      <c r="B15" s="131" t="s">
        <v>74</v>
      </c>
      <c r="C15" s="129" t="s">
        <v>509</v>
      </c>
      <c r="F15" s="107"/>
      <c r="G15" s="107"/>
      <c r="H15" s="108">
        <v>0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12"/>
    </row>
    <row r="16" spans="1:20" ht="14.1" customHeight="1" x14ac:dyDescent="0.2">
      <c r="A16" s="113">
        <v>5</v>
      </c>
      <c r="B16" s="131"/>
      <c r="C16" s="129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12"/>
    </row>
    <row r="17" spans="1:20" ht="14.1" customHeight="1" x14ac:dyDescent="0.2">
      <c r="A17" s="113">
        <v>6</v>
      </c>
      <c r="B17" s="131" t="s">
        <v>75</v>
      </c>
      <c r="C17" s="129" t="s">
        <v>510</v>
      </c>
      <c r="F17" s="107"/>
      <c r="G17" s="107"/>
      <c r="H17" s="106">
        <v>8.4800000000000001E-4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12"/>
    </row>
    <row r="18" spans="1:20" ht="14.1" customHeight="1" x14ac:dyDescent="0.2">
      <c r="A18" s="113">
        <v>7</v>
      </c>
      <c r="B18" s="131"/>
      <c r="C18" s="129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12"/>
    </row>
    <row r="19" spans="1:20" ht="14.1" customHeight="1" x14ac:dyDescent="0.2">
      <c r="A19" s="113">
        <v>8</v>
      </c>
      <c r="B19" s="131" t="s">
        <v>76</v>
      </c>
      <c r="C19" s="129" t="s">
        <v>511</v>
      </c>
      <c r="F19" s="107"/>
      <c r="G19" s="107"/>
      <c r="H19" s="106">
        <v>2.2399999999999998E-3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12"/>
    </row>
    <row r="20" spans="1:20" ht="14.1" customHeight="1" x14ac:dyDescent="0.2">
      <c r="A20" s="113">
        <v>9</v>
      </c>
      <c r="B20" s="131"/>
      <c r="C20" s="129"/>
      <c r="F20" s="107"/>
      <c r="G20" s="107"/>
      <c r="H20" s="106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12"/>
    </row>
    <row r="21" spans="1:20" ht="14.1" customHeight="1" x14ac:dyDescent="0.2">
      <c r="A21" s="113">
        <v>10</v>
      </c>
      <c r="B21" s="131" t="s">
        <v>77</v>
      </c>
      <c r="C21" s="129" t="s">
        <v>512</v>
      </c>
      <c r="F21" s="107"/>
      <c r="G21" s="107"/>
      <c r="H21" s="109">
        <f>H13-H15-H17-H19</f>
        <v>0.99691200000000002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12"/>
    </row>
    <row r="22" spans="1:20" ht="14.1" customHeight="1" x14ac:dyDescent="0.2">
      <c r="A22" s="113">
        <v>11</v>
      </c>
      <c r="B22" s="131"/>
      <c r="C22" s="129" t="s">
        <v>513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12"/>
    </row>
    <row r="23" spans="1:20" ht="14.1" customHeight="1" x14ac:dyDescent="0.2">
      <c r="A23" s="113">
        <v>12</v>
      </c>
      <c r="B23" s="131"/>
      <c r="C23" s="129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12"/>
    </row>
    <row r="24" spans="1:20" ht="14.1" customHeight="1" x14ac:dyDescent="0.2">
      <c r="A24" s="113">
        <v>13</v>
      </c>
      <c r="B24" s="131" t="s">
        <v>78</v>
      </c>
      <c r="C24" s="129" t="s">
        <v>514</v>
      </c>
      <c r="F24" s="107"/>
      <c r="G24" s="107"/>
      <c r="H24" s="106">
        <v>5.5E-2</v>
      </c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12"/>
    </row>
    <row r="25" spans="1:20" ht="14.1" customHeight="1" x14ac:dyDescent="0.2">
      <c r="A25" s="113">
        <v>14</v>
      </c>
      <c r="B25" s="131"/>
      <c r="C25" s="129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12"/>
    </row>
    <row r="26" spans="1:20" ht="14.1" customHeight="1" x14ac:dyDescent="0.2">
      <c r="A26" s="113">
        <v>15</v>
      </c>
      <c r="B26" s="131" t="s">
        <v>520</v>
      </c>
      <c r="C26" s="129" t="s">
        <v>515</v>
      </c>
      <c r="F26" s="107"/>
      <c r="G26" s="107"/>
      <c r="H26" s="109">
        <f>H21*H24</f>
        <v>5.4830160000000003E-2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12"/>
    </row>
    <row r="27" spans="1:20" ht="14.1" customHeight="1" x14ac:dyDescent="0.2">
      <c r="A27" s="113">
        <v>16</v>
      </c>
      <c r="B27" s="131"/>
      <c r="C27" s="129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12"/>
    </row>
    <row r="28" spans="1:20" ht="14.1" customHeight="1" x14ac:dyDescent="0.2">
      <c r="A28" s="113">
        <v>17</v>
      </c>
      <c r="B28" s="131" t="s">
        <v>521</v>
      </c>
      <c r="C28" s="129" t="s">
        <v>516</v>
      </c>
      <c r="F28" s="107"/>
      <c r="G28" s="107"/>
      <c r="H28" s="109">
        <f>H21-H26</f>
        <v>0.94208184000000006</v>
      </c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12"/>
    </row>
    <row r="29" spans="1:20" ht="14.1" customHeight="1" x14ac:dyDescent="0.2">
      <c r="A29" s="113">
        <v>18</v>
      </c>
      <c r="B29" s="131"/>
      <c r="C29" s="129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12"/>
    </row>
    <row r="30" spans="1:20" ht="14.1" customHeight="1" x14ac:dyDescent="0.2">
      <c r="A30" s="113">
        <v>19</v>
      </c>
      <c r="B30" s="131" t="s">
        <v>522</v>
      </c>
      <c r="C30" s="129" t="s">
        <v>517</v>
      </c>
      <c r="F30" s="107"/>
      <c r="G30" s="107"/>
      <c r="H30" s="106">
        <v>0.21</v>
      </c>
      <c r="I30" s="107"/>
      <c r="J30" s="130"/>
      <c r="K30" s="107"/>
      <c r="L30" s="130"/>
      <c r="M30" s="107"/>
      <c r="N30" s="107"/>
      <c r="O30" s="107"/>
      <c r="P30" s="107"/>
      <c r="Q30" s="107"/>
      <c r="R30" s="107"/>
      <c r="S30" s="107"/>
      <c r="T30" s="112"/>
    </row>
    <row r="31" spans="1:20" ht="14.1" customHeight="1" x14ac:dyDescent="0.2">
      <c r="A31" s="113">
        <v>20</v>
      </c>
      <c r="B31" s="131"/>
      <c r="C31" s="129"/>
      <c r="F31" s="107"/>
      <c r="G31" s="107"/>
      <c r="H31" s="107"/>
      <c r="I31" s="107"/>
      <c r="J31" s="130"/>
      <c r="K31" s="107"/>
      <c r="L31" s="130"/>
      <c r="M31" s="107"/>
      <c r="N31" s="107"/>
      <c r="O31" s="107"/>
      <c r="P31" s="107"/>
      <c r="Q31" s="107"/>
      <c r="R31" s="107"/>
      <c r="S31" s="107"/>
      <c r="T31" s="112"/>
    </row>
    <row r="32" spans="1:20" ht="14.1" customHeight="1" x14ac:dyDescent="0.2">
      <c r="A32" s="113">
        <v>21</v>
      </c>
      <c r="B32" s="131" t="s">
        <v>523</v>
      </c>
      <c r="C32" s="129" t="s">
        <v>518</v>
      </c>
      <c r="F32" s="107"/>
      <c r="G32" s="107"/>
      <c r="H32" s="109">
        <f>H28*H30</f>
        <v>0.1978371864</v>
      </c>
      <c r="I32" s="107"/>
      <c r="J32" s="130"/>
      <c r="K32" s="107"/>
      <c r="L32" s="130"/>
      <c r="M32" s="107"/>
      <c r="N32" s="107"/>
      <c r="O32" s="107"/>
      <c r="P32" s="107"/>
      <c r="Q32" s="107"/>
      <c r="R32" s="107"/>
      <c r="S32" s="107"/>
      <c r="T32" s="112"/>
    </row>
    <row r="33" spans="1:20" ht="14.1" customHeight="1" x14ac:dyDescent="0.2">
      <c r="A33" s="113">
        <v>22</v>
      </c>
      <c r="B33" s="131"/>
      <c r="C33" s="129"/>
      <c r="F33" s="107"/>
      <c r="G33" s="107"/>
      <c r="H33" s="107"/>
      <c r="I33" s="107"/>
      <c r="J33" s="130"/>
      <c r="K33" s="107"/>
      <c r="L33" s="130"/>
      <c r="M33" s="107"/>
      <c r="N33" s="107"/>
      <c r="O33" s="107"/>
      <c r="P33" s="107"/>
      <c r="Q33" s="107"/>
      <c r="R33" s="107"/>
      <c r="S33" s="107"/>
      <c r="T33" s="112"/>
    </row>
    <row r="34" spans="1:20" ht="14.1" customHeight="1" x14ac:dyDescent="0.2">
      <c r="A34" s="113">
        <v>23</v>
      </c>
      <c r="B34" s="131" t="s">
        <v>524</v>
      </c>
      <c r="C34" s="129" t="s">
        <v>519</v>
      </c>
      <c r="F34" s="107"/>
      <c r="G34" s="107"/>
      <c r="H34" s="109">
        <f>H28-H32</f>
        <v>0.74424465360000003</v>
      </c>
      <c r="I34" s="107"/>
      <c r="J34" s="130"/>
      <c r="K34" s="107"/>
      <c r="L34" s="130"/>
      <c r="M34" s="107"/>
      <c r="N34" s="107"/>
      <c r="O34" s="107"/>
      <c r="P34" s="107"/>
      <c r="Q34" s="107"/>
      <c r="R34" s="107"/>
      <c r="S34" s="107"/>
      <c r="T34" s="112"/>
    </row>
    <row r="35" spans="1:20" ht="14.1" customHeight="1" x14ac:dyDescent="0.2">
      <c r="A35" s="113">
        <v>24</v>
      </c>
      <c r="B35" s="131"/>
      <c r="C35" s="129"/>
      <c r="F35" s="107"/>
      <c r="G35" s="107"/>
      <c r="H35" s="107"/>
      <c r="I35" s="107"/>
      <c r="J35" s="130"/>
      <c r="K35" s="107"/>
      <c r="L35" s="130"/>
      <c r="M35" s="107"/>
      <c r="N35" s="107"/>
      <c r="O35" s="107"/>
      <c r="P35" s="107"/>
      <c r="Q35" s="107"/>
      <c r="R35" s="107"/>
      <c r="S35" s="107"/>
      <c r="T35" s="112"/>
    </row>
    <row r="36" spans="1:20" ht="14.1" customHeight="1" thickBot="1" x14ac:dyDescent="0.25">
      <c r="A36" s="113">
        <v>25</v>
      </c>
      <c r="B36" s="131" t="s">
        <v>525</v>
      </c>
      <c r="C36" s="129" t="s">
        <v>526</v>
      </c>
      <c r="F36" s="107"/>
      <c r="G36" s="107"/>
      <c r="H36" s="110">
        <f>H13/H34</f>
        <v>1.3436441836201052</v>
      </c>
      <c r="I36" s="107"/>
      <c r="J36" s="130"/>
      <c r="K36" s="107"/>
      <c r="L36" s="130"/>
      <c r="M36" s="107"/>
      <c r="N36" s="107"/>
      <c r="O36" s="107"/>
      <c r="P36" s="107"/>
      <c r="Q36" s="107"/>
      <c r="R36" s="107"/>
      <c r="S36" s="107"/>
      <c r="T36" s="112"/>
    </row>
    <row r="37" spans="1:20" ht="14.1" customHeight="1" thickTop="1" x14ac:dyDescent="0.2">
      <c r="A37" s="113">
        <v>26</v>
      </c>
      <c r="B37" s="132"/>
      <c r="C37" s="129"/>
      <c r="F37" s="107"/>
      <c r="G37" s="107"/>
      <c r="H37" s="107"/>
      <c r="I37" s="107"/>
      <c r="J37" s="130"/>
      <c r="K37" s="107"/>
      <c r="L37" s="130"/>
      <c r="M37" s="107"/>
      <c r="N37" s="107"/>
      <c r="O37" s="107"/>
      <c r="P37" s="107"/>
      <c r="Q37" s="107"/>
      <c r="R37" s="107"/>
      <c r="S37" s="107"/>
      <c r="T37" s="112"/>
    </row>
    <row r="38" spans="1:20" ht="14.1" customHeight="1" x14ac:dyDescent="0.2">
      <c r="A38" s="113">
        <v>27</v>
      </c>
      <c r="B38" s="132"/>
      <c r="C38" s="129"/>
      <c r="F38" s="107"/>
      <c r="G38" s="107"/>
      <c r="H38" s="107"/>
      <c r="I38" s="107"/>
      <c r="J38" s="130"/>
      <c r="K38" s="107"/>
      <c r="L38" s="130"/>
      <c r="M38" s="107"/>
      <c r="N38" s="107"/>
      <c r="O38" s="107"/>
      <c r="P38" s="107"/>
      <c r="Q38" s="107"/>
      <c r="R38" s="107"/>
      <c r="S38" s="107"/>
      <c r="T38" s="112"/>
    </row>
    <row r="39" spans="1:20" ht="14.1" customHeight="1" x14ac:dyDescent="0.2">
      <c r="A39" s="113">
        <v>28</v>
      </c>
      <c r="B39" s="132"/>
      <c r="C39" s="129"/>
      <c r="F39" s="107"/>
      <c r="G39" s="107"/>
      <c r="H39" s="107"/>
      <c r="I39" s="107"/>
      <c r="J39" s="130"/>
      <c r="K39" s="107"/>
      <c r="L39" s="130"/>
      <c r="M39" s="107"/>
      <c r="N39" s="107"/>
      <c r="O39" s="107"/>
      <c r="P39" s="107"/>
      <c r="Q39" s="107"/>
      <c r="R39" s="107"/>
      <c r="S39" s="107"/>
      <c r="T39" s="112"/>
    </row>
    <row r="40" spans="1:20" ht="14.1" customHeight="1" x14ac:dyDescent="0.2">
      <c r="A40" s="113">
        <v>29</v>
      </c>
      <c r="B40" s="132"/>
      <c r="C40" s="129"/>
      <c r="F40" s="107"/>
      <c r="G40" s="107"/>
      <c r="H40" s="107"/>
      <c r="I40" s="107"/>
      <c r="J40" s="130"/>
      <c r="K40" s="107"/>
      <c r="L40" s="130"/>
      <c r="M40" s="107"/>
      <c r="N40" s="107"/>
      <c r="O40" s="107"/>
      <c r="P40" s="107"/>
      <c r="Q40" s="107"/>
      <c r="R40" s="107"/>
      <c r="S40" s="107"/>
      <c r="T40" s="112"/>
    </row>
    <row r="41" spans="1:20" ht="14.1" customHeight="1" x14ac:dyDescent="0.2">
      <c r="A41" s="113">
        <v>30</v>
      </c>
      <c r="B41" s="132"/>
      <c r="C41" s="129"/>
      <c r="F41" s="107"/>
      <c r="G41" s="107"/>
      <c r="H41" s="107"/>
      <c r="I41" s="107"/>
      <c r="J41" s="130"/>
      <c r="K41" s="107"/>
      <c r="L41" s="130"/>
      <c r="M41" s="107"/>
      <c r="N41" s="107"/>
      <c r="O41" s="107"/>
      <c r="P41" s="107"/>
      <c r="Q41" s="107"/>
      <c r="R41" s="107"/>
      <c r="S41" s="107"/>
      <c r="T41" s="112"/>
    </row>
    <row r="42" spans="1:20" ht="14.1" customHeight="1" x14ac:dyDescent="0.2">
      <c r="A42" s="113">
        <v>31</v>
      </c>
      <c r="B42" s="133"/>
      <c r="C42" s="129"/>
      <c r="F42" s="107"/>
      <c r="G42" s="107"/>
      <c r="H42" s="107"/>
      <c r="I42" s="107"/>
      <c r="J42" s="130"/>
      <c r="K42" s="107"/>
      <c r="L42" s="130"/>
      <c r="M42" s="107"/>
      <c r="N42" s="107"/>
      <c r="O42" s="107"/>
      <c r="P42" s="107"/>
      <c r="Q42" s="107"/>
      <c r="R42" s="107"/>
      <c r="S42" s="107"/>
      <c r="T42" s="112"/>
    </row>
    <row r="43" spans="1:20" ht="14.1" customHeight="1" x14ac:dyDescent="0.2">
      <c r="A43" s="113">
        <v>32</v>
      </c>
      <c r="B43" s="132"/>
      <c r="C43" s="129"/>
      <c r="F43" s="107"/>
      <c r="G43" s="107"/>
      <c r="H43" s="107"/>
      <c r="I43" s="107"/>
      <c r="J43" s="130"/>
      <c r="K43" s="107"/>
      <c r="L43" s="130"/>
      <c r="M43" s="107"/>
      <c r="N43" s="107"/>
      <c r="O43" s="107"/>
      <c r="P43" s="107"/>
      <c r="Q43" s="107"/>
      <c r="R43" s="107"/>
      <c r="S43" s="107"/>
      <c r="T43" s="112"/>
    </row>
    <row r="44" spans="1:20" ht="14.1" customHeight="1" x14ac:dyDescent="0.2">
      <c r="A44" s="113">
        <v>33</v>
      </c>
      <c r="B44" s="132"/>
      <c r="C44" s="129"/>
      <c r="F44" s="107"/>
      <c r="G44" s="107"/>
      <c r="H44" s="107"/>
      <c r="I44" s="107"/>
      <c r="J44" s="130"/>
      <c r="K44" s="107"/>
      <c r="L44" s="130"/>
      <c r="M44" s="107"/>
      <c r="N44" s="107"/>
      <c r="O44" s="107"/>
      <c r="P44" s="107"/>
      <c r="Q44" s="107"/>
      <c r="R44" s="107"/>
      <c r="S44" s="107"/>
      <c r="T44" s="112"/>
    </row>
    <row r="45" spans="1:20" ht="14.1" customHeight="1" x14ac:dyDescent="0.2">
      <c r="A45" s="113">
        <v>34</v>
      </c>
      <c r="B45" s="132"/>
      <c r="C45" s="129"/>
      <c r="F45" s="107"/>
      <c r="G45" s="107"/>
      <c r="H45" s="107"/>
      <c r="I45" s="107"/>
      <c r="J45" s="130"/>
      <c r="K45" s="107"/>
      <c r="L45" s="130"/>
      <c r="M45" s="107"/>
      <c r="N45" s="107"/>
      <c r="O45" s="107"/>
      <c r="P45" s="107"/>
      <c r="Q45" s="107"/>
      <c r="R45" s="107"/>
      <c r="S45" s="107"/>
      <c r="T45" s="112"/>
    </row>
    <row r="46" spans="1:20" ht="14.1" customHeight="1" x14ac:dyDescent="0.2">
      <c r="A46" s="113">
        <v>35</v>
      </c>
      <c r="B46" s="132"/>
      <c r="C46" s="129"/>
      <c r="F46" s="107"/>
      <c r="G46" s="107"/>
      <c r="H46" s="107"/>
      <c r="I46" s="107"/>
      <c r="J46" s="130"/>
      <c r="K46" s="107"/>
      <c r="L46" s="130"/>
      <c r="M46" s="107"/>
      <c r="N46" s="107"/>
      <c r="O46" s="107"/>
      <c r="P46" s="107"/>
      <c r="Q46" s="107"/>
      <c r="R46" s="107"/>
      <c r="S46" s="107"/>
      <c r="T46" s="112"/>
    </row>
    <row r="47" spans="1:20" ht="14.1" customHeight="1" x14ac:dyDescent="0.2">
      <c r="A47" s="113">
        <v>36</v>
      </c>
      <c r="B47" s="132"/>
      <c r="C47" s="129"/>
      <c r="F47" s="107"/>
      <c r="G47" s="107"/>
      <c r="H47" s="107"/>
      <c r="I47" s="107"/>
      <c r="J47" s="130"/>
      <c r="K47" s="107"/>
      <c r="L47" s="130"/>
      <c r="M47" s="107"/>
      <c r="N47" s="107"/>
      <c r="O47" s="107"/>
      <c r="P47" s="107"/>
      <c r="Q47" s="107"/>
      <c r="R47" s="107"/>
      <c r="S47" s="107"/>
    </row>
    <row r="48" spans="1:20" ht="14.1" customHeight="1" x14ac:dyDescent="0.2">
      <c r="A48" s="113">
        <v>37</v>
      </c>
      <c r="B48" s="132"/>
      <c r="C48" s="129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</row>
    <row r="49" spans="1:19" ht="14.1" customHeight="1" x14ac:dyDescent="0.2">
      <c r="A49" s="113">
        <v>38</v>
      </c>
      <c r="B49" s="132"/>
      <c r="C49" s="129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</row>
    <row r="50" spans="1:19" ht="14.1" customHeight="1" thickBot="1" x14ac:dyDescent="0.25">
      <c r="A50" s="111">
        <v>39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1:19" ht="14.1" customHeight="1" x14ac:dyDescent="0.2">
      <c r="A51" s="113" t="s">
        <v>1425</v>
      </c>
      <c r="Q51" s="113" t="s">
        <v>1424</v>
      </c>
    </row>
  </sheetData>
  <printOptions horizontalCentered="1" verticalCentered="1"/>
  <pageMargins left="0" right="0" top="0" bottom="0" header="0" footer="0"/>
  <pageSetup scale="70" orientation="landscape" r:id="rId1"/>
  <headerFooter alignWithMargins="0"/>
  <customProperties>
    <customPr name="EpmWorksheetKeyString_GUID" r:id="rId2"/>
  </customPropertie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146</v>
      </c>
      <c r="B3" s="2"/>
      <c r="C3" s="2"/>
      <c r="D3" s="2"/>
      <c r="E3" s="2"/>
      <c r="F3" s="2"/>
      <c r="G3" s="2"/>
      <c r="H3" s="2" t="s">
        <v>157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158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 t="s">
        <v>743</v>
      </c>
      <c r="G10" s="3" t="s">
        <v>744</v>
      </c>
      <c r="H10" s="3" t="s">
        <v>745</v>
      </c>
      <c r="I10" s="3" t="s">
        <v>746</v>
      </c>
      <c r="J10" s="3" t="s">
        <v>747</v>
      </c>
      <c r="K10" s="3" t="s">
        <v>748</v>
      </c>
      <c r="L10" s="3" t="s">
        <v>749</v>
      </c>
      <c r="M10" s="3" t="s">
        <v>750</v>
      </c>
      <c r="N10" s="3" t="s">
        <v>751</v>
      </c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 t="s">
        <v>826</v>
      </c>
      <c r="G11" s="5"/>
      <c r="H11" s="3"/>
      <c r="I11" s="5"/>
      <c r="J11" s="3"/>
      <c r="K11" s="5" t="s">
        <v>791</v>
      </c>
      <c r="L11" s="5"/>
      <c r="M11" s="5"/>
      <c r="N11" s="4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5" t="s">
        <v>771</v>
      </c>
      <c r="G12" s="3" t="s">
        <v>159</v>
      </c>
      <c r="H12" s="5" t="s">
        <v>160</v>
      </c>
      <c r="I12" s="5" t="s">
        <v>979</v>
      </c>
      <c r="J12" s="5" t="s">
        <v>791</v>
      </c>
      <c r="K12" s="100" t="s">
        <v>769</v>
      </c>
      <c r="L12" s="5"/>
      <c r="M12" s="3" t="s">
        <v>1042</v>
      </c>
      <c r="N12" s="3" t="s">
        <v>162</v>
      </c>
      <c r="O12" s="3"/>
      <c r="P12" s="5"/>
      <c r="Q12" s="3"/>
      <c r="R12" s="3"/>
      <c r="S12" s="3"/>
    </row>
    <row r="13" spans="1:20" ht="14.1" customHeight="1" thickBot="1" x14ac:dyDescent="0.25">
      <c r="A13" s="2" t="s">
        <v>772</v>
      </c>
      <c r="B13" s="8"/>
      <c r="C13" s="7" t="s">
        <v>163</v>
      </c>
      <c r="D13" s="7"/>
      <c r="E13" s="7"/>
      <c r="F13" s="7" t="s">
        <v>1069</v>
      </c>
      <c r="G13" s="7" t="s">
        <v>682</v>
      </c>
      <c r="H13" s="41" t="s">
        <v>682</v>
      </c>
      <c r="I13" s="41" t="s">
        <v>1065</v>
      </c>
      <c r="J13" s="41" t="s">
        <v>792</v>
      </c>
      <c r="K13" s="41" t="s">
        <v>164</v>
      </c>
      <c r="L13" s="15" t="s">
        <v>161</v>
      </c>
      <c r="M13" s="42" t="s">
        <v>626</v>
      </c>
      <c r="N13" s="42" t="s">
        <v>41</v>
      </c>
      <c r="O13" s="15"/>
      <c r="P13" s="15"/>
      <c r="Q13" s="42"/>
      <c r="R13" s="15"/>
      <c r="S13" s="42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D-1a</v>
      </c>
      <c r="B54" s="2"/>
      <c r="C54" s="2"/>
      <c r="D54" s="2"/>
      <c r="E54" s="2"/>
      <c r="F54" s="2"/>
      <c r="G54" s="2"/>
      <c r="H54" s="2" t="str">
        <f>+$H$3</f>
        <v>COST OF CAPITAL - 13-MONTH AVERAGE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company's 13-month average cost of capital for the test year, the prior year, and historical base year.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/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 t="s">
        <v>743</v>
      </c>
      <c r="G61" s="3" t="s">
        <v>744</v>
      </c>
      <c r="H61" s="3" t="s">
        <v>745</v>
      </c>
      <c r="I61" s="3" t="s">
        <v>746</v>
      </c>
      <c r="J61" s="3" t="s">
        <v>747</v>
      </c>
      <c r="K61" s="3" t="s">
        <v>748</v>
      </c>
      <c r="L61" s="3" t="s">
        <v>749</v>
      </c>
      <c r="M61" s="3" t="s">
        <v>750</v>
      </c>
      <c r="N61" s="3" t="s">
        <v>751</v>
      </c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 t="s">
        <v>826</v>
      </c>
      <c r="G62" s="5"/>
      <c r="H62" s="3"/>
      <c r="I62" s="5"/>
      <c r="J62" s="3"/>
      <c r="K62" s="5" t="s">
        <v>791</v>
      </c>
      <c r="L62" s="5"/>
      <c r="M62" s="5"/>
      <c r="N62" s="4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5" t="s">
        <v>771</v>
      </c>
      <c r="G63" s="3" t="s">
        <v>159</v>
      </c>
      <c r="H63" s="5" t="s">
        <v>160</v>
      </c>
      <c r="I63" s="5" t="s">
        <v>979</v>
      </c>
      <c r="J63" s="5" t="s">
        <v>791</v>
      </c>
      <c r="K63" s="100" t="s">
        <v>769</v>
      </c>
      <c r="L63" s="5"/>
      <c r="M63" s="3" t="s">
        <v>1042</v>
      </c>
      <c r="N63" s="3" t="s">
        <v>162</v>
      </c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163</v>
      </c>
      <c r="D64" s="7"/>
      <c r="E64" s="7"/>
      <c r="F64" s="7" t="s">
        <v>1069</v>
      </c>
      <c r="G64" s="7" t="s">
        <v>682</v>
      </c>
      <c r="H64" s="41" t="s">
        <v>682</v>
      </c>
      <c r="I64" s="41" t="s">
        <v>1065</v>
      </c>
      <c r="J64" s="41" t="s">
        <v>792</v>
      </c>
      <c r="K64" s="41" t="s">
        <v>164</v>
      </c>
      <c r="L64" s="15" t="s">
        <v>161</v>
      </c>
      <c r="M64" s="42" t="s">
        <v>626</v>
      </c>
      <c r="N64" s="42" t="s">
        <v>41</v>
      </c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D-1a</v>
      </c>
      <c r="B105" s="2"/>
      <c r="C105" s="2"/>
      <c r="D105" s="2"/>
      <c r="E105" s="2"/>
      <c r="F105" s="2"/>
      <c r="G105" s="2"/>
      <c r="H105" s="2" t="str">
        <f>+$H$3</f>
        <v>COST OF CAPITAL - 13-MONTH AVERAGE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the company's 13-month average cost of capital for the test year, the prior year, and historical base year.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/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 t="s">
        <v>784</v>
      </c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/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1" customHeight="1" x14ac:dyDescent="0.2">
      <c r="B112" s="4"/>
      <c r="C112" s="3"/>
      <c r="D112" s="3"/>
      <c r="E112" s="3"/>
      <c r="F112" s="3" t="s">
        <v>743</v>
      </c>
      <c r="G112" s="3" t="s">
        <v>744</v>
      </c>
      <c r="H112" s="3" t="s">
        <v>745</v>
      </c>
      <c r="I112" s="3" t="s">
        <v>746</v>
      </c>
      <c r="J112" s="3" t="s">
        <v>747</v>
      </c>
      <c r="K112" s="3" t="s">
        <v>748</v>
      </c>
      <c r="L112" s="3" t="s">
        <v>749</v>
      </c>
      <c r="M112" s="3" t="s">
        <v>750</v>
      </c>
      <c r="N112" s="3" t="s">
        <v>751</v>
      </c>
      <c r="O112" s="3"/>
      <c r="P112" s="3"/>
      <c r="Q112" s="3"/>
      <c r="R112" s="3"/>
      <c r="S112" s="3"/>
    </row>
    <row r="113" spans="1:19" ht="14.1" customHeight="1" x14ac:dyDescent="0.2">
      <c r="B113" s="4"/>
      <c r="C113" s="5"/>
      <c r="D113" s="5"/>
      <c r="E113" s="5"/>
      <c r="F113" s="5" t="s">
        <v>826</v>
      </c>
      <c r="G113" s="5"/>
      <c r="H113" s="3"/>
      <c r="I113" s="5"/>
      <c r="J113" s="3"/>
      <c r="K113" s="5" t="s">
        <v>791</v>
      </c>
      <c r="L113" s="5"/>
      <c r="M113" s="5"/>
      <c r="N113" s="4"/>
      <c r="O113" s="4"/>
      <c r="P113" s="4"/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/>
      <c r="D114" s="5"/>
      <c r="E114" s="5"/>
      <c r="F114" s="5" t="s">
        <v>771</v>
      </c>
      <c r="G114" s="3" t="s">
        <v>159</v>
      </c>
      <c r="H114" s="5" t="s">
        <v>160</v>
      </c>
      <c r="I114" s="5" t="s">
        <v>979</v>
      </c>
      <c r="J114" s="5" t="s">
        <v>791</v>
      </c>
      <c r="K114" s="100" t="s">
        <v>769</v>
      </c>
      <c r="L114" s="5"/>
      <c r="M114" s="3" t="s">
        <v>1042</v>
      </c>
      <c r="N114" s="3" t="s">
        <v>162</v>
      </c>
      <c r="O114" s="5"/>
      <c r="P114" s="3"/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163</v>
      </c>
      <c r="D115" s="7"/>
      <c r="E115" s="7"/>
      <c r="F115" s="7" t="s">
        <v>1069</v>
      </c>
      <c r="G115" s="7" t="s">
        <v>682</v>
      </c>
      <c r="H115" s="41" t="s">
        <v>682</v>
      </c>
      <c r="I115" s="41" t="s">
        <v>1065</v>
      </c>
      <c r="J115" s="41" t="s">
        <v>792</v>
      </c>
      <c r="K115" s="41" t="s">
        <v>164</v>
      </c>
      <c r="L115" s="15" t="s">
        <v>161</v>
      </c>
      <c r="M115" s="42" t="s">
        <v>626</v>
      </c>
      <c r="N115" s="42" t="s">
        <v>41</v>
      </c>
      <c r="O115" s="15"/>
      <c r="P115" s="15"/>
      <c r="Q115" s="15"/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147</v>
      </c>
      <c r="B3" s="2"/>
      <c r="C3" s="2"/>
      <c r="D3" s="2"/>
      <c r="E3" s="2"/>
      <c r="F3" s="2"/>
      <c r="G3" s="2"/>
      <c r="H3" s="2" t="s">
        <v>165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166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167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 t="s">
        <v>168</v>
      </c>
      <c r="J11" s="5"/>
      <c r="K11" s="5" t="s">
        <v>97</v>
      </c>
      <c r="L11" s="5"/>
      <c r="M11" s="4" t="s">
        <v>169</v>
      </c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163</v>
      </c>
      <c r="D12" s="5"/>
      <c r="E12" s="5"/>
      <c r="F12" s="3" t="s">
        <v>711</v>
      </c>
      <c r="G12" s="5"/>
      <c r="H12" s="5"/>
      <c r="I12" s="5" t="s">
        <v>436</v>
      </c>
      <c r="J12" s="5"/>
      <c r="K12" s="3" t="s">
        <v>1009</v>
      </c>
      <c r="L12" s="3"/>
      <c r="M12" s="3" t="s">
        <v>1009</v>
      </c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 t="str">
        <f>""&amp;HistYear</f>
        <v>2020</v>
      </c>
      <c r="J13" s="42"/>
      <c r="K13" s="41" t="str">
        <f>""&amp;PriorYear</f>
        <v>2021</v>
      </c>
      <c r="L13" s="42"/>
      <c r="M13" s="42" t="str">
        <f>""&amp;TestYear</f>
        <v>2022</v>
      </c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 t="s">
        <v>170</v>
      </c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E34" s="1" t="s">
        <v>171</v>
      </c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D-1b</v>
      </c>
      <c r="B54" s="2"/>
      <c r="C54" s="2"/>
      <c r="D54" s="2"/>
      <c r="E54" s="2"/>
      <c r="F54" s="2"/>
      <c r="G54" s="2"/>
      <c r="H54" s="2" t="str">
        <f>+$H$3</f>
        <v>COST OF CAPITAL - ADJUSTMENTS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1.)  List and describe the basis for the specific adjustments appearing on Schedule D-1a.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/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2.)  List and describe the basis for the pro-rata adjustments appearing on Schedule D-1a.</v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>XX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/>
      <c r="I62" s="3"/>
      <c r="J62" s="5"/>
      <c r="K62" s="5"/>
      <c r="L62" s="5"/>
      <c r="M62" s="4"/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/>
      <c r="H63" s="5"/>
      <c r="I63" s="5"/>
      <c r="J63" s="5"/>
      <c r="K63" s="3"/>
      <c r="L63" s="3"/>
      <c r="M63" s="3"/>
      <c r="N63" s="5"/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/>
      <c r="D64" s="7"/>
      <c r="E64" s="7"/>
      <c r="F64" s="7"/>
      <c r="G64" s="41"/>
      <c r="H64" s="41"/>
      <c r="I64" s="41"/>
      <c r="J64" s="42"/>
      <c r="K64" s="41"/>
      <c r="L64" s="42"/>
      <c r="M64" s="42"/>
      <c r="N64" s="15"/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148</v>
      </c>
      <c r="B3" s="2"/>
      <c r="C3" s="2"/>
      <c r="D3" s="2"/>
      <c r="E3" s="2"/>
      <c r="F3" s="2"/>
      <c r="G3" s="2"/>
      <c r="H3" s="2" t="s">
        <v>172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173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174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175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176</v>
      </c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 t="s">
        <v>743</v>
      </c>
      <c r="G10" s="3" t="s">
        <v>744</v>
      </c>
      <c r="H10" s="3"/>
      <c r="I10" s="3" t="s">
        <v>745</v>
      </c>
      <c r="J10" s="3" t="s">
        <v>746</v>
      </c>
      <c r="K10" s="5"/>
      <c r="L10" s="3" t="s">
        <v>747</v>
      </c>
      <c r="M10" s="3" t="s">
        <v>748</v>
      </c>
      <c r="N10" s="3"/>
      <c r="O10" s="3" t="s">
        <v>749</v>
      </c>
      <c r="P10" s="3" t="s">
        <v>750</v>
      </c>
      <c r="Q10" s="3"/>
      <c r="R10" s="3" t="s">
        <v>751</v>
      </c>
      <c r="S10" s="3" t="s">
        <v>752</v>
      </c>
    </row>
    <row r="11" spans="1:20" ht="14.1" customHeight="1" thickBot="1" x14ac:dyDescent="0.25">
      <c r="B11" s="4"/>
      <c r="C11" s="5"/>
      <c r="D11" s="5"/>
      <c r="E11" s="5"/>
      <c r="F11" s="146" t="str">
        <f>""&amp;HistYear-2</f>
        <v>2018</v>
      </c>
      <c r="G11" s="146"/>
      <c r="H11" s="5"/>
      <c r="I11" s="146" t="str">
        <f>""&amp;HistYear-1</f>
        <v>2019</v>
      </c>
      <c r="J11" s="146"/>
      <c r="K11" s="5"/>
      <c r="L11" s="146" t="str">
        <f>""&amp;HistYear</f>
        <v>2020</v>
      </c>
      <c r="M11" s="146"/>
      <c r="N11" s="5"/>
      <c r="O11" s="145" t="str">
        <f>""&amp;PriorYear</f>
        <v>2021</v>
      </c>
      <c r="P11" s="145"/>
      <c r="Q11" s="4"/>
      <c r="R11" s="145" t="str">
        <f>""&amp;TestYear</f>
        <v>2022</v>
      </c>
      <c r="S11" s="145"/>
    </row>
    <row r="12" spans="1:20" ht="14.1" customHeight="1" x14ac:dyDescent="0.2">
      <c r="A12" s="1" t="s">
        <v>761</v>
      </c>
      <c r="B12" s="4"/>
      <c r="C12" s="5"/>
      <c r="D12" s="5"/>
      <c r="E12" s="5"/>
      <c r="F12" s="5" t="s">
        <v>790</v>
      </c>
      <c r="G12" s="5" t="s">
        <v>177</v>
      </c>
      <c r="H12" s="5"/>
      <c r="I12" s="5" t="s">
        <v>790</v>
      </c>
      <c r="J12" s="3" t="s">
        <v>177</v>
      </c>
      <c r="K12" s="3"/>
      <c r="L12" s="3" t="s">
        <v>790</v>
      </c>
      <c r="M12" s="5" t="s">
        <v>177</v>
      </c>
      <c r="N12" s="5"/>
      <c r="O12" s="3" t="s">
        <v>790</v>
      </c>
      <c r="P12" s="16" t="s">
        <v>177</v>
      </c>
      <c r="Q12" s="3"/>
      <c r="R12" s="3" t="s">
        <v>790</v>
      </c>
      <c r="S12" s="16" t="s">
        <v>177</v>
      </c>
    </row>
    <row r="13" spans="1:20" ht="14.1" customHeight="1" thickBot="1" x14ac:dyDescent="0.25">
      <c r="A13" s="2" t="s">
        <v>772</v>
      </c>
      <c r="B13" s="8"/>
      <c r="C13" s="7" t="s">
        <v>163</v>
      </c>
      <c r="D13" s="7"/>
      <c r="E13" s="7"/>
      <c r="F13" s="7" t="s">
        <v>788</v>
      </c>
      <c r="G13" s="41" t="s">
        <v>771</v>
      </c>
      <c r="H13" s="41"/>
      <c r="I13" s="41" t="s">
        <v>788</v>
      </c>
      <c r="J13" s="41" t="s">
        <v>771</v>
      </c>
      <c r="K13" s="41"/>
      <c r="L13" s="42" t="s">
        <v>788</v>
      </c>
      <c r="M13" s="15" t="s">
        <v>771</v>
      </c>
      <c r="N13" s="15"/>
      <c r="O13" s="15" t="s">
        <v>788</v>
      </c>
      <c r="P13" s="15" t="s">
        <v>771</v>
      </c>
      <c r="Q13" s="15"/>
      <c r="R13" s="15" t="s">
        <v>788</v>
      </c>
      <c r="S13" s="15" t="s">
        <v>771</v>
      </c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D-2</v>
      </c>
      <c r="B54" s="2"/>
      <c r="C54" s="2"/>
      <c r="D54" s="2"/>
      <c r="E54" s="2"/>
      <c r="F54" s="2"/>
      <c r="G54" s="2"/>
      <c r="H54" s="2" t="str">
        <f>+$H$3</f>
        <v>COST OF CAPITAL - 5 YEAR HISTORY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For the subject Florida utility, all other regulated utility operations combined, all non-regulated operations combined,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the parent company, and on a consolidated basis, provide the year-end capital structure for investor capital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(i.e. common equity, preferred stock, long-term debt, and short-term debt) for the five years through the end of the</v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 xml:space="preserve">projected test year.  </v>
      </c>
      <c r="K58" s="11"/>
      <c r="L58" s="13"/>
      <c r="M58" s="11"/>
      <c r="P58" s="11" t="str">
        <f>IF($P$7="","",$P$7)</f>
        <v>XX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 t="s">
        <v>743</v>
      </c>
      <c r="G61" s="3" t="s">
        <v>744</v>
      </c>
      <c r="H61" s="3"/>
      <c r="I61" s="3" t="s">
        <v>745</v>
      </c>
      <c r="J61" s="3" t="s">
        <v>746</v>
      </c>
      <c r="K61" s="5"/>
      <c r="L61" s="3" t="s">
        <v>747</v>
      </c>
      <c r="M61" s="3" t="s">
        <v>748</v>
      </c>
      <c r="N61" s="3"/>
      <c r="O61" s="3" t="s">
        <v>749</v>
      </c>
      <c r="P61" s="3" t="s">
        <v>750</v>
      </c>
      <c r="Q61" s="3"/>
      <c r="R61" s="3" t="s">
        <v>751</v>
      </c>
      <c r="S61" s="3" t="s">
        <v>752</v>
      </c>
    </row>
    <row r="62" spans="1:20" ht="14.1" customHeight="1" thickBot="1" x14ac:dyDescent="0.25">
      <c r="B62" s="4"/>
      <c r="C62" s="5"/>
      <c r="D62" s="5"/>
      <c r="E62" s="5"/>
      <c r="F62" s="146" t="str">
        <f>""&amp;HistYear-2</f>
        <v>2018</v>
      </c>
      <c r="G62" s="146"/>
      <c r="H62" s="5"/>
      <c r="I62" s="146" t="str">
        <f>""&amp;HistYear-1</f>
        <v>2019</v>
      </c>
      <c r="J62" s="146"/>
      <c r="K62" s="5"/>
      <c r="L62" s="146" t="str">
        <f>""&amp;HistYear</f>
        <v>2020</v>
      </c>
      <c r="M62" s="146"/>
      <c r="N62" s="5"/>
      <c r="O62" s="145" t="str">
        <f>""&amp;PriorYear</f>
        <v>2021</v>
      </c>
      <c r="P62" s="145"/>
      <c r="Q62" s="4"/>
      <c r="R62" s="145" t="str">
        <f>""&amp;TestYear</f>
        <v>2022</v>
      </c>
      <c r="S62" s="145"/>
    </row>
    <row r="63" spans="1:20" ht="14.1" customHeight="1" x14ac:dyDescent="0.2">
      <c r="A63" s="1" t="s">
        <v>761</v>
      </c>
      <c r="B63" s="4"/>
      <c r="C63" s="5"/>
      <c r="D63" s="5"/>
      <c r="E63" s="5"/>
      <c r="F63" s="5" t="s">
        <v>790</v>
      </c>
      <c r="G63" s="5" t="s">
        <v>177</v>
      </c>
      <c r="H63" s="5"/>
      <c r="I63" s="5" t="s">
        <v>790</v>
      </c>
      <c r="J63" s="3" t="s">
        <v>177</v>
      </c>
      <c r="K63" s="3"/>
      <c r="L63" s="3" t="s">
        <v>790</v>
      </c>
      <c r="M63" s="5" t="s">
        <v>177</v>
      </c>
      <c r="N63" s="5"/>
      <c r="O63" s="3" t="s">
        <v>790</v>
      </c>
      <c r="P63" s="16" t="s">
        <v>177</v>
      </c>
      <c r="Q63" s="3"/>
      <c r="R63" s="3" t="s">
        <v>790</v>
      </c>
      <c r="S63" s="16" t="s">
        <v>177</v>
      </c>
      <c r="T63" s="10"/>
    </row>
    <row r="64" spans="1:20" ht="14.1" customHeight="1" thickBot="1" x14ac:dyDescent="0.25">
      <c r="A64" s="2" t="s">
        <v>772</v>
      </c>
      <c r="B64" s="8"/>
      <c r="C64" s="7" t="s">
        <v>163</v>
      </c>
      <c r="D64" s="7"/>
      <c r="E64" s="7"/>
      <c r="F64" s="7" t="s">
        <v>788</v>
      </c>
      <c r="G64" s="41" t="s">
        <v>771</v>
      </c>
      <c r="H64" s="41"/>
      <c r="I64" s="41" t="s">
        <v>788</v>
      </c>
      <c r="J64" s="41" t="s">
        <v>771</v>
      </c>
      <c r="K64" s="41"/>
      <c r="L64" s="42" t="s">
        <v>788</v>
      </c>
      <c r="M64" s="15" t="s">
        <v>771</v>
      </c>
      <c r="N64" s="15"/>
      <c r="O64" s="15" t="s">
        <v>788</v>
      </c>
      <c r="P64" s="15" t="s">
        <v>771</v>
      </c>
      <c r="Q64" s="15"/>
      <c r="R64" s="15" t="s">
        <v>788</v>
      </c>
      <c r="S64" s="15" t="s">
        <v>771</v>
      </c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mergeCells count="10">
    <mergeCell ref="O62:P62"/>
    <mergeCell ref="R62:S62"/>
    <mergeCell ref="F11:G11"/>
    <mergeCell ref="F62:G62"/>
    <mergeCell ref="I62:J62"/>
    <mergeCell ref="L62:M62"/>
    <mergeCell ref="R11:S11"/>
    <mergeCell ref="O11:P11"/>
    <mergeCell ref="L11:M11"/>
    <mergeCell ref="I11:J11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149</v>
      </c>
      <c r="B3" s="2"/>
      <c r="C3" s="2"/>
      <c r="D3" s="2"/>
      <c r="E3" s="2"/>
      <c r="F3" s="2"/>
      <c r="G3" s="2"/>
      <c r="H3" s="2" t="s">
        <v>178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179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180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181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182</v>
      </c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 t="s">
        <v>183</v>
      </c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 t="s">
        <v>184</v>
      </c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 t="s">
        <v>185</v>
      </c>
      <c r="M11" s="4"/>
      <c r="N11" s="5"/>
      <c r="O11" s="4"/>
      <c r="P11" s="4" t="s">
        <v>186</v>
      </c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187</v>
      </c>
      <c r="D12" s="5"/>
      <c r="E12" s="5"/>
      <c r="F12" s="3" t="s">
        <v>188</v>
      </c>
      <c r="G12" s="5"/>
      <c r="H12" s="5"/>
      <c r="I12" s="5" t="s">
        <v>188</v>
      </c>
      <c r="J12" s="5"/>
      <c r="K12" s="3"/>
      <c r="L12" s="3" t="s">
        <v>189</v>
      </c>
      <c r="M12" s="3"/>
      <c r="N12" s="5"/>
      <c r="O12" s="5"/>
      <c r="P12" s="3" t="s">
        <v>891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897</v>
      </c>
      <c r="D13" s="7"/>
      <c r="E13" s="7"/>
      <c r="F13" s="7" t="s">
        <v>626</v>
      </c>
      <c r="G13" s="41"/>
      <c r="H13" s="41"/>
      <c r="I13" s="41" t="s">
        <v>1393</v>
      </c>
      <c r="J13" s="42"/>
      <c r="K13" s="41"/>
      <c r="L13" s="42" t="s">
        <v>788</v>
      </c>
      <c r="M13" s="42"/>
      <c r="N13" s="15"/>
      <c r="O13" s="15"/>
      <c r="P13" s="15" t="s">
        <v>190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D-3</v>
      </c>
      <c r="B54" s="2"/>
      <c r="C54" s="2"/>
      <c r="D54" s="2"/>
      <c r="E54" s="2"/>
      <c r="F54" s="2"/>
      <c r="G54" s="2"/>
      <c r="H54" s="2" t="str">
        <f>+$H$3</f>
        <v>SHORT-TERM DEBT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1.)  Provide the specified data on short-term debt issues on a 13-month average basis for the test year, prior year,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 xml:space="preserve">      and historical base year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 xml:space="preserve">2.)  Provide a narrative description of the Company's policies regarding short-term financing.  The following topics should be </v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 xml:space="preserve">      covered:  ratio of short-term debt to total capital, plant expansion, working capital, timing of long-term financing, method</v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 xml:space="preserve">     of short-term financing (bank loans, commercial paper, etc.),  and other uses of short-term financing.</v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 t="s">
        <v>184</v>
      </c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/>
      <c r="I62" s="3"/>
      <c r="J62" s="5"/>
      <c r="K62" s="5"/>
      <c r="L62" s="5" t="s">
        <v>185</v>
      </c>
      <c r="M62" s="4"/>
      <c r="N62" s="5"/>
      <c r="O62" s="4"/>
      <c r="P62" s="4" t="s">
        <v>186</v>
      </c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187</v>
      </c>
      <c r="D63" s="5"/>
      <c r="E63" s="5"/>
      <c r="F63" s="3" t="s">
        <v>188</v>
      </c>
      <c r="G63" s="5"/>
      <c r="H63" s="5"/>
      <c r="I63" s="5" t="s">
        <v>188</v>
      </c>
      <c r="J63" s="5"/>
      <c r="K63" s="3"/>
      <c r="L63" s="3" t="s">
        <v>189</v>
      </c>
      <c r="M63" s="3"/>
      <c r="N63" s="5"/>
      <c r="O63" s="5"/>
      <c r="P63" s="3" t="s">
        <v>891</v>
      </c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897</v>
      </c>
      <c r="D64" s="7"/>
      <c r="E64" s="7"/>
      <c r="F64" s="7" t="s">
        <v>626</v>
      </c>
      <c r="G64" s="41"/>
      <c r="H64" s="41"/>
      <c r="I64" s="41" t="s">
        <v>1393</v>
      </c>
      <c r="J64" s="42"/>
      <c r="K64" s="41"/>
      <c r="L64" s="42" t="s">
        <v>788</v>
      </c>
      <c r="M64" s="42"/>
      <c r="N64" s="15"/>
      <c r="O64" s="15"/>
      <c r="P64" s="15" t="s">
        <v>190</v>
      </c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D-3</v>
      </c>
      <c r="B105" s="2"/>
      <c r="C105" s="2"/>
      <c r="D105" s="2"/>
      <c r="E105" s="2"/>
      <c r="F105" s="2"/>
      <c r="G105" s="2"/>
      <c r="H105" s="2" t="str">
        <f>+$H$3</f>
        <v>SHORT-TERM DEBT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1.)  Provide the specified data on short-term debt issues on a 13-month average basis for the test year, prior year,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 xml:space="preserve">      and historical base year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 xml:space="preserve">2.)  Provide a narrative description of the Company's policies regarding short-term financing.  The following topics should be </v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 xml:space="preserve">      covered:  ratio of short-term debt to total capital, plant expansion, working capital, timing of long-term financing, method</v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 xml:space="preserve">     of short-term financing (bank loans, commercial paper, etc.),  and other uses of short-term financing.</v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1" customHeight="1" x14ac:dyDescent="0.2">
      <c r="B112" s="4"/>
      <c r="C112" s="3"/>
      <c r="D112" s="3"/>
      <c r="E112" s="3"/>
      <c r="F112" s="3"/>
      <c r="G112" s="3"/>
      <c r="H112" s="3"/>
      <c r="I112" s="3"/>
      <c r="J112" s="3"/>
      <c r="K112" s="5"/>
      <c r="L112" s="5" t="s">
        <v>184</v>
      </c>
      <c r="M112" s="3"/>
      <c r="N112" s="3"/>
      <c r="O112" s="3"/>
      <c r="P112" s="3"/>
      <c r="Q112" s="3"/>
      <c r="R112" s="3"/>
      <c r="S112" s="3"/>
    </row>
    <row r="113" spans="1:19" ht="14.1" customHeight="1" x14ac:dyDescent="0.2">
      <c r="B113" s="4"/>
      <c r="C113" s="5"/>
      <c r="D113" s="5"/>
      <c r="E113" s="5"/>
      <c r="F113" s="5"/>
      <c r="G113" s="3"/>
      <c r="H113" s="5"/>
      <c r="I113" s="3"/>
      <c r="J113" s="5"/>
      <c r="K113" s="5"/>
      <c r="L113" s="5" t="s">
        <v>185</v>
      </c>
      <c r="M113" s="4"/>
      <c r="N113" s="5"/>
      <c r="O113" s="4"/>
      <c r="P113" s="4" t="s">
        <v>186</v>
      </c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 t="s">
        <v>187</v>
      </c>
      <c r="D114" s="5"/>
      <c r="E114" s="5"/>
      <c r="F114" s="3" t="s">
        <v>188</v>
      </c>
      <c r="G114" s="5"/>
      <c r="H114" s="5"/>
      <c r="I114" s="5" t="s">
        <v>188</v>
      </c>
      <c r="J114" s="5"/>
      <c r="K114" s="3"/>
      <c r="L114" s="3" t="s">
        <v>189</v>
      </c>
      <c r="M114" s="3"/>
      <c r="N114" s="5"/>
      <c r="O114" s="5"/>
      <c r="P114" s="3" t="s">
        <v>891</v>
      </c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897</v>
      </c>
      <c r="D115" s="7"/>
      <c r="E115" s="7"/>
      <c r="F115" s="7" t="s">
        <v>626</v>
      </c>
      <c r="G115" s="41"/>
      <c r="H115" s="41"/>
      <c r="I115" s="41" t="s">
        <v>1393</v>
      </c>
      <c r="J115" s="42"/>
      <c r="K115" s="41"/>
      <c r="L115" s="42" t="s">
        <v>788</v>
      </c>
      <c r="M115" s="42"/>
      <c r="N115" s="15"/>
      <c r="O115" s="15"/>
      <c r="P115" s="15" t="s">
        <v>190</v>
      </c>
      <c r="Q115" s="15"/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02"/>
  <sheetViews>
    <sheetView topLeftCell="A162" zoomScale="92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6</v>
      </c>
    </row>
    <row r="3" spans="1:20" ht="14.1" customHeight="1" thickBot="1" x14ac:dyDescent="0.25">
      <c r="A3" s="2" t="s">
        <v>785</v>
      </c>
      <c r="B3" s="2"/>
      <c r="C3" s="2"/>
      <c r="D3" s="2"/>
      <c r="E3" s="2"/>
      <c r="F3" s="2"/>
      <c r="G3" s="2"/>
      <c r="H3" s="2" t="s">
        <v>795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6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565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566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567</v>
      </c>
      <c r="K6" s="11"/>
      <c r="L6" s="13"/>
      <c r="M6" s="11"/>
      <c r="P6" s="13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3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 t="s">
        <v>743</v>
      </c>
      <c r="N9" s="3"/>
      <c r="O9" s="3" t="s">
        <v>744</v>
      </c>
      <c r="P9" s="3"/>
      <c r="Q9" s="3" t="s">
        <v>745</v>
      </c>
      <c r="R9" s="3"/>
      <c r="S9" s="3"/>
    </row>
    <row r="10" spans="1:20" ht="14.1" customHeight="1" x14ac:dyDescent="0.2">
      <c r="C10" s="14"/>
      <c r="D10" s="14"/>
      <c r="E10" s="14"/>
      <c r="F10" s="14"/>
      <c r="G10" s="14"/>
      <c r="H10" s="14"/>
      <c r="I10" s="5"/>
      <c r="J10" s="5"/>
      <c r="K10" s="6"/>
      <c r="L10" s="5"/>
      <c r="M10" s="5"/>
      <c r="N10" s="5"/>
      <c r="O10" s="5"/>
      <c r="Q10" s="4" t="s">
        <v>791</v>
      </c>
      <c r="S10" s="5"/>
    </row>
    <row r="11" spans="1:20" ht="14.1" customHeight="1" x14ac:dyDescent="0.2">
      <c r="B11" s="4"/>
      <c r="C11" s="5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793</v>
      </c>
      <c r="R11" s="3"/>
      <c r="S11" s="16"/>
    </row>
    <row r="12" spans="1:20" ht="14.1" customHeight="1" x14ac:dyDescent="0.2">
      <c r="A12" s="10"/>
      <c r="B12" s="29"/>
      <c r="C12" s="30"/>
      <c r="D12" s="30"/>
      <c r="E12" s="30"/>
      <c r="F12" s="30"/>
      <c r="G12" s="31"/>
      <c r="H12" s="31"/>
      <c r="I12" s="31"/>
      <c r="J12" s="31"/>
      <c r="K12" s="31"/>
      <c r="L12" s="5"/>
      <c r="M12" s="5" t="s">
        <v>789</v>
      </c>
      <c r="N12" s="31"/>
      <c r="O12" s="31"/>
      <c r="P12" s="31"/>
      <c r="Q12" s="31" t="s">
        <v>789</v>
      </c>
      <c r="R12" s="31"/>
      <c r="S12" s="31"/>
    </row>
    <row r="13" spans="1:20" ht="14.1" customHeight="1" x14ac:dyDescent="0.2">
      <c r="A13" s="1" t="s">
        <v>761</v>
      </c>
      <c r="B13" s="24"/>
      <c r="C13" s="25"/>
      <c r="D13" s="25"/>
      <c r="E13" s="25"/>
      <c r="F13" s="25"/>
      <c r="G13" s="3"/>
      <c r="H13" s="3"/>
      <c r="I13" s="3" t="s">
        <v>569</v>
      </c>
      <c r="J13" s="25"/>
      <c r="K13" s="25"/>
      <c r="L13" s="3"/>
      <c r="M13" s="3" t="s">
        <v>790</v>
      </c>
      <c r="N13" s="3"/>
      <c r="O13" s="3" t="s">
        <v>791</v>
      </c>
      <c r="P13" s="25"/>
      <c r="Q13" s="32" t="s">
        <v>570</v>
      </c>
      <c r="R13" s="25"/>
      <c r="S13" s="25"/>
    </row>
    <row r="14" spans="1:20" ht="14.1" customHeight="1" thickBot="1" x14ac:dyDescent="0.25">
      <c r="A14" s="2" t="s">
        <v>772</v>
      </c>
      <c r="B14" s="33"/>
      <c r="C14" s="34"/>
      <c r="D14" s="7"/>
      <c r="E14" s="7" t="s">
        <v>1193</v>
      </c>
      <c r="F14" s="34"/>
      <c r="G14" s="15"/>
      <c r="H14" s="15"/>
      <c r="I14" s="15" t="s">
        <v>787</v>
      </c>
      <c r="J14" s="34"/>
      <c r="K14" s="34"/>
      <c r="L14" s="15"/>
      <c r="M14" s="15" t="s">
        <v>788</v>
      </c>
      <c r="N14" s="15"/>
      <c r="O14" s="15" t="s">
        <v>792</v>
      </c>
      <c r="P14" s="34"/>
      <c r="Q14" s="35" t="s">
        <v>788</v>
      </c>
      <c r="R14" s="34"/>
      <c r="S14" s="34"/>
    </row>
    <row r="15" spans="1:20" ht="14.1" customHeight="1" x14ac:dyDescent="0.2">
      <c r="A15" s="1">
        <v>1</v>
      </c>
      <c r="B15" s="38" t="s">
        <v>571</v>
      </c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0" ht="14.1" customHeight="1" x14ac:dyDescent="0.2">
      <c r="A16" s="1">
        <v>2</v>
      </c>
      <c r="B16" s="23"/>
      <c r="C16" s="25"/>
      <c r="D16" s="10"/>
      <c r="E16" s="10"/>
      <c r="F16" s="21"/>
      <c r="G16" s="21"/>
      <c r="H16" s="21"/>
      <c r="I16" s="37" t="s">
        <v>743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4.1" customHeight="1" x14ac:dyDescent="0.2">
      <c r="A17" s="1">
        <v>3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4.1" customHeight="1" x14ac:dyDescent="0.2">
      <c r="A18" s="1">
        <v>4</v>
      </c>
      <c r="B18" s="23"/>
      <c r="C18" s="25"/>
      <c r="D18" s="10"/>
      <c r="E18" s="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4.1" customHeight="1" x14ac:dyDescent="0.2">
      <c r="A19" s="1">
        <v>5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4.1" customHeight="1" x14ac:dyDescent="0.2">
      <c r="A20" s="1">
        <v>6</v>
      </c>
      <c r="B20" s="23"/>
      <c r="C20" s="25"/>
      <c r="D20" s="10"/>
      <c r="E20" s="1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">
      <c r="A21" s="1">
        <v>7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4.1" customHeight="1" x14ac:dyDescent="0.2">
      <c r="A22" s="1">
        <v>8</v>
      </c>
      <c r="B22" s="23"/>
      <c r="C22" s="25"/>
      <c r="D22" s="10"/>
      <c r="E22" s="1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14.1" customHeight="1" x14ac:dyDescent="0.2">
      <c r="A23" s="1">
        <v>9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14.1" customHeight="1" x14ac:dyDescent="0.2">
      <c r="A24" s="1">
        <v>10</v>
      </c>
      <c r="B24" s="23"/>
      <c r="C24" s="25"/>
      <c r="D24" s="10"/>
      <c r="E24" s="1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14.1" customHeight="1" x14ac:dyDescent="0.2">
      <c r="A25" s="1">
        <v>11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ht="14.1" customHeight="1" x14ac:dyDescent="0.2">
      <c r="A26" s="1">
        <v>12</v>
      </c>
      <c r="B26" s="23"/>
      <c r="C26" s="25"/>
      <c r="D26" s="1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1" customHeight="1" x14ac:dyDescent="0.2">
      <c r="A27" s="1">
        <v>13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4.1" customHeight="1" x14ac:dyDescent="0.2">
      <c r="A28" s="1">
        <v>14</v>
      </c>
      <c r="B28" s="23"/>
      <c r="C28" s="25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ht="14.1" customHeight="1" x14ac:dyDescent="0.2">
      <c r="A29" s="1">
        <v>15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14.1" customHeight="1" x14ac:dyDescent="0.2">
      <c r="A30" s="1">
        <v>16</v>
      </c>
      <c r="B30" s="23"/>
      <c r="C30" s="25"/>
      <c r="D30" s="10"/>
      <c r="E30" s="1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ht="14.1" customHeight="1" x14ac:dyDescent="0.2">
      <c r="A31" s="1">
        <v>17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4.1" customHeight="1" x14ac:dyDescent="0.2">
      <c r="A32" s="1">
        <v>18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4.1" customHeight="1" x14ac:dyDescent="0.2">
      <c r="A33" s="1">
        <v>19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ht="14.1" customHeight="1" x14ac:dyDescent="0.2">
      <c r="A34" s="1">
        <v>20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ht="14.1" customHeight="1" x14ac:dyDescent="0.2">
      <c r="A35" s="1">
        <v>21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ht="14.1" customHeight="1" x14ac:dyDescent="0.2">
      <c r="A36" s="1">
        <v>22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ht="14.1" customHeight="1" x14ac:dyDescent="0.2">
      <c r="A37" s="1">
        <v>23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4.1" customHeight="1" x14ac:dyDescent="0.2">
      <c r="A38" s="1">
        <v>24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ht="14.1" customHeight="1" x14ac:dyDescent="0.2">
      <c r="A39" s="1">
        <v>25</v>
      </c>
      <c r="B39" s="27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ht="14.1" customHeight="1" x14ac:dyDescent="0.2">
      <c r="A40" s="1">
        <v>26</v>
      </c>
      <c r="B40" s="23"/>
      <c r="C40" s="25"/>
      <c r="D40" s="1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ht="14.1" customHeight="1" x14ac:dyDescent="0.2">
      <c r="A41" s="1">
        <v>27</v>
      </c>
      <c r="B41" s="23"/>
      <c r="C41" s="25"/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ht="14.1" customHeight="1" x14ac:dyDescent="0.2">
      <c r="A42" s="1">
        <v>28</v>
      </c>
      <c r="B42" s="23"/>
      <c r="C42" s="25"/>
      <c r="D42" s="10"/>
      <c r="E42" s="1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ht="14.1" customHeight="1" x14ac:dyDescent="0.2">
      <c r="A43" s="1">
        <v>29</v>
      </c>
      <c r="B43" s="23"/>
      <c r="C43" s="25"/>
      <c r="D43" s="10"/>
      <c r="E43" s="1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ht="14.1" customHeight="1" x14ac:dyDescent="0.2">
      <c r="A44" s="1">
        <v>30</v>
      </c>
      <c r="B44" s="23"/>
      <c r="C44" s="25"/>
      <c r="D44" s="10"/>
      <c r="E44" s="1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ht="14.1" customHeight="1" x14ac:dyDescent="0.2">
      <c r="A45" s="1">
        <v>31</v>
      </c>
      <c r="B45" s="23"/>
      <c r="C45" s="25"/>
      <c r="D45" s="10"/>
      <c r="E45" s="1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ht="14.1" customHeight="1" x14ac:dyDescent="0.2">
      <c r="A46" s="1">
        <v>32</v>
      </c>
      <c r="B46" s="10"/>
      <c r="C46" s="10"/>
      <c r="D46" s="10"/>
      <c r="E46" s="10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14.1" customHeight="1" x14ac:dyDescent="0.2">
      <c r="A47" s="1">
        <v>33</v>
      </c>
      <c r="B47" s="10"/>
      <c r="C47" s="10"/>
      <c r="D47" s="10"/>
      <c r="E47" s="10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14.1" customHeight="1" x14ac:dyDescent="0.2">
      <c r="A48" s="1">
        <v>34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ht="14.1" customHeight="1" x14ac:dyDescent="0.2">
      <c r="A49" s="1">
        <v>35</v>
      </c>
      <c r="B49" s="10"/>
      <c r="C49" s="10"/>
      <c r="D49" s="10"/>
      <c r="E49" s="10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ht="14.1" customHeight="1" x14ac:dyDescent="0.2">
      <c r="A50" s="1">
        <v>36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4.1" customHeight="1" thickBot="1" x14ac:dyDescent="0.25">
      <c r="A51" s="2">
        <v>37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4.1" customHeight="1" x14ac:dyDescent="0.2">
      <c r="A52" s="1" t="s">
        <v>781</v>
      </c>
      <c r="Q52" s="1" t="s">
        <v>782</v>
      </c>
    </row>
    <row r="53" spans="1:19" ht="14.1" customHeight="1" thickBot="1" x14ac:dyDescent="0.25">
      <c r="A53" s="2" t="str">
        <f>+A3</f>
        <v>SCHEDULE B-2</v>
      </c>
      <c r="B53" s="2"/>
      <c r="C53" s="2"/>
      <c r="D53" s="2"/>
      <c r="E53" s="2"/>
      <c r="F53" s="2"/>
      <c r="G53" s="2"/>
      <c r="H53" s="2" t="str">
        <f>+$H$3</f>
        <v>RATE BASE ADJUSTMENTS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 t="str">
        <f>"Page " &amp; INT(ROW()/50) +1 &amp; " of " &amp; S$2</f>
        <v>Page 2 of 6</v>
      </c>
    </row>
    <row r="54" spans="1:19" ht="14.1" customHeight="1" x14ac:dyDescent="0.2">
      <c r="A54" s="1" t="s">
        <v>741</v>
      </c>
      <c r="E54" s="1" t="s">
        <v>806</v>
      </c>
      <c r="G54" s="1" t="str">
        <f>IF(+$G$4="","",$G$4)</f>
        <v>List and explain all proposed adjustments to the 13-month average rate base for the test year,</v>
      </c>
      <c r="K54" s="12"/>
      <c r="L54" s="12"/>
      <c r="N54" s="12"/>
      <c r="O54" s="12"/>
      <c r="P54" s="12" t="s">
        <v>783</v>
      </c>
      <c r="S54" s="18"/>
    </row>
    <row r="55" spans="1:19" ht="14.1" customHeight="1" x14ac:dyDescent="0.2">
      <c r="G55" s="1" t="str">
        <f>IF(+$G$5="","",$G$5)</f>
        <v>the prior year and the most recent historical year.  List the adjustments included in the last case</v>
      </c>
      <c r="K55" s="11"/>
      <c r="L55" s="13"/>
      <c r="O55" s="11"/>
      <c r="P55" s="11" t="str">
        <f>+$P$5</f>
        <v>XX</v>
      </c>
      <c r="Q55" s="13" t="str">
        <f>PLine1</f>
        <v>Projected Test Year Ended 12/31/2022</v>
      </c>
      <c r="S55" s="19"/>
    </row>
    <row r="56" spans="1:19" ht="14.1" customHeight="1" x14ac:dyDescent="0.2">
      <c r="A56" s="1" t="s">
        <v>780</v>
      </c>
      <c r="G56" s="1" t="str">
        <f>IF(+$G$6="","",$G$6)</f>
        <v>that are not proposed in the current case and the reasons for excluding them.</v>
      </c>
      <c r="K56" s="11"/>
      <c r="L56" s="13"/>
      <c r="M56" s="11"/>
      <c r="P56" s="13"/>
      <c r="Q56" s="13" t="str">
        <f>PLine2</f>
        <v>Projected Prior Year Ended 12/31/2021</v>
      </c>
      <c r="S56" s="19"/>
    </row>
    <row r="57" spans="1:19" ht="14.1" customHeight="1" x14ac:dyDescent="0.2">
      <c r="G57" s="1" t="str">
        <f>IF(+$G$7="","",$G$7)</f>
        <v/>
      </c>
      <c r="K57" s="11"/>
      <c r="L57" s="13"/>
      <c r="M57" s="11"/>
      <c r="P57" s="13"/>
      <c r="Q57" s="13" t="str">
        <f>PLine3</f>
        <v>Historical Prior Year Ended 12/31/2020</v>
      </c>
      <c r="S57" s="19"/>
    </row>
    <row r="58" spans="1:19" ht="14.1" customHeight="1" thickBot="1" x14ac:dyDescent="0.25">
      <c r="A58" s="2" t="str">
        <f>"DOCKET No. " &amp; DocketNum</f>
        <v>DOCKET No. 21XXXX-EI</v>
      </c>
      <c r="B58" s="2"/>
      <c r="C58" s="2"/>
      <c r="D58" s="2"/>
      <c r="E58" s="2"/>
      <c r="F58" s="2"/>
      <c r="G58" s="2" t="str">
        <f>IF(+$G$8="","",$G$8)</f>
        <v/>
      </c>
      <c r="H58" s="2"/>
      <c r="I58" s="2"/>
      <c r="J58" s="2"/>
      <c r="K58" s="2"/>
      <c r="L58" s="2"/>
      <c r="M58" s="2"/>
      <c r="N58" s="2"/>
      <c r="O58" s="2"/>
      <c r="P58" s="2"/>
      <c r="Q58" s="2" t="str">
        <f>PLine4</f>
        <v>Witness:</v>
      </c>
      <c r="R58" s="2"/>
      <c r="S58" s="2"/>
    </row>
    <row r="59" spans="1:19" ht="14.1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4.1" customHeight="1" x14ac:dyDescent="0.2">
      <c r="C60" s="14"/>
      <c r="D60" s="14"/>
      <c r="E60" s="14"/>
      <c r="F60" s="14"/>
      <c r="G60" s="14"/>
      <c r="H60" s="14"/>
      <c r="I60" s="5"/>
      <c r="J60" s="5"/>
      <c r="K60" s="6"/>
      <c r="L60" s="5"/>
      <c r="M60" s="5"/>
      <c r="N60" s="5"/>
      <c r="O60" s="5"/>
      <c r="Q60" s="4"/>
      <c r="S60" s="5"/>
    </row>
    <row r="61" spans="1:19" ht="14.1" customHeight="1" x14ac:dyDescent="0.2">
      <c r="B61" s="4"/>
      <c r="C61" s="5"/>
      <c r="D61" s="5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16"/>
    </row>
    <row r="62" spans="1:19" ht="14.1" customHeight="1" x14ac:dyDescent="0.2">
      <c r="A62" s="10"/>
      <c r="B62" s="29"/>
      <c r="C62" s="30"/>
      <c r="D62" s="30"/>
      <c r="E62" s="30"/>
      <c r="F62" s="30"/>
      <c r="G62" s="31"/>
      <c r="H62" s="31"/>
      <c r="I62" s="31"/>
      <c r="J62" s="31"/>
      <c r="K62" s="31"/>
      <c r="L62" s="5"/>
      <c r="M62" s="5"/>
      <c r="N62" s="31"/>
      <c r="O62" s="31"/>
      <c r="P62" s="31"/>
      <c r="Q62" s="31"/>
      <c r="R62" s="31"/>
      <c r="S62" s="31"/>
    </row>
    <row r="63" spans="1:19" ht="14.1" customHeight="1" x14ac:dyDescent="0.2">
      <c r="A63" s="1" t="s">
        <v>761</v>
      </c>
      <c r="B63" s="24"/>
      <c r="C63" s="25"/>
      <c r="D63" s="25"/>
      <c r="E63" s="25"/>
      <c r="F63" s="25"/>
      <c r="G63" s="3"/>
      <c r="H63" s="3"/>
      <c r="I63" s="3" t="s">
        <v>569</v>
      </c>
      <c r="J63" s="25"/>
      <c r="K63" s="25"/>
      <c r="L63" s="3"/>
      <c r="M63" s="3"/>
      <c r="N63" s="3"/>
      <c r="O63" s="3"/>
      <c r="P63" s="25"/>
      <c r="Q63" s="32"/>
      <c r="R63" s="25"/>
      <c r="S63" s="25"/>
    </row>
    <row r="64" spans="1:19" ht="14.1" customHeight="1" thickBot="1" x14ac:dyDescent="0.25">
      <c r="A64" s="2" t="s">
        <v>772</v>
      </c>
      <c r="B64" s="33"/>
      <c r="C64" s="34"/>
      <c r="D64" s="7"/>
      <c r="E64" s="7" t="s">
        <v>568</v>
      </c>
      <c r="F64" s="34"/>
      <c r="G64" s="15"/>
      <c r="H64" s="15"/>
      <c r="I64" s="15" t="s">
        <v>787</v>
      </c>
      <c r="J64" s="34"/>
      <c r="K64" s="34"/>
      <c r="L64" s="15"/>
      <c r="M64" s="15"/>
      <c r="N64" s="15"/>
      <c r="O64" s="15"/>
      <c r="P64" s="34"/>
      <c r="Q64" s="35"/>
      <c r="R64" s="34"/>
      <c r="S64" s="34"/>
    </row>
    <row r="65" spans="1:19" ht="14.1" customHeight="1" x14ac:dyDescent="0.2">
      <c r="A65" s="1">
        <v>1</v>
      </c>
      <c r="B65" s="36" t="s">
        <v>743</v>
      </c>
      <c r="C65" s="25"/>
      <c r="D65" s="10"/>
      <c r="E65" s="1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 ht="14.1" customHeight="1" x14ac:dyDescent="0.2">
      <c r="A66" s="1">
        <v>2</v>
      </c>
      <c r="B66" s="23"/>
      <c r="C66" s="25"/>
      <c r="D66" s="10"/>
      <c r="E66" s="1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 ht="14.1" customHeight="1" x14ac:dyDescent="0.2">
      <c r="A67" s="1">
        <v>3</v>
      </c>
      <c r="B67" s="23"/>
      <c r="C67" s="25"/>
      <c r="D67" s="10"/>
      <c r="E67" s="1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1:19" ht="14.1" customHeight="1" x14ac:dyDescent="0.2">
      <c r="A68" s="1">
        <v>4</v>
      </c>
      <c r="B68" s="23"/>
      <c r="C68" s="25"/>
      <c r="D68" s="10"/>
      <c r="E68" s="1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ht="14.1" customHeight="1" x14ac:dyDescent="0.2">
      <c r="A69" s="1">
        <v>5</v>
      </c>
      <c r="B69" s="23"/>
      <c r="C69" s="25"/>
      <c r="D69" s="10"/>
      <c r="E69" s="1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 ht="14.1" customHeight="1" x14ac:dyDescent="0.2">
      <c r="A70" s="1">
        <v>6</v>
      </c>
      <c r="B70" s="23"/>
      <c r="C70" s="25"/>
      <c r="D70" s="10"/>
      <c r="E70" s="1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ht="14.1" customHeight="1" x14ac:dyDescent="0.2">
      <c r="A71" s="1">
        <v>7</v>
      </c>
      <c r="B71" s="23"/>
      <c r="C71" s="25"/>
      <c r="D71" s="10"/>
      <c r="E71" s="1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ht="14.1" customHeight="1" x14ac:dyDescent="0.2">
      <c r="A72" s="1">
        <v>8</v>
      </c>
      <c r="B72" s="23"/>
      <c r="C72" s="25"/>
      <c r="D72" s="10"/>
      <c r="E72" s="1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 ht="14.1" customHeight="1" x14ac:dyDescent="0.2">
      <c r="A73" s="1">
        <v>9</v>
      </c>
      <c r="B73" s="23"/>
      <c r="C73" s="25"/>
      <c r="D73" s="10"/>
      <c r="E73" s="1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1:19" ht="14.1" customHeight="1" x14ac:dyDescent="0.2">
      <c r="A74" s="1">
        <v>10</v>
      </c>
      <c r="B74" s="23"/>
      <c r="C74" s="25"/>
      <c r="D74" s="10"/>
      <c r="E74" s="1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ht="14.1" customHeight="1" x14ac:dyDescent="0.2">
      <c r="A75" s="1">
        <v>11</v>
      </c>
      <c r="B75" s="23"/>
      <c r="C75" s="25"/>
      <c r="D75" s="10"/>
      <c r="E75" s="1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 ht="14.1" customHeight="1" x14ac:dyDescent="0.2">
      <c r="A76" s="1">
        <v>12</v>
      </c>
      <c r="B76" s="23"/>
      <c r="C76" s="25"/>
      <c r="D76" s="1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spans="1:19" ht="14.1" customHeight="1" x14ac:dyDescent="0.2">
      <c r="A77" s="1">
        <v>13</v>
      </c>
      <c r="B77" s="23"/>
      <c r="C77" s="25"/>
      <c r="D77" s="1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14.1" customHeight="1" x14ac:dyDescent="0.2">
      <c r="A78" s="1">
        <v>14</v>
      </c>
      <c r="B78" s="23"/>
      <c r="C78" s="25"/>
      <c r="D78" s="10"/>
      <c r="E78" s="10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 ht="14.1" customHeight="1" x14ac:dyDescent="0.2">
      <c r="A79" s="1">
        <v>15</v>
      </c>
      <c r="B79" s="23"/>
      <c r="C79" s="25"/>
      <c r="D79" s="10"/>
      <c r="E79" s="10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 ht="14.1" customHeight="1" x14ac:dyDescent="0.2">
      <c r="A80" s="1">
        <v>16</v>
      </c>
      <c r="B80" s="23"/>
      <c r="C80" s="25"/>
      <c r="D80" s="10"/>
      <c r="E80" s="1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ht="14.1" customHeight="1" x14ac:dyDescent="0.2">
      <c r="A81" s="1">
        <v>17</v>
      </c>
      <c r="B81" s="23"/>
      <c r="C81" s="25"/>
      <c r="D81" s="1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ht="14.1" customHeight="1" x14ac:dyDescent="0.2">
      <c r="A82" s="1">
        <v>18</v>
      </c>
      <c r="B82" s="23"/>
      <c r="C82" s="25"/>
      <c r="D82" s="1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ht="14.1" customHeight="1" x14ac:dyDescent="0.2">
      <c r="A83" s="1">
        <v>19</v>
      </c>
      <c r="B83" s="23"/>
      <c r="C83" s="25"/>
      <c r="D83" s="10"/>
      <c r="E83" s="1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 ht="14.1" customHeight="1" x14ac:dyDescent="0.2">
      <c r="A84" s="1">
        <v>20</v>
      </c>
      <c r="B84" s="23"/>
      <c r="C84" s="25"/>
      <c r="D84" s="10"/>
      <c r="E84" s="10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 ht="14.1" customHeight="1" x14ac:dyDescent="0.2">
      <c r="A85" s="1">
        <v>21</v>
      </c>
      <c r="B85" s="23"/>
      <c r="C85" s="25"/>
      <c r="D85" s="10"/>
      <c r="E85" s="10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 ht="14.1" customHeight="1" x14ac:dyDescent="0.2">
      <c r="A86" s="1">
        <v>22</v>
      </c>
      <c r="B86" s="23"/>
      <c r="C86" s="25"/>
      <c r="D86" s="10"/>
      <c r="E86" s="10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 ht="14.1" customHeight="1" x14ac:dyDescent="0.2">
      <c r="A87" s="1">
        <v>23</v>
      </c>
      <c r="B87" s="23"/>
      <c r="C87" s="25"/>
      <c r="D87" s="10"/>
      <c r="E87" s="10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 ht="14.1" customHeight="1" x14ac:dyDescent="0.2">
      <c r="A88" s="1">
        <v>24</v>
      </c>
      <c r="B88" s="23"/>
      <c r="C88" s="25"/>
      <c r="D88" s="10"/>
      <c r="E88" s="1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1:19" ht="14.1" customHeight="1" x14ac:dyDescent="0.2">
      <c r="A89" s="1">
        <v>25</v>
      </c>
      <c r="B89" s="27"/>
      <c r="C89" s="25"/>
      <c r="D89" s="10"/>
      <c r="E89" s="1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1:19" ht="14.1" customHeight="1" x14ac:dyDescent="0.2">
      <c r="A90" s="1">
        <v>26</v>
      </c>
      <c r="B90" s="23"/>
      <c r="C90" s="25"/>
      <c r="D90" s="10"/>
      <c r="E90" s="10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1:19" ht="14.1" customHeight="1" x14ac:dyDescent="0.2">
      <c r="A91" s="1">
        <v>27</v>
      </c>
      <c r="B91" s="23"/>
      <c r="C91" s="25"/>
      <c r="D91" s="10"/>
      <c r="E91" s="10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1:19" ht="14.1" customHeight="1" x14ac:dyDescent="0.2">
      <c r="A92" s="1">
        <v>28</v>
      </c>
      <c r="B92" s="23"/>
      <c r="C92" s="25"/>
      <c r="D92" s="10"/>
      <c r="E92" s="10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1:19" ht="14.1" customHeight="1" x14ac:dyDescent="0.2">
      <c r="A93" s="1">
        <v>29</v>
      </c>
      <c r="B93" s="23"/>
      <c r="C93" s="25"/>
      <c r="D93" s="1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1:19" ht="14.1" customHeight="1" x14ac:dyDescent="0.2">
      <c r="A94" s="1">
        <v>30</v>
      </c>
      <c r="B94" s="23"/>
      <c r="C94" s="25"/>
      <c r="D94" s="1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1:19" ht="14.1" customHeight="1" x14ac:dyDescent="0.2">
      <c r="A95" s="1">
        <v>31</v>
      </c>
      <c r="B95" s="23"/>
      <c r="C95" s="25"/>
      <c r="D95" s="10"/>
      <c r="E95" s="1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14.1" customHeight="1" x14ac:dyDescent="0.2">
      <c r="A96" s="1">
        <v>32</v>
      </c>
      <c r="B96" s="10"/>
      <c r="C96" s="10"/>
      <c r="D96" s="10"/>
      <c r="E96" s="1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ht="14.1" customHeight="1" x14ac:dyDescent="0.2">
      <c r="A97" s="1">
        <v>33</v>
      </c>
      <c r="B97" s="10"/>
      <c r="C97" s="10"/>
      <c r="D97" s="10"/>
      <c r="E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ht="14.1" customHeight="1" x14ac:dyDescent="0.2">
      <c r="A98" s="1">
        <v>34</v>
      </c>
      <c r="B98" s="10"/>
      <c r="C98" s="10"/>
      <c r="D98" s="10"/>
      <c r="E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ht="14.1" customHeight="1" x14ac:dyDescent="0.2">
      <c r="A99" s="1">
        <v>35</v>
      </c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ht="14.1" customHeight="1" x14ac:dyDescent="0.2">
      <c r="A100" s="1">
        <v>36</v>
      </c>
      <c r="B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ht="14.1" customHeight="1" thickBot="1" x14ac:dyDescent="0.25">
      <c r="A101" s="2">
        <v>37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4.1" customHeight="1" x14ac:dyDescent="0.2">
      <c r="A102" s="1" t="s">
        <v>781</v>
      </c>
      <c r="Q102" s="1" t="s">
        <v>782</v>
      </c>
    </row>
    <row r="103" spans="1:19" ht="14.1" customHeight="1" thickBot="1" x14ac:dyDescent="0.25">
      <c r="A103" s="2" t="s">
        <v>785</v>
      </c>
      <c r="B103" s="2"/>
      <c r="C103" s="2"/>
      <c r="D103" s="2"/>
      <c r="E103" s="2"/>
      <c r="F103" s="2"/>
      <c r="G103" s="2"/>
      <c r="H103" s="2" t="str">
        <f>+$H$3</f>
        <v>RATE BASE ADJUSTMENTS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 t="str">
        <f>"Page " &amp; INT(ROW()/50) +1 &amp; " of " &amp; S$2</f>
        <v>Page 3 of 6</v>
      </c>
    </row>
    <row r="104" spans="1:19" ht="14.1" customHeight="1" x14ac:dyDescent="0.2">
      <c r="A104" s="1" t="s">
        <v>741</v>
      </c>
      <c r="E104" s="1" t="s">
        <v>806</v>
      </c>
      <c r="G104" s="1" t="str">
        <f>IF(+$G$4="","",$G$4)</f>
        <v>List and explain all proposed adjustments to the 13-month average rate base for the test year,</v>
      </c>
      <c r="K104" s="12"/>
      <c r="L104" s="12"/>
      <c r="N104" s="12"/>
      <c r="O104" s="12"/>
      <c r="P104" s="12" t="s">
        <v>783</v>
      </c>
      <c r="S104" s="18"/>
    </row>
    <row r="105" spans="1:19" ht="14.1" customHeight="1" x14ac:dyDescent="0.2">
      <c r="G105" s="1" t="str">
        <f>IF(+$G$5="","",$G$5)</f>
        <v>the prior year and the most recent historical year.  List the adjustments included in the last case</v>
      </c>
      <c r="K105" s="11"/>
      <c r="L105" s="13"/>
      <c r="O105" s="11"/>
      <c r="P105" s="11"/>
      <c r="Q105" s="13" t="str">
        <f>PLine1</f>
        <v>Projected Test Year Ended 12/31/2022</v>
      </c>
      <c r="S105" s="19"/>
    </row>
    <row r="106" spans="1:19" ht="14.1" customHeight="1" x14ac:dyDescent="0.2">
      <c r="A106" s="1" t="s">
        <v>780</v>
      </c>
      <c r="G106" s="1" t="str">
        <f>IF(+$G$6="","",$G$6)</f>
        <v>that are not proposed in the current case and the reasons for excluding them.</v>
      </c>
      <c r="K106" s="11"/>
      <c r="L106" s="13"/>
      <c r="M106" s="11"/>
      <c r="P106" s="11" t="s">
        <v>784</v>
      </c>
      <c r="Q106" s="13" t="str">
        <f>PLine2</f>
        <v>Projected Prior Year Ended 12/31/2021</v>
      </c>
      <c r="S106" s="19"/>
    </row>
    <row r="107" spans="1:19" ht="14.1" customHeight="1" x14ac:dyDescent="0.2">
      <c r="G107" s="1" t="str">
        <f>IF(+$G$7="","",$G$7)</f>
        <v/>
      </c>
      <c r="K107" s="11"/>
      <c r="L107" s="13"/>
      <c r="M107" s="11"/>
      <c r="P107" s="13"/>
      <c r="Q107" s="13" t="str">
        <f>PLine3</f>
        <v>Historical Prior Year Ended 12/31/2020</v>
      </c>
      <c r="S107" s="19"/>
    </row>
    <row r="108" spans="1:19" ht="14.1" customHeight="1" thickBot="1" x14ac:dyDescent="0.25">
      <c r="A108" s="2" t="str">
        <f>"DOCKET No. " &amp; DocketNum</f>
        <v>DOCKET No. 21XXXX-EI</v>
      </c>
      <c r="B108" s="2"/>
      <c r="C108" s="2"/>
      <c r="D108" s="2"/>
      <c r="E108" s="2"/>
      <c r="F108" s="2"/>
      <c r="G108" s="2" t="str">
        <f>IF(+$G$8="","",$G$8)</f>
        <v/>
      </c>
      <c r="H108" s="2"/>
      <c r="I108" s="2"/>
      <c r="J108" s="2"/>
      <c r="K108" s="2"/>
      <c r="L108" s="2"/>
      <c r="M108" s="2"/>
      <c r="N108" s="2"/>
      <c r="O108" s="2"/>
      <c r="P108" s="2"/>
      <c r="Q108" s="2" t="str">
        <f>PLine4</f>
        <v>Witness:</v>
      </c>
      <c r="R108" s="2"/>
      <c r="S108" s="2"/>
    </row>
    <row r="109" spans="1:19" ht="14.1" customHeight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 t="s">
        <v>743</v>
      </c>
      <c r="N109" s="3"/>
      <c r="O109" s="3" t="s">
        <v>744</v>
      </c>
      <c r="P109" s="3"/>
      <c r="Q109" s="3" t="s">
        <v>745</v>
      </c>
      <c r="R109" s="3"/>
      <c r="S109" s="3"/>
    </row>
    <row r="110" spans="1:19" ht="14.1" customHeight="1" x14ac:dyDescent="0.2">
      <c r="C110" s="14"/>
      <c r="D110" s="14"/>
      <c r="E110" s="14"/>
      <c r="F110" s="14"/>
      <c r="G110" s="14"/>
      <c r="H110" s="14"/>
      <c r="I110" s="5"/>
      <c r="J110" s="5"/>
      <c r="K110" s="6"/>
      <c r="L110" s="5"/>
      <c r="M110" s="5"/>
      <c r="N110" s="5"/>
      <c r="O110" s="5"/>
      <c r="Q110" s="4" t="s">
        <v>791</v>
      </c>
      <c r="S110" s="5"/>
    </row>
    <row r="111" spans="1:19" ht="14.1" customHeight="1" x14ac:dyDescent="0.2">
      <c r="B111" s="4"/>
      <c r="C111" s="5"/>
      <c r="D111" s="5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 t="s">
        <v>793</v>
      </c>
      <c r="R111" s="3"/>
      <c r="S111" s="16"/>
    </row>
    <row r="112" spans="1:19" ht="14.1" customHeight="1" x14ac:dyDescent="0.2">
      <c r="A112" s="10"/>
      <c r="B112" s="29"/>
      <c r="C112" s="30"/>
      <c r="D112" s="30"/>
      <c r="E112" s="30"/>
      <c r="F112" s="30"/>
      <c r="G112" s="31"/>
      <c r="H112" s="31"/>
      <c r="I112" s="31"/>
      <c r="J112" s="31"/>
      <c r="K112" s="31"/>
      <c r="L112" s="5"/>
      <c r="M112" s="5" t="s">
        <v>789</v>
      </c>
      <c r="N112" s="31"/>
      <c r="O112" s="31"/>
      <c r="P112" s="31"/>
      <c r="Q112" s="31" t="s">
        <v>789</v>
      </c>
      <c r="R112" s="31"/>
      <c r="S112" s="31"/>
    </row>
    <row r="113" spans="1:19" ht="14.1" customHeight="1" x14ac:dyDescent="0.2">
      <c r="A113" s="1" t="s">
        <v>761</v>
      </c>
      <c r="B113" s="24"/>
      <c r="C113" s="25"/>
      <c r="D113" s="25"/>
      <c r="E113" s="25"/>
      <c r="F113" s="25"/>
      <c r="G113" s="3"/>
      <c r="H113" s="3"/>
      <c r="I113" s="3" t="s">
        <v>569</v>
      </c>
      <c r="J113" s="25"/>
      <c r="K113" s="25"/>
      <c r="L113" s="3"/>
      <c r="M113" s="3" t="s">
        <v>790</v>
      </c>
      <c r="N113" s="3"/>
      <c r="O113" s="3" t="s">
        <v>791</v>
      </c>
      <c r="P113" s="25"/>
      <c r="Q113" s="32" t="s">
        <v>570</v>
      </c>
      <c r="R113" s="25"/>
      <c r="S113" s="25"/>
    </row>
    <row r="114" spans="1:19" ht="14.1" customHeight="1" thickBot="1" x14ac:dyDescent="0.25">
      <c r="A114" s="2" t="s">
        <v>772</v>
      </c>
      <c r="B114" s="33"/>
      <c r="C114" s="34"/>
      <c r="D114" s="7"/>
      <c r="E114" s="7" t="s">
        <v>568</v>
      </c>
      <c r="F114" s="34"/>
      <c r="G114" s="15"/>
      <c r="H114" s="15"/>
      <c r="I114" s="15" t="s">
        <v>787</v>
      </c>
      <c r="J114" s="34"/>
      <c r="K114" s="34"/>
      <c r="L114" s="15"/>
      <c r="M114" s="15" t="s">
        <v>788</v>
      </c>
      <c r="N114" s="15"/>
      <c r="O114" s="15" t="s">
        <v>792</v>
      </c>
      <c r="P114" s="34"/>
      <c r="Q114" s="35" t="s">
        <v>788</v>
      </c>
      <c r="R114" s="34"/>
      <c r="S114" s="34"/>
    </row>
    <row r="115" spans="1:19" ht="14.1" customHeight="1" x14ac:dyDescent="0.2">
      <c r="A115" s="1">
        <v>1</v>
      </c>
      <c r="B115" s="38" t="s">
        <v>571</v>
      </c>
      <c r="C115" s="25"/>
      <c r="D115" s="10"/>
      <c r="E115" s="10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 ht="14.1" customHeight="1" x14ac:dyDescent="0.2">
      <c r="A116" s="1">
        <v>2</v>
      </c>
      <c r="B116" s="23"/>
      <c r="C116" s="25"/>
      <c r="D116" s="10"/>
      <c r="E116" s="10"/>
      <c r="F116" s="21"/>
      <c r="G116" s="21"/>
      <c r="H116" s="21"/>
      <c r="I116" s="37" t="s">
        <v>743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 ht="14.1" customHeight="1" x14ac:dyDescent="0.2">
      <c r="A117" s="1">
        <v>3</v>
      </c>
      <c r="B117" s="23"/>
      <c r="C117" s="25"/>
      <c r="D117" s="10"/>
      <c r="E117" s="1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 ht="14.1" customHeight="1" x14ac:dyDescent="0.2">
      <c r="A118" s="1">
        <v>4</v>
      </c>
      <c r="B118" s="23"/>
      <c r="C118" s="25"/>
      <c r="D118" s="10"/>
      <c r="E118" s="10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5</v>
      </c>
      <c r="B119" s="23"/>
      <c r="C119" s="25"/>
      <c r="D119" s="10"/>
      <c r="E119" s="10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6</v>
      </c>
      <c r="B120" s="23"/>
      <c r="C120" s="25"/>
      <c r="D120" s="10"/>
      <c r="E120" s="10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7</v>
      </c>
      <c r="B121" s="23"/>
      <c r="C121" s="25"/>
      <c r="D121" s="1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8</v>
      </c>
      <c r="B122" s="23"/>
      <c r="C122" s="25"/>
      <c r="D122" s="1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9</v>
      </c>
      <c r="B123" s="23"/>
      <c r="C123" s="25"/>
      <c r="D123" s="10"/>
      <c r="E123" s="10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10</v>
      </c>
      <c r="B124" s="23"/>
      <c r="C124" s="25"/>
      <c r="D124" s="10"/>
      <c r="E124" s="10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11</v>
      </c>
      <c r="B125" s="23"/>
      <c r="C125" s="25"/>
      <c r="D125" s="10"/>
      <c r="E125" s="10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12</v>
      </c>
      <c r="B126" s="23"/>
      <c r="C126" s="25"/>
      <c r="D126" s="10"/>
      <c r="E126" s="1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13</v>
      </c>
      <c r="B127" s="23"/>
      <c r="C127" s="25"/>
      <c r="D127" s="10"/>
      <c r="E127" s="1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14</v>
      </c>
      <c r="B128" s="23"/>
      <c r="C128" s="25"/>
      <c r="D128" s="10"/>
      <c r="E128" s="10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15</v>
      </c>
      <c r="B129" s="23"/>
      <c r="C129" s="25"/>
      <c r="D129" s="10"/>
      <c r="E129" s="10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16</v>
      </c>
      <c r="B130" s="23"/>
      <c r="C130" s="25"/>
      <c r="D130" s="10"/>
      <c r="E130" s="10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17</v>
      </c>
      <c r="B131" s="23"/>
      <c r="C131" s="25"/>
      <c r="D131" s="10"/>
      <c r="E131" s="1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18</v>
      </c>
      <c r="B132" s="23"/>
      <c r="C132" s="25"/>
      <c r="D132" s="10"/>
      <c r="E132" s="1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19</v>
      </c>
      <c r="B133" s="23"/>
      <c r="C133" s="25"/>
      <c r="D133" s="10"/>
      <c r="E133" s="10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20</v>
      </c>
      <c r="B134" s="23"/>
      <c r="C134" s="25"/>
      <c r="D134" s="10"/>
      <c r="E134" s="10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21</v>
      </c>
      <c r="B135" s="23"/>
      <c r="C135" s="25"/>
      <c r="D135" s="10"/>
      <c r="E135" s="10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22</v>
      </c>
      <c r="B136" s="23"/>
      <c r="C136" s="25"/>
      <c r="D136" s="10"/>
      <c r="E136" s="10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23</v>
      </c>
      <c r="B137" s="23"/>
      <c r="C137" s="25"/>
      <c r="D137" s="10"/>
      <c r="E137" s="10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24</v>
      </c>
      <c r="B138" s="23"/>
      <c r="C138" s="25"/>
      <c r="D138" s="10"/>
      <c r="E138" s="10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25</v>
      </c>
      <c r="B139" s="27"/>
      <c r="C139" s="25"/>
      <c r="D139" s="10"/>
      <c r="E139" s="10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26</v>
      </c>
      <c r="B140" s="23"/>
      <c r="C140" s="25"/>
      <c r="D140" s="10"/>
      <c r="E140" s="1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27</v>
      </c>
      <c r="B141" s="23"/>
      <c r="C141" s="25"/>
      <c r="D141" s="10"/>
      <c r="E141" s="1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28</v>
      </c>
      <c r="B142" s="23"/>
      <c r="C142" s="25"/>
      <c r="D142" s="1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29</v>
      </c>
      <c r="B143" s="23"/>
      <c r="C143" s="25"/>
      <c r="D143" s="10"/>
      <c r="E143" s="10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30</v>
      </c>
      <c r="B144" s="23"/>
      <c r="C144" s="25"/>
      <c r="D144" s="10"/>
      <c r="E144" s="10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31</v>
      </c>
      <c r="B145" s="23"/>
      <c r="C145" s="25"/>
      <c r="D145" s="10"/>
      <c r="E145" s="10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32</v>
      </c>
      <c r="B146" s="10"/>
      <c r="C146" s="10"/>
      <c r="D146" s="10"/>
      <c r="E146" s="10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ht="14.1" customHeight="1" x14ac:dyDescent="0.2">
      <c r="A147" s="1">
        <v>33</v>
      </c>
      <c r="B147" s="10"/>
      <c r="C147" s="10"/>
      <c r="D147" s="10"/>
      <c r="E147" s="10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ht="14.1" customHeight="1" x14ac:dyDescent="0.2">
      <c r="A148" s="1">
        <v>34</v>
      </c>
      <c r="B148" s="10"/>
      <c r="C148" s="10"/>
      <c r="D148" s="10"/>
      <c r="E148" s="10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ht="14.1" customHeight="1" x14ac:dyDescent="0.2">
      <c r="A149" s="1">
        <v>35</v>
      </c>
      <c r="B149" s="10"/>
      <c r="C149" s="10"/>
      <c r="D149" s="10"/>
      <c r="E149" s="10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ht="14.1" customHeight="1" x14ac:dyDescent="0.2">
      <c r="A150" s="1">
        <v>36</v>
      </c>
      <c r="B150" s="10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ht="14.1" customHeight="1" thickBot="1" x14ac:dyDescent="0.25">
      <c r="A151" s="2">
        <v>37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4.1" customHeight="1" x14ac:dyDescent="0.2">
      <c r="A152" s="1" t="s">
        <v>781</v>
      </c>
      <c r="Q152" s="1" t="s">
        <v>782</v>
      </c>
    </row>
    <row r="153" spans="1:19" ht="14.1" customHeight="1" thickBot="1" x14ac:dyDescent="0.25">
      <c r="A153" s="2" t="str">
        <f>+A103</f>
        <v>SCHEDULE B-2</v>
      </c>
      <c r="B153" s="2"/>
      <c r="C153" s="2"/>
      <c r="D153" s="2"/>
      <c r="E153" s="2"/>
      <c r="F153" s="2"/>
      <c r="G153" s="2"/>
      <c r="H153" s="2" t="str">
        <f>+$H$3</f>
        <v>RATE BASE ADJUSTMENTS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 t="str">
        <f>"Page " &amp; INT(ROW()/50) +1 &amp; " of " &amp; S$2</f>
        <v>Page 4 of 6</v>
      </c>
    </row>
    <row r="154" spans="1:19" ht="14.1" customHeight="1" x14ac:dyDescent="0.2">
      <c r="A154" s="1" t="s">
        <v>741</v>
      </c>
      <c r="E154" s="1" t="s">
        <v>806</v>
      </c>
      <c r="G154" s="1" t="str">
        <f>+G104</f>
        <v>List and explain all proposed adjustments to the 13-month average rate base for the test year,</v>
      </c>
      <c r="K154" s="12"/>
      <c r="L154" s="12"/>
      <c r="N154" s="12"/>
      <c r="O154" s="12"/>
      <c r="P154" s="12" t="s">
        <v>783</v>
      </c>
      <c r="S154" s="18"/>
    </row>
    <row r="155" spans="1:19" ht="14.1" customHeight="1" x14ac:dyDescent="0.2">
      <c r="G155" s="1" t="str">
        <f>+G105</f>
        <v>the prior year and the most recent historical year.  List the adjustments included in the last case</v>
      </c>
      <c r="K155" s="11"/>
      <c r="L155" s="13"/>
      <c r="O155" s="11"/>
      <c r="P155" s="11"/>
      <c r="Q155" s="13" t="str">
        <f>PLine1</f>
        <v>Projected Test Year Ended 12/31/2022</v>
      </c>
      <c r="S155" s="19"/>
    </row>
    <row r="156" spans="1:19" ht="14.1" customHeight="1" x14ac:dyDescent="0.2">
      <c r="A156" s="1" t="s">
        <v>780</v>
      </c>
      <c r="G156" s="1" t="str">
        <f>+G106</f>
        <v>that are not proposed in the current case and the reasons for excluding them.</v>
      </c>
      <c r="K156" s="11"/>
      <c r="L156" s="13"/>
      <c r="M156" s="11"/>
      <c r="P156" s="11" t="str">
        <f>+$P$5</f>
        <v>XX</v>
      </c>
      <c r="Q156" s="13" t="str">
        <f>PLine2</f>
        <v>Projected Prior Year Ended 12/31/2021</v>
      </c>
      <c r="S156" s="19"/>
    </row>
    <row r="157" spans="1:19" ht="14.1" customHeight="1" x14ac:dyDescent="0.2">
      <c r="K157" s="11"/>
      <c r="L157" s="13"/>
      <c r="M157" s="11"/>
      <c r="P157" s="13"/>
      <c r="Q157" s="13" t="str">
        <f>PLine3</f>
        <v>Historical Prior Year Ended 12/31/2020</v>
      </c>
      <c r="S157" s="19"/>
    </row>
    <row r="158" spans="1:19" ht="14.1" customHeight="1" thickBot="1" x14ac:dyDescent="0.25">
      <c r="A158" s="2" t="str">
        <f>"DOCKET No. " &amp; DocketNum</f>
        <v>DOCKET No. 21XXXX-EI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 t="str">
        <f>PLine4</f>
        <v>Witness:</v>
      </c>
      <c r="R158" s="2"/>
      <c r="S158" s="2"/>
    </row>
    <row r="159" spans="1:19" ht="14.1" customHeight="1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4.1" customHeight="1" x14ac:dyDescent="0.2">
      <c r="C160" s="14"/>
      <c r="D160" s="14"/>
      <c r="E160" s="14"/>
      <c r="F160" s="14"/>
      <c r="G160" s="14"/>
      <c r="H160" s="14"/>
      <c r="I160" s="5"/>
      <c r="J160" s="5"/>
      <c r="K160" s="6"/>
      <c r="L160" s="5"/>
      <c r="M160" s="5"/>
      <c r="N160" s="5"/>
      <c r="O160" s="5"/>
      <c r="Q160" s="4"/>
      <c r="S160" s="5"/>
    </row>
    <row r="161" spans="1:19" ht="14.1" customHeight="1" x14ac:dyDescent="0.2">
      <c r="B161" s="4"/>
      <c r="C161" s="5"/>
      <c r="D161" s="5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6"/>
    </row>
    <row r="162" spans="1:19" ht="14.1" customHeight="1" x14ac:dyDescent="0.2">
      <c r="A162" s="10"/>
      <c r="B162" s="29"/>
      <c r="C162" s="30"/>
      <c r="D162" s="30"/>
      <c r="E162" s="30"/>
      <c r="F162" s="30"/>
      <c r="G162" s="31"/>
      <c r="H162" s="31"/>
      <c r="I162" s="31"/>
      <c r="J162" s="31"/>
      <c r="K162" s="31"/>
      <c r="L162" s="5"/>
      <c r="M162" s="5"/>
      <c r="N162" s="31"/>
      <c r="O162" s="31"/>
      <c r="P162" s="31"/>
      <c r="Q162" s="31"/>
      <c r="R162" s="31"/>
      <c r="S162" s="31"/>
    </row>
    <row r="163" spans="1:19" ht="14.1" customHeight="1" x14ac:dyDescent="0.2">
      <c r="A163" s="1" t="s">
        <v>761</v>
      </c>
      <c r="B163" s="24"/>
      <c r="C163" s="25"/>
      <c r="D163" s="25"/>
      <c r="E163" s="25"/>
      <c r="F163" s="25"/>
      <c r="G163" s="3"/>
      <c r="H163" s="3"/>
      <c r="I163" s="3" t="s">
        <v>569</v>
      </c>
      <c r="J163" s="25"/>
      <c r="K163" s="25"/>
      <c r="L163" s="3"/>
      <c r="M163" s="3"/>
      <c r="N163" s="3"/>
      <c r="O163" s="3"/>
      <c r="P163" s="25"/>
      <c r="Q163" s="32"/>
      <c r="R163" s="25"/>
      <c r="S163" s="25"/>
    </row>
    <row r="164" spans="1:19" ht="14.1" customHeight="1" thickBot="1" x14ac:dyDescent="0.25">
      <c r="A164" s="2" t="s">
        <v>772</v>
      </c>
      <c r="B164" s="33"/>
      <c r="C164" s="34"/>
      <c r="D164" s="7"/>
      <c r="E164" s="7" t="s">
        <v>568</v>
      </c>
      <c r="F164" s="34"/>
      <c r="G164" s="15"/>
      <c r="H164" s="15"/>
      <c r="I164" s="15" t="s">
        <v>787</v>
      </c>
      <c r="J164" s="34"/>
      <c r="K164" s="34"/>
      <c r="L164" s="15"/>
      <c r="M164" s="15"/>
      <c r="N164" s="15"/>
      <c r="O164" s="15"/>
      <c r="P164" s="34"/>
      <c r="Q164" s="35"/>
      <c r="R164" s="34"/>
      <c r="S164" s="34"/>
    </row>
    <row r="165" spans="1:19" ht="14.1" customHeight="1" x14ac:dyDescent="0.2">
      <c r="A165" s="1">
        <v>1</v>
      </c>
      <c r="B165" s="36" t="s">
        <v>743</v>
      </c>
      <c r="C165" s="25"/>
      <c r="D165" s="10"/>
      <c r="E165" s="10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1:19" ht="14.1" customHeight="1" x14ac:dyDescent="0.2">
      <c r="A166" s="1">
        <v>2</v>
      </c>
      <c r="B166" s="23"/>
      <c r="C166" s="25"/>
      <c r="D166" s="10"/>
      <c r="E166" s="10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1:19" ht="14.1" customHeight="1" x14ac:dyDescent="0.2">
      <c r="A167" s="1">
        <v>3</v>
      </c>
      <c r="B167" s="23"/>
      <c r="C167" s="25"/>
      <c r="D167" s="10"/>
      <c r="E167" s="10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1:19" ht="14.1" customHeight="1" x14ac:dyDescent="0.2">
      <c r="A168" s="1">
        <v>4</v>
      </c>
      <c r="B168" s="23"/>
      <c r="C168" s="25"/>
      <c r="D168" s="10"/>
      <c r="E168" s="10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1:19" ht="14.1" customHeight="1" x14ac:dyDescent="0.2">
      <c r="A169" s="1">
        <v>5</v>
      </c>
      <c r="B169" s="23"/>
      <c r="C169" s="25"/>
      <c r="D169" s="10"/>
      <c r="E169" s="10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1:19" ht="14.1" customHeight="1" x14ac:dyDescent="0.2">
      <c r="A170" s="1">
        <v>6</v>
      </c>
      <c r="B170" s="23"/>
      <c r="C170" s="25"/>
      <c r="D170" s="10"/>
      <c r="E170" s="10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 ht="14.1" customHeight="1" x14ac:dyDescent="0.2">
      <c r="A171" s="1">
        <v>7</v>
      </c>
      <c r="B171" s="23"/>
      <c r="C171" s="25"/>
      <c r="D171" s="10"/>
      <c r="E171" s="10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1:19" ht="14.1" customHeight="1" x14ac:dyDescent="0.2">
      <c r="A172" s="1">
        <v>8</v>
      </c>
      <c r="B172" s="23"/>
      <c r="C172" s="25"/>
      <c r="D172" s="10"/>
      <c r="E172" s="10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1:19" ht="14.1" customHeight="1" x14ac:dyDescent="0.2">
      <c r="A173" s="1">
        <v>9</v>
      </c>
      <c r="B173" s="23"/>
      <c r="C173" s="25"/>
      <c r="D173" s="10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1:19" ht="14.1" customHeight="1" x14ac:dyDescent="0.2">
      <c r="A174" s="1">
        <v>10</v>
      </c>
      <c r="B174" s="23"/>
      <c r="C174" s="25"/>
      <c r="D174" s="10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 ht="14.1" customHeight="1" x14ac:dyDescent="0.2">
      <c r="A175" s="1">
        <v>11</v>
      </c>
      <c r="B175" s="23"/>
      <c r="C175" s="25"/>
      <c r="D175" s="10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1:19" ht="14.1" customHeight="1" x14ac:dyDescent="0.2">
      <c r="A176" s="1">
        <v>12</v>
      </c>
      <c r="B176" s="23"/>
      <c r="C176" s="25"/>
      <c r="D176" s="10"/>
      <c r="E176" s="1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1:19" ht="14.1" customHeight="1" x14ac:dyDescent="0.2">
      <c r="A177" s="1">
        <v>13</v>
      </c>
      <c r="B177" s="23"/>
      <c r="C177" s="25"/>
      <c r="D177" s="10"/>
      <c r="E177" s="1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1:19" ht="14.1" customHeight="1" x14ac:dyDescent="0.2">
      <c r="A178" s="1">
        <v>14</v>
      </c>
      <c r="B178" s="23"/>
      <c r="C178" s="25"/>
      <c r="D178" s="10"/>
      <c r="E178" s="10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1:19" ht="14.1" customHeight="1" x14ac:dyDescent="0.2">
      <c r="A179" s="1">
        <v>15</v>
      </c>
      <c r="B179" s="23"/>
      <c r="C179" s="25"/>
      <c r="D179" s="10"/>
      <c r="E179" s="10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1:19" ht="14.1" customHeight="1" x14ac:dyDescent="0.2">
      <c r="A180" s="1">
        <v>16</v>
      </c>
      <c r="B180" s="23"/>
      <c r="C180" s="25"/>
      <c r="D180" s="10"/>
      <c r="E180" s="10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1:19" ht="14.1" customHeight="1" x14ac:dyDescent="0.2">
      <c r="A181" s="1">
        <v>17</v>
      </c>
      <c r="B181" s="23"/>
      <c r="C181" s="25"/>
      <c r="D181" s="10"/>
      <c r="E181" s="10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1:19" ht="14.1" customHeight="1" x14ac:dyDescent="0.2">
      <c r="A182" s="1">
        <v>18</v>
      </c>
      <c r="B182" s="23"/>
      <c r="C182" s="25"/>
      <c r="D182" s="10"/>
      <c r="E182" s="10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1:19" ht="14.1" customHeight="1" x14ac:dyDescent="0.2">
      <c r="A183" s="1">
        <v>19</v>
      </c>
      <c r="B183" s="23"/>
      <c r="C183" s="25"/>
      <c r="D183" s="10"/>
      <c r="E183" s="10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1:19" ht="14.1" customHeight="1" x14ac:dyDescent="0.2">
      <c r="A184" s="1">
        <v>20</v>
      </c>
      <c r="B184" s="23"/>
      <c r="C184" s="25"/>
      <c r="D184" s="10"/>
      <c r="E184" s="10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1:19" ht="14.1" customHeight="1" x14ac:dyDescent="0.2">
      <c r="A185" s="1">
        <v>21</v>
      </c>
      <c r="B185" s="23"/>
      <c r="C185" s="25"/>
      <c r="D185" s="10"/>
      <c r="E185" s="10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1:19" ht="14.1" customHeight="1" x14ac:dyDescent="0.2">
      <c r="A186" s="1">
        <v>22</v>
      </c>
      <c r="B186" s="23"/>
      <c r="C186" s="25"/>
      <c r="D186" s="10"/>
      <c r="E186" s="10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1:19" ht="14.1" customHeight="1" x14ac:dyDescent="0.2">
      <c r="A187" s="1">
        <v>23</v>
      </c>
      <c r="B187" s="23"/>
      <c r="C187" s="25"/>
      <c r="D187" s="10"/>
      <c r="E187" s="10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1:19" ht="14.1" customHeight="1" x14ac:dyDescent="0.2">
      <c r="A188" s="1">
        <v>24</v>
      </c>
      <c r="B188" s="23"/>
      <c r="C188" s="25"/>
      <c r="D188" s="10"/>
      <c r="E188" s="10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1:19" ht="14.1" customHeight="1" x14ac:dyDescent="0.2">
      <c r="A189" s="1">
        <v>25</v>
      </c>
      <c r="B189" s="27"/>
      <c r="C189" s="25"/>
      <c r="D189" s="10"/>
      <c r="E189" s="10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1:19" ht="14.1" customHeight="1" x14ac:dyDescent="0.2">
      <c r="A190" s="1">
        <v>26</v>
      </c>
      <c r="B190" s="23"/>
      <c r="C190" s="25"/>
      <c r="D190" s="10"/>
      <c r="E190" s="10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1:19" ht="14.1" customHeight="1" x14ac:dyDescent="0.2">
      <c r="A191" s="1">
        <v>27</v>
      </c>
      <c r="B191" s="23"/>
      <c r="C191" s="25"/>
      <c r="D191" s="10"/>
      <c r="E191" s="10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1:19" ht="14.1" customHeight="1" x14ac:dyDescent="0.2">
      <c r="A192" s="1">
        <v>28</v>
      </c>
      <c r="B192" s="23"/>
      <c r="C192" s="25"/>
      <c r="D192" s="10"/>
      <c r="E192" s="10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1:19" ht="14.1" customHeight="1" x14ac:dyDescent="0.2">
      <c r="A193" s="1">
        <v>29</v>
      </c>
      <c r="B193" s="23"/>
      <c r="C193" s="25"/>
      <c r="D193" s="10"/>
      <c r="E193" s="10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1:19" ht="14.1" customHeight="1" x14ac:dyDescent="0.2">
      <c r="A194" s="1">
        <v>30</v>
      </c>
      <c r="B194" s="23"/>
      <c r="C194" s="25"/>
      <c r="D194" s="10"/>
      <c r="E194" s="10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1:19" ht="14.1" customHeight="1" x14ac:dyDescent="0.2">
      <c r="A195" s="1">
        <v>31</v>
      </c>
      <c r="B195" s="23"/>
      <c r="C195" s="25"/>
      <c r="D195" s="10"/>
      <c r="E195" s="10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1:19" ht="14.1" customHeight="1" x14ac:dyDescent="0.2">
      <c r="A196" s="1">
        <v>32</v>
      </c>
      <c r="B196" s="10"/>
      <c r="C196" s="10"/>
      <c r="D196" s="10"/>
      <c r="E196" s="10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ht="14.1" customHeight="1" x14ac:dyDescent="0.2">
      <c r="A197" s="1">
        <v>33</v>
      </c>
      <c r="B197" s="10"/>
      <c r="C197" s="10"/>
      <c r="D197" s="10"/>
      <c r="E197" s="10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ht="14.1" customHeight="1" x14ac:dyDescent="0.2">
      <c r="A198" s="1">
        <v>34</v>
      </c>
      <c r="B198" s="10"/>
      <c r="C198" s="10"/>
      <c r="D198" s="10"/>
      <c r="E198" s="10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ht="14.1" customHeight="1" x14ac:dyDescent="0.2">
      <c r="A199" s="1">
        <v>35</v>
      </c>
      <c r="B199" s="10"/>
      <c r="C199" s="10"/>
      <c r="D199" s="10"/>
      <c r="E199" s="10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ht="14.1" customHeight="1" x14ac:dyDescent="0.2">
      <c r="A200" s="1">
        <v>36</v>
      </c>
      <c r="B200" s="10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ht="14.1" customHeight="1" thickBot="1" x14ac:dyDescent="0.25">
      <c r="A201" s="2">
        <v>37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4.1" customHeight="1" x14ac:dyDescent="0.2">
      <c r="A202" s="1" t="s">
        <v>781</v>
      </c>
      <c r="Q202" s="1" t="s">
        <v>782</v>
      </c>
    </row>
    <row r="203" spans="1:19" ht="14.1" customHeight="1" thickBot="1" x14ac:dyDescent="0.25">
      <c r="A203" s="2" t="s">
        <v>785</v>
      </c>
      <c r="B203" s="2"/>
      <c r="C203" s="2"/>
      <c r="D203" s="2"/>
      <c r="E203" s="2"/>
      <c r="F203" s="2"/>
      <c r="G203" s="2"/>
      <c r="H203" s="2" t="str">
        <f>+$H$3</f>
        <v>RATE BASE ADJUSTMENTS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 t="str">
        <f>"Page " &amp; INT(ROW()/50) +1 &amp; " of " &amp; S$2</f>
        <v>Page 5 of 6</v>
      </c>
    </row>
    <row r="204" spans="1:19" ht="14.1" customHeight="1" x14ac:dyDescent="0.2">
      <c r="A204" s="1" t="s">
        <v>741</v>
      </c>
      <c r="E204" s="1" t="s">
        <v>806</v>
      </c>
      <c r="G204" s="1" t="s">
        <v>565</v>
      </c>
      <c r="K204" s="12"/>
      <c r="L204" s="12"/>
      <c r="N204" s="12"/>
      <c r="O204" s="12"/>
      <c r="P204" s="12" t="s">
        <v>783</v>
      </c>
      <c r="S204" s="18"/>
    </row>
    <row r="205" spans="1:19" ht="14.1" customHeight="1" x14ac:dyDescent="0.2">
      <c r="G205" s="1" t="s">
        <v>566</v>
      </c>
      <c r="K205" s="11"/>
      <c r="L205" s="13"/>
      <c r="O205" s="11"/>
      <c r="P205" s="11"/>
      <c r="Q205" s="13" t="str">
        <f>PLine1</f>
        <v>Projected Test Year Ended 12/31/2022</v>
      </c>
      <c r="S205" s="19"/>
    </row>
    <row r="206" spans="1:19" ht="14.1" customHeight="1" x14ac:dyDescent="0.2">
      <c r="A206" s="1" t="s">
        <v>780</v>
      </c>
      <c r="G206" s="1" t="s">
        <v>567</v>
      </c>
      <c r="K206" s="11"/>
      <c r="L206" s="13"/>
      <c r="M206" s="11"/>
      <c r="P206" s="13"/>
      <c r="Q206" s="13" t="str">
        <f>PLine2</f>
        <v>Projected Prior Year Ended 12/31/2021</v>
      </c>
      <c r="S206" s="19"/>
    </row>
    <row r="207" spans="1:19" ht="14.1" customHeight="1" x14ac:dyDescent="0.2">
      <c r="K207" s="11"/>
      <c r="L207" s="13"/>
      <c r="M207" s="11"/>
      <c r="P207" s="11" t="s">
        <v>784</v>
      </c>
      <c r="Q207" s="13" t="str">
        <f>PLine3</f>
        <v>Historical Prior Year Ended 12/31/2020</v>
      </c>
      <c r="S207" s="19"/>
    </row>
    <row r="208" spans="1:19" ht="14.1" customHeight="1" thickBot="1" x14ac:dyDescent="0.25">
      <c r="A208" s="2" t="str">
        <f>"DOCKET No. " &amp; DocketNum</f>
        <v>DOCKET No. 21XXXX-EI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 t="str">
        <f>PLine4</f>
        <v>Witness:</v>
      </c>
      <c r="R208" s="2"/>
      <c r="S208" s="2"/>
    </row>
    <row r="209" spans="1:19" ht="14.1" customHeight="1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 t="s">
        <v>743</v>
      </c>
      <c r="N209" s="3"/>
      <c r="O209" s="3" t="s">
        <v>744</v>
      </c>
      <c r="P209" s="3"/>
      <c r="Q209" s="3" t="s">
        <v>745</v>
      </c>
      <c r="R209" s="3"/>
      <c r="S209" s="3"/>
    </row>
    <row r="210" spans="1:19" ht="14.1" customHeight="1" x14ac:dyDescent="0.2">
      <c r="C210" s="14"/>
      <c r="D210" s="14"/>
      <c r="E210" s="14"/>
      <c r="F210" s="14"/>
      <c r="G210" s="14"/>
      <c r="H210" s="14"/>
      <c r="I210" s="5"/>
      <c r="J210" s="5"/>
      <c r="K210" s="6"/>
      <c r="L210" s="5"/>
      <c r="M210" s="5"/>
      <c r="N210" s="5"/>
      <c r="O210" s="5"/>
      <c r="Q210" s="4" t="s">
        <v>791</v>
      </c>
      <c r="S210" s="5"/>
    </row>
    <row r="211" spans="1:19" ht="14.1" customHeight="1" x14ac:dyDescent="0.2">
      <c r="B211" s="4"/>
      <c r="C211" s="5"/>
      <c r="D211" s="5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 t="s">
        <v>793</v>
      </c>
      <c r="R211" s="3"/>
      <c r="S211" s="16"/>
    </row>
    <row r="212" spans="1:19" ht="14.1" customHeight="1" x14ac:dyDescent="0.2">
      <c r="A212" s="10"/>
      <c r="B212" s="29"/>
      <c r="C212" s="30"/>
      <c r="D212" s="30"/>
      <c r="E212" s="30"/>
      <c r="F212" s="30"/>
      <c r="G212" s="31"/>
      <c r="H212" s="31"/>
      <c r="I212" s="31"/>
      <c r="J212" s="31"/>
      <c r="K212" s="31"/>
      <c r="L212" s="5"/>
      <c r="M212" s="5" t="s">
        <v>789</v>
      </c>
      <c r="N212" s="31"/>
      <c r="O212" s="31"/>
      <c r="P212" s="31"/>
      <c r="Q212" s="31" t="s">
        <v>789</v>
      </c>
      <c r="R212" s="31"/>
      <c r="S212" s="31"/>
    </row>
    <row r="213" spans="1:19" ht="14.1" customHeight="1" x14ac:dyDescent="0.2">
      <c r="A213" s="1" t="s">
        <v>761</v>
      </c>
      <c r="B213" s="24"/>
      <c r="C213" s="25"/>
      <c r="D213" s="25"/>
      <c r="E213" s="25"/>
      <c r="F213" s="25"/>
      <c r="G213" s="3"/>
      <c r="H213" s="3"/>
      <c r="I213" s="3" t="s">
        <v>569</v>
      </c>
      <c r="J213" s="25"/>
      <c r="K213" s="25"/>
      <c r="L213" s="3"/>
      <c r="M213" s="3" t="s">
        <v>790</v>
      </c>
      <c r="N213" s="3"/>
      <c r="O213" s="3" t="s">
        <v>791</v>
      </c>
      <c r="P213" s="25"/>
      <c r="Q213" s="32" t="s">
        <v>570</v>
      </c>
      <c r="R213" s="25"/>
      <c r="S213" s="25"/>
    </row>
    <row r="214" spans="1:19" ht="14.1" customHeight="1" thickBot="1" x14ac:dyDescent="0.25">
      <c r="A214" s="2" t="s">
        <v>772</v>
      </c>
      <c r="B214" s="33"/>
      <c r="C214" s="34"/>
      <c r="D214" s="7"/>
      <c r="E214" s="7" t="s">
        <v>568</v>
      </c>
      <c r="F214" s="34"/>
      <c r="G214" s="15"/>
      <c r="H214" s="15"/>
      <c r="I214" s="15" t="s">
        <v>787</v>
      </c>
      <c r="J214" s="34"/>
      <c r="K214" s="34"/>
      <c r="L214" s="15"/>
      <c r="M214" s="15" t="s">
        <v>788</v>
      </c>
      <c r="N214" s="15"/>
      <c r="O214" s="15" t="s">
        <v>792</v>
      </c>
      <c r="P214" s="34"/>
      <c r="Q214" s="35" t="s">
        <v>788</v>
      </c>
      <c r="R214" s="34"/>
      <c r="S214" s="34"/>
    </row>
    <row r="215" spans="1:19" ht="14.1" customHeight="1" x14ac:dyDescent="0.2">
      <c r="A215" s="1">
        <v>1</v>
      </c>
      <c r="B215" s="38" t="s">
        <v>571</v>
      </c>
      <c r="C215" s="25"/>
      <c r="D215" s="10"/>
      <c r="E215" s="10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1:19" ht="14.1" customHeight="1" x14ac:dyDescent="0.2">
      <c r="A216" s="1">
        <v>2</v>
      </c>
      <c r="B216" s="23"/>
      <c r="C216" s="25"/>
      <c r="D216" s="10"/>
      <c r="E216" s="10"/>
      <c r="F216" s="21"/>
      <c r="G216" s="21"/>
      <c r="H216" s="21"/>
      <c r="I216" s="37" t="s">
        <v>743</v>
      </c>
      <c r="J216" s="21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1:19" ht="14.1" customHeight="1" x14ac:dyDescent="0.2">
      <c r="A217" s="1">
        <v>3</v>
      </c>
      <c r="B217" s="23"/>
      <c r="C217" s="25"/>
      <c r="D217" s="10"/>
      <c r="E217" s="10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1:19" ht="14.1" customHeight="1" x14ac:dyDescent="0.2">
      <c r="A218" s="1">
        <v>4</v>
      </c>
      <c r="B218" s="23"/>
      <c r="C218" s="25"/>
      <c r="D218" s="10"/>
      <c r="E218" s="10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1:19" ht="14.1" customHeight="1" x14ac:dyDescent="0.2">
      <c r="A219" s="1">
        <v>5</v>
      </c>
      <c r="B219" s="23"/>
      <c r="C219" s="25"/>
      <c r="D219" s="10"/>
      <c r="E219" s="10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1:19" ht="14.1" customHeight="1" x14ac:dyDescent="0.2">
      <c r="A220" s="1">
        <v>6</v>
      </c>
      <c r="B220" s="23"/>
      <c r="C220" s="25"/>
      <c r="D220" s="10"/>
      <c r="E220" s="10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1:19" ht="14.1" customHeight="1" x14ac:dyDescent="0.2">
      <c r="A221" s="1">
        <v>7</v>
      </c>
      <c r="B221" s="23"/>
      <c r="C221" s="25"/>
      <c r="D221" s="10"/>
      <c r="E221" s="10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1:19" ht="14.1" customHeight="1" x14ac:dyDescent="0.2">
      <c r="A222" s="1">
        <v>8</v>
      </c>
      <c r="B222" s="23"/>
      <c r="C222" s="25"/>
      <c r="D222" s="10"/>
      <c r="E222" s="10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1:19" ht="14.1" customHeight="1" x14ac:dyDescent="0.2">
      <c r="A223" s="1">
        <v>9</v>
      </c>
      <c r="B223" s="23"/>
      <c r="C223" s="25"/>
      <c r="D223" s="10"/>
      <c r="E223" s="10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1:19" ht="14.1" customHeight="1" x14ac:dyDescent="0.2">
      <c r="A224" s="1">
        <v>10</v>
      </c>
      <c r="B224" s="23"/>
      <c r="C224" s="25"/>
      <c r="D224" s="10"/>
      <c r="E224" s="10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1:19" ht="14.1" customHeight="1" x14ac:dyDescent="0.2">
      <c r="A225" s="1">
        <v>11</v>
      </c>
      <c r="B225" s="23"/>
      <c r="C225" s="25"/>
      <c r="D225" s="10"/>
      <c r="E225" s="10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1:19" ht="14.1" customHeight="1" x14ac:dyDescent="0.2">
      <c r="A226" s="1">
        <v>12</v>
      </c>
      <c r="B226" s="23"/>
      <c r="C226" s="25"/>
      <c r="D226" s="10"/>
      <c r="E226" s="10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1:19" ht="14.1" customHeight="1" x14ac:dyDescent="0.2">
      <c r="A227" s="1">
        <v>13</v>
      </c>
      <c r="B227" s="23"/>
      <c r="C227" s="25"/>
      <c r="D227" s="10"/>
      <c r="E227" s="10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1:19" ht="14.1" customHeight="1" x14ac:dyDescent="0.2">
      <c r="A228" s="1">
        <v>14</v>
      </c>
      <c r="B228" s="23"/>
      <c r="C228" s="25"/>
      <c r="D228" s="10"/>
      <c r="E228" s="10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1:19" ht="14.1" customHeight="1" x14ac:dyDescent="0.2">
      <c r="A229" s="1">
        <v>15</v>
      </c>
      <c r="B229" s="23"/>
      <c r="C229" s="25"/>
      <c r="D229" s="10"/>
      <c r="E229" s="10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1:19" ht="14.1" customHeight="1" x14ac:dyDescent="0.2">
      <c r="A230" s="1">
        <v>16</v>
      </c>
      <c r="B230" s="23"/>
      <c r="C230" s="25"/>
      <c r="D230" s="10"/>
      <c r="E230" s="10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1:19" ht="14.1" customHeight="1" x14ac:dyDescent="0.2">
      <c r="A231" s="1">
        <v>17</v>
      </c>
      <c r="B231" s="23"/>
      <c r="C231" s="25"/>
      <c r="D231" s="10"/>
      <c r="E231" s="10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1:19" ht="14.1" customHeight="1" x14ac:dyDescent="0.2">
      <c r="A232" s="1">
        <v>18</v>
      </c>
      <c r="B232" s="23"/>
      <c r="C232" s="25"/>
      <c r="D232" s="10"/>
      <c r="E232" s="10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1:19" ht="14.1" customHeight="1" x14ac:dyDescent="0.2">
      <c r="A233" s="1">
        <v>19</v>
      </c>
      <c r="B233" s="23"/>
      <c r="C233" s="25"/>
      <c r="D233" s="10"/>
      <c r="E233" s="10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1:19" ht="14.1" customHeight="1" x14ac:dyDescent="0.2">
      <c r="A234" s="1">
        <v>20</v>
      </c>
      <c r="B234" s="23"/>
      <c r="C234" s="25"/>
      <c r="D234" s="10"/>
      <c r="E234" s="10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1:19" ht="14.1" customHeight="1" x14ac:dyDescent="0.2">
      <c r="A235" s="1">
        <v>21</v>
      </c>
      <c r="B235" s="23"/>
      <c r="C235" s="25"/>
      <c r="D235" s="10"/>
      <c r="E235" s="10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1:19" ht="14.1" customHeight="1" x14ac:dyDescent="0.2">
      <c r="A236" s="1">
        <v>22</v>
      </c>
      <c r="B236" s="23"/>
      <c r="C236" s="25"/>
      <c r="D236" s="10"/>
      <c r="E236" s="10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1:19" ht="14.1" customHeight="1" x14ac:dyDescent="0.2">
      <c r="A237" s="1">
        <v>23</v>
      </c>
      <c r="B237" s="23"/>
      <c r="C237" s="25"/>
      <c r="D237" s="10"/>
      <c r="E237" s="10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1:19" ht="14.1" customHeight="1" x14ac:dyDescent="0.2">
      <c r="A238" s="1">
        <v>24</v>
      </c>
      <c r="B238" s="23"/>
      <c r="C238" s="25"/>
      <c r="D238" s="10"/>
      <c r="E238" s="10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1:19" ht="14.1" customHeight="1" x14ac:dyDescent="0.2">
      <c r="A239" s="1">
        <v>25</v>
      </c>
      <c r="B239" s="27"/>
      <c r="C239" s="25"/>
      <c r="D239" s="10"/>
      <c r="E239" s="10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1:19" ht="14.1" customHeight="1" x14ac:dyDescent="0.2">
      <c r="A240" s="1">
        <v>26</v>
      </c>
      <c r="B240" s="23"/>
      <c r="C240" s="25"/>
      <c r="D240" s="10"/>
      <c r="E240" s="10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1:19" ht="14.1" customHeight="1" x14ac:dyDescent="0.2">
      <c r="A241" s="1">
        <v>27</v>
      </c>
      <c r="B241" s="23"/>
      <c r="C241" s="25"/>
      <c r="D241" s="10"/>
      <c r="E241" s="10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1:19" ht="14.1" customHeight="1" x14ac:dyDescent="0.2">
      <c r="A242" s="1">
        <v>28</v>
      </c>
      <c r="B242" s="23"/>
      <c r="C242" s="25"/>
      <c r="D242" s="10"/>
      <c r="E242" s="10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1:19" ht="14.1" customHeight="1" x14ac:dyDescent="0.2">
      <c r="A243" s="1">
        <v>29</v>
      </c>
      <c r="B243" s="23"/>
      <c r="C243" s="25"/>
      <c r="D243" s="10"/>
      <c r="E243" s="10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1:19" ht="14.1" customHeight="1" x14ac:dyDescent="0.2">
      <c r="A244" s="1">
        <v>30</v>
      </c>
      <c r="B244" s="23"/>
      <c r="C244" s="25"/>
      <c r="D244" s="10"/>
      <c r="E244" s="10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1:19" ht="14.1" customHeight="1" x14ac:dyDescent="0.2">
      <c r="A245" s="1">
        <v>31</v>
      </c>
      <c r="B245" s="23"/>
      <c r="C245" s="25"/>
      <c r="D245" s="10"/>
      <c r="E245" s="10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1:19" ht="14.1" customHeight="1" x14ac:dyDescent="0.2">
      <c r="A246" s="1">
        <v>32</v>
      </c>
      <c r="B246" s="10"/>
      <c r="C246" s="10"/>
      <c r="D246" s="10"/>
      <c r="E246" s="10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ht="14.1" customHeight="1" x14ac:dyDescent="0.2">
      <c r="A247" s="1">
        <v>33</v>
      </c>
      <c r="B247" s="10"/>
      <c r="C247" s="10"/>
      <c r="D247" s="10"/>
      <c r="E247" s="10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ht="14.1" customHeight="1" x14ac:dyDescent="0.2">
      <c r="A248" s="1">
        <v>34</v>
      </c>
      <c r="B248" s="10"/>
      <c r="C248" s="10"/>
      <c r="D248" s="10"/>
      <c r="E248" s="10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ht="14.1" customHeight="1" x14ac:dyDescent="0.2">
      <c r="A249" s="1">
        <v>35</v>
      </c>
      <c r="B249" s="10"/>
      <c r="C249" s="10"/>
      <c r="D249" s="10"/>
      <c r="E249" s="10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ht="14.1" customHeight="1" x14ac:dyDescent="0.2">
      <c r="A250" s="1">
        <v>36</v>
      </c>
      <c r="B250" s="10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ht="14.1" customHeight="1" thickBot="1" x14ac:dyDescent="0.25">
      <c r="A251" s="2">
        <v>37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4.1" customHeight="1" x14ac:dyDescent="0.2">
      <c r="A252" s="1" t="s">
        <v>781</v>
      </c>
      <c r="Q252" s="1" t="s">
        <v>782</v>
      </c>
    </row>
    <row r="253" spans="1:19" ht="14.1" customHeight="1" thickBot="1" x14ac:dyDescent="0.25">
      <c r="A253" s="2" t="str">
        <f>+A203</f>
        <v>SCHEDULE B-2</v>
      </c>
      <c r="B253" s="2"/>
      <c r="C253" s="2"/>
      <c r="D253" s="2"/>
      <c r="E253" s="2"/>
      <c r="F253" s="2"/>
      <c r="G253" s="2"/>
      <c r="H253" s="2" t="s">
        <v>795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 t="str">
        <f>"Page " &amp; INT(ROW()/50) +1 &amp; " of " &amp; S$2</f>
        <v>Page 6 of 6</v>
      </c>
    </row>
    <row r="254" spans="1:19" ht="14.1" customHeight="1" x14ac:dyDescent="0.2">
      <c r="A254" s="1" t="s">
        <v>741</v>
      </c>
      <c r="E254" s="1" t="s">
        <v>806</v>
      </c>
      <c r="G254" s="1" t="str">
        <f>+G204</f>
        <v>List and explain all proposed adjustments to the 13-month average rate base for the test year,</v>
      </c>
      <c r="K254" s="12"/>
      <c r="L254" s="12"/>
      <c r="N254" s="12"/>
      <c r="O254" s="12"/>
      <c r="P254" s="12" t="s">
        <v>783</v>
      </c>
      <c r="S254" s="18"/>
    </row>
    <row r="255" spans="1:19" ht="14.1" customHeight="1" x14ac:dyDescent="0.2">
      <c r="G255" s="1" t="str">
        <f>+G205</f>
        <v>the prior year and the most recent historical year.  List the adjustments included in the last case</v>
      </c>
      <c r="K255" s="11"/>
      <c r="L255" s="13"/>
      <c r="O255" s="11"/>
      <c r="P255" s="11"/>
      <c r="Q255" s="13" t="str">
        <f>PLine1</f>
        <v>Projected Test Year Ended 12/31/2022</v>
      </c>
      <c r="S255" s="19"/>
    </row>
    <row r="256" spans="1:19" ht="14.1" customHeight="1" x14ac:dyDescent="0.2">
      <c r="A256" s="1" t="s">
        <v>780</v>
      </c>
      <c r="G256" s="1" t="str">
        <f>+G206</f>
        <v>that are not proposed in the current case and the reasons for excluding them.</v>
      </c>
      <c r="K256" s="11"/>
      <c r="L256" s="13"/>
      <c r="M256" s="11"/>
      <c r="P256" s="13"/>
      <c r="Q256" s="13" t="str">
        <f>PLine2</f>
        <v>Projected Prior Year Ended 12/31/2021</v>
      </c>
      <c r="S256" s="19"/>
    </row>
    <row r="257" spans="1:19" ht="14.1" customHeight="1" x14ac:dyDescent="0.2">
      <c r="K257" s="11"/>
      <c r="L257" s="13"/>
      <c r="M257" s="11"/>
      <c r="P257" s="11" t="str">
        <f>+$P$5</f>
        <v>XX</v>
      </c>
      <c r="Q257" s="13" t="str">
        <f>PLine3</f>
        <v>Historical Prior Year Ended 12/31/2020</v>
      </c>
      <c r="S257" s="19"/>
    </row>
    <row r="258" spans="1:19" ht="14.1" customHeight="1" thickBot="1" x14ac:dyDescent="0.25">
      <c r="A258" s="2" t="str">
        <f>"DOCKET No. " &amp; DocketNum</f>
        <v>DOCKET No. 21XXXX-EI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 t="str">
        <f>PLine4</f>
        <v>Witness:</v>
      </c>
      <c r="R258" s="2"/>
      <c r="S258" s="2"/>
    </row>
    <row r="259" spans="1:19" ht="14.1" customHeight="1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4.1" customHeight="1" x14ac:dyDescent="0.2">
      <c r="C260" s="14"/>
      <c r="D260" s="14"/>
      <c r="E260" s="14"/>
      <c r="F260" s="14"/>
      <c r="G260" s="14"/>
      <c r="H260" s="14"/>
      <c r="I260" s="5"/>
      <c r="J260" s="5"/>
      <c r="K260" s="6"/>
      <c r="L260" s="5"/>
      <c r="M260" s="5"/>
      <c r="N260" s="5"/>
      <c r="O260" s="5"/>
      <c r="Q260" s="4"/>
      <c r="S260" s="5"/>
    </row>
    <row r="261" spans="1:19" ht="14.1" customHeight="1" x14ac:dyDescent="0.2">
      <c r="B261" s="4"/>
      <c r="C261" s="5"/>
      <c r="D261" s="5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6"/>
    </row>
    <row r="262" spans="1:19" ht="14.1" customHeight="1" x14ac:dyDescent="0.2">
      <c r="A262" s="10"/>
      <c r="B262" s="29"/>
      <c r="C262" s="30"/>
      <c r="D262" s="30"/>
      <c r="E262" s="30"/>
      <c r="F262" s="30"/>
      <c r="G262" s="31"/>
      <c r="H262" s="31"/>
      <c r="I262" s="31"/>
      <c r="J262" s="31"/>
      <c r="K262" s="31"/>
      <c r="L262" s="5"/>
      <c r="M262" s="5"/>
      <c r="N262" s="31"/>
      <c r="O262" s="31"/>
      <c r="P262" s="31"/>
      <c r="Q262" s="31"/>
      <c r="R262" s="31"/>
      <c r="S262" s="31"/>
    </row>
    <row r="263" spans="1:19" ht="14.1" customHeight="1" x14ac:dyDescent="0.2">
      <c r="A263" s="1" t="s">
        <v>761</v>
      </c>
      <c r="B263" s="24"/>
      <c r="C263" s="25"/>
      <c r="D263" s="25"/>
      <c r="E263" s="25"/>
      <c r="F263" s="25"/>
      <c r="G263" s="3"/>
      <c r="H263" s="3"/>
      <c r="I263" s="3" t="s">
        <v>569</v>
      </c>
      <c r="J263" s="25"/>
      <c r="K263" s="25"/>
      <c r="L263" s="3"/>
      <c r="M263" s="3"/>
      <c r="N263" s="3"/>
      <c r="O263" s="3"/>
      <c r="P263" s="25"/>
      <c r="Q263" s="32"/>
      <c r="R263" s="25"/>
      <c r="S263" s="25"/>
    </row>
    <row r="264" spans="1:19" ht="14.1" customHeight="1" thickBot="1" x14ac:dyDescent="0.25">
      <c r="A264" s="2" t="s">
        <v>772</v>
      </c>
      <c r="B264" s="33"/>
      <c r="C264" s="34"/>
      <c r="D264" s="7"/>
      <c r="E264" s="7" t="s">
        <v>568</v>
      </c>
      <c r="F264" s="34"/>
      <c r="G264" s="15"/>
      <c r="H264" s="15"/>
      <c r="I264" s="15" t="s">
        <v>787</v>
      </c>
      <c r="J264" s="34"/>
      <c r="K264" s="34"/>
      <c r="L264" s="15"/>
      <c r="M264" s="15"/>
      <c r="N264" s="15"/>
      <c r="O264" s="15"/>
      <c r="P264" s="34"/>
      <c r="Q264" s="35"/>
      <c r="R264" s="34"/>
      <c r="S264" s="34"/>
    </row>
    <row r="265" spans="1:19" ht="14.1" customHeight="1" x14ac:dyDescent="0.2">
      <c r="A265" s="1">
        <v>1</v>
      </c>
      <c r="B265" s="36" t="s">
        <v>743</v>
      </c>
      <c r="C265" s="25"/>
      <c r="D265" s="10"/>
      <c r="E265" s="10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1:19" ht="14.1" customHeight="1" x14ac:dyDescent="0.2">
      <c r="A266" s="1">
        <v>2</v>
      </c>
      <c r="B266" s="23"/>
      <c r="C266" s="25"/>
      <c r="D266" s="10"/>
      <c r="E266" s="10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1:19" ht="14.1" customHeight="1" x14ac:dyDescent="0.2">
      <c r="A267" s="1">
        <v>3</v>
      </c>
      <c r="B267" s="23"/>
      <c r="C267" s="25"/>
      <c r="D267" s="10"/>
      <c r="E267" s="10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1:19" ht="14.1" customHeight="1" x14ac:dyDescent="0.2">
      <c r="A268" s="1">
        <v>4</v>
      </c>
      <c r="B268" s="23"/>
      <c r="C268" s="25"/>
      <c r="D268" s="10"/>
      <c r="E268" s="10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1:19" ht="14.1" customHeight="1" x14ac:dyDescent="0.2">
      <c r="A269" s="1">
        <v>5</v>
      </c>
      <c r="B269" s="23"/>
      <c r="C269" s="25"/>
      <c r="D269" s="10"/>
      <c r="E269" s="10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1:19" ht="14.1" customHeight="1" x14ac:dyDescent="0.2">
      <c r="A270" s="1">
        <v>6</v>
      </c>
      <c r="B270" s="23"/>
      <c r="C270" s="25"/>
      <c r="D270" s="10"/>
      <c r="E270" s="10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1:19" ht="14.1" customHeight="1" x14ac:dyDescent="0.2">
      <c r="A271" s="1">
        <v>7</v>
      </c>
      <c r="B271" s="23"/>
      <c r="C271" s="25"/>
      <c r="D271" s="10"/>
      <c r="E271" s="10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1:19" ht="14.1" customHeight="1" x14ac:dyDescent="0.2">
      <c r="A272" s="1">
        <v>8</v>
      </c>
      <c r="B272" s="23"/>
      <c r="C272" s="25"/>
      <c r="D272" s="10"/>
      <c r="E272" s="10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1:19" ht="14.1" customHeight="1" x14ac:dyDescent="0.2">
      <c r="A273" s="1">
        <v>9</v>
      </c>
      <c r="B273" s="23"/>
      <c r="C273" s="25"/>
      <c r="D273" s="10"/>
      <c r="E273" s="10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1:19" ht="14.1" customHeight="1" x14ac:dyDescent="0.2">
      <c r="A274" s="1">
        <v>10</v>
      </c>
      <c r="B274" s="23"/>
      <c r="C274" s="25"/>
      <c r="D274" s="10"/>
      <c r="E274" s="10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1:19" ht="14.1" customHeight="1" x14ac:dyDescent="0.2">
      <c r="A275" s="1">
        <v>11</v>
      </c>
      <c r="B275" s="23"/>
      <c r="C275" s="25"/>
      <c r="D275" s="10"/>
      <c r="E275" s="10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1:19" ht="14.1" customHeight="1" x14ac:dyDescent="0.2">
      <c r="A276" s="1">
        <v>12</v>
      </c>
      <c r="B276" s="23"/>
      <c r="C276" s="25"/>
      <c r="D276" s="10"/>
      <c r="E276" s="1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ht="14.1" customHeight="1" x14ac:dyDescent="0.2">
      <c r="A277" s="1">
        <v>13</v>
      </c>
      <c r="B277" s="23"/>
      <c r="C277" s="25"/>
      <c r="D277" s="10"/>
      <c r="E277" s="10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1:19" ht="14.1" customHeight="1" x14ac:dyDescent="0.2">
      <c r="A278" s="1">
        <v>14</v>
      </c>
      <c r="B278" s="23"/>
      <c r="C278" s="25"/>
      <c r="D278" s="10"/>
      <c r="E278" s="10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1:19" ht="14.1" customHeight="1" x14ac:dyDescent="0.2">
      <c r="A279" s="1">
        <v>15</v>
      </c>
      <c r="B279" s="23"/>
      <c r="C279" s="25"/>
      <c r="D279" s="10"/>
      <c r="E279" s="10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1:19" ht="14.1" customHeight="1" x14ac:dyDescent="0.2">
      <c r="A280" s="1">
        <v>16</v>
      </c>
      <c r="B280" s="23"/>
      <c r="C280" s="25"/>
      <c r="D280" s="10"/>
      <c r="E280" s="10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1:19" ht="14.1" customHeight="1" x14ac:dyDescent="0.2">
      <c r="A281" s="1">
        <v>17</v>
      </c>
      <c r="B281" s="23"/>
      <c r="C281" s="25"/>
      <c r="D281" s="10"/>
      <c r="E281" s="10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1:19" ht="14.1" customHeight="1" x14ac:dyDescent="0.2">
      <c r="A282" s="1">
        <v>18</v>
      </c>
      <c r="B282" s="23"/>
      <c r="C282" s="25"/>
      <c r="D282" s="10"/>
      <c r="E282" s="10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 ht="14.1" customHeight="1" x14ac:dyDescent="0.2">
      <c r="A283" s="1">
        <v>19</v>
      </c>
      <c r="B283" s="23"/>
      <c r="C283" s="25"/>
      <c r="D283" s="10"/>
      <c r="E283" s="10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1:19" ht="14.1" customHeight="1" x14ac:dyDescent="0.2">
      <c r="A284" s="1">
        <v>20</v>
      </c>
      <c r="B284" s="23"/>
      <c r="C284" s="25"/>
      <c r="D284" s="10"/>
      <c r="E284" s="10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1:19" ht="14.1" customHeight="1" x14ac:dyDescent="0.2">
      <c r="A285" s="1">
        <v>21</v>
      </c>
      <c r="B285" s="23"/>
      <c r="C285" s="25"/>
      <c r="D285" s="10"/>
      <c r="E285" s="10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1:19" ht="14.1" customHeight="1" x14ac:dyDescent="0.2">
      <c r="A286" s="1">
        <v>22</v>
      </c>
      <c r="B286" s="23"/>
      <c r="C286" s="25"/>
      <c r="D286" s="10"/>
      <c r="E286" s="10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1:19" ht="14.1" customHeight="1" x14ac:dyDescent="0.2">
      <c r="A287" s="1">
        <v>23</v>
      </c>
      <c r="B287" s="23"/>
      <c r="C287" s="25"/>
      <c r="D287" s="10"/>
      <c r="E287" s="10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1:19" ht="14.1" customHeight="1" x14ac:dyDescent="0.2">
      <c r="A288" s="1">
        <v>24</v>
      </c>
      <c r="B288" s="23"/>
      <c r="C288" s="25"/>
      <c r="D288" s="10"/>
      <c r="E288" s="10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1:19" ht="14.1" customHeight="1" x14ac:dyDescent="0.2">
      <c r="A289" s="1">
        <v>25</v>
      </c>
      <c r="B289" s="27"/>
      <c r="C289" s="25"/>
      <c r="D289" s="10"/>
      <c r="E289" s="10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1:19" ht="14.1" customHeight="1" x14ac:dyDescent="0.2">
      <c r="A290" s="1">
        <v>26</v>
      </c>
      <c r="B290" s="23"/>
      <c r="C290" s="25"/>
      <c r="D290" s="10"/>
      <c r="E290" s="10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1:19" ht="14.1" customHeight="1" x14ac:dyDescent="0.2">
      <c r="A291" s="1">
        <v>27</v>
      </c>
      <c r="B291" s="23"/>
      <c r="C291" s="25"/>
      <c r="D291" s="10"/>
      <c r="E291" s="10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1:19" ht="14.1" customHeight="1" x14ac:dyDescent="0.2">
      <c r="A292" s="1">
        <v>28</v>
      </c>
      <c r="B292" s="23"/>
      <c r="C292" s="25"/>
      <c r="D292" s="10"/>
      <c r="E292" s="10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1:19" ht="14.1" customHeight="1" x14ac:dyDescent="0.2">
      <c r="A293" s="1">
        <v>29</v>
      </c>
      <c r="B293" s="23"/>
      <c r="C293" s="25"/>
      <c r="D293" s="10"/>
      <c r="E293" s="10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1:19" ht="14.1" customHeight="1" x14ac:dyDescent="0.2">
      <c r="A294" s="1">
        <v>30</v>
      </c>
      <c r="B294" s="23"/>
      <c r="C294" s="25"/>
      <c r="D294" s="10"/>
      <c r="E294" s="10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1:19" ht="14.1" customHeight="1" x14ac:dyDescent="0.2">
      <c r="A295" s="1">
        <v>31</v>
      </c>
      <c r="B295" s="23"/>
      <c r="C295" s="25"/>
      <c r="D295" s="10"/>
      <c r="E295" s="10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1:19" ht="14.1" customHeight="1" x14ac:dyDescent="0.2">
      <c r="A296" s="1">
        <v>32</v>
      </c>
      <c r="B296" s="10"/>
      <c r="C296" s="10"/>
      <c r="D296" s="10"/>
      <c r="E296" s="10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 ht="14.1" customHeight="1" x14ac:dyDescent="0.2">
      <c r="A297" s="1">
        <v>33</v>
      </c>
      <c r="B297" s="10"/>
      <c r="C297" s="10"/>
      <c r="D297" s="10"/>
      <c r="E297" s="10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 ht="14.1" customHeight="1" x14ac:dyDescent="0.2">
      <c r="A298" s="1">
        <v>34</v>
      </c>
      <c r="B298" s="10"/>
      <c r="C298" s="10"/>
      <c r="D298" s="10"/>
      <c r="E298" s="10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:19" ht="14.1" customHeight="1" x14ac:dyDescent="0.2">
      <c r="A299" s="1">
        <v>35</v>
      </c>
      <c r="B299" s="10"/>
      <c r="C299" s="10"/>
      <c r="D299" s="10"/>
      <c r="E299" s="10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:19" ht="14.1" customHeight="1" x14ac:dyDescent="0.2">
      <c r="A300" s="1">
        <v>36</v>
      </c>
      <c r="B300" s="10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:19" ht="14.1" customHeight="1" thickBot="1" x14ac:dyDescent="0.25">
      <c r="A301" s="2">
        <v>37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4.1" customHeight="1" x14ac:dyDescent="0.2">
      <c r="A302" s="1" t="s">
        <v>781</v>
      </c>
      <c r="Q302" s="1" t="s">
        <v>782</v>
      </c>
    </row>
  </sheetData>
  <phoneticPr fontId="2" type="noConversion"/>
  <printOptions horizontalCentered="1" verticalCentered="1"/>
  <pageMargins left="0.5" right="0.5" top="1.25" bottom="0.35000000000000003" header="0" footer="0.4"/>
  <pageSetup scale="72" orientation="landscape" horizontalDpi="300" verticalDpi="300" r:id="rId1"/>
  <headerFooter alignWithMargins="0"/>
  <customProperties>
    <customPr name="EpmWorksheetKeyString_GUID" r:id="rId2"/>
  </customPropertie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150</v>
      </c>
      <c r="B3" s="2"/>
      <c r="C3" s="2"/>
      <c r="D3" s="2"/>
      <c r="E3" s="2"/>
      <c r="F3" s="2"/>
      <c r="G3" s="2"/>
      <c r="H3" s="2" t="s">
        <v>191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193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194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A9" s="101" t="s">
        <v>743</v>
      </c>
      <c r="B9" s="4"/>
      <c r="C9" s="3" t="s">
        <v>744</v>
      </c>
      <c r="D9" s="3"/>
      <c r="E9" s="3" t="s">
        <v>745</v>
      </c>
      <c r="F9" s="3" t="s">
        <v>746</v>
      </c>
      <c r="G9" s="3" t="s">
        <v>747</v>
      </c>
      <c r="H9" s="3" t="s">
        <v>748</v>
      </c>
      <c r="I9" s="3" t="s">
        <v>749</v>
      </c>
      <c r="J9" s="3" t="s">
        <v>750</v>
      </c>
      <c r="K9" s="3" t="s">
        <v>751</v>
      </c>
      <c r="L9" s="3" t="s">
        <v>752</v>
      </c>
      <c r="M9" s="3" t="s">
        <v>800</v>
      </c>
      <c r="N9" s="4" t="s">
        <v>801</v>
      </c>
      <c r="O9" s="4"/>
      <c r="P9" s="4" t="s">
        <v>802</v>
      </c>
      <c r="Q9" s="4"/>
      <c r="R9" s="4" t="s">
        <v>803</v>
      </c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 t="s">
        <v>804</v>
      </c>
      <c r="I10" s="5" t="s">
        <v>195</v>
      </c>
      <c r="J10" s="3" t="s">
        <v>196</v>
      </c>
      <c r="K10" s="3" t="s">
        <v>976</v>
      </c>
      <c r="L10" s="3"/>
      <c r="M10" s="3" t="s">
        <v>188</v>
      </c>
      <c r="N10" s="4" t="s">
        <v>771</v>
      </c>
      <c r="O10" s="4"/>
      <c r="P10" s="4" t="s">
        <v>1257</v>
      </c>
      <c r="Q10" s="4"/>
      <c r="R10" s="4" t="s">
        <v>197</v>
      </c>
      <c r="S10" s="3"/>
    </row>
    <row r="11" spans="1:20" ht="14.1" customHeight="1" x14ac:dyDescent="0.2">
      <c r="B11" s="4"/>
      <c r="C11" s="5" t="s">
        <v>976</v>
      </c>
      <c r="D11" s="5"/>
      <c r="E11" s="5"/>
      <c r="F11" s="5"/>
      <c r="G11" s="3" t="s">
        <v>198</v>
      </c>
      <c r="H11" s="3" t="s">
        <v>805</v>
      </c>
      <c r="I11" s="5" t="s">
        <v>199</v>
      </c>
      <c r="J11" s="4" t="s">
        <v>200</v>
      </c>
      <c r="K11" s="4" t="s">
        <v>976</v>
      </c>
      <c r="L11" s="4" t="s">
        <v>1006</v>
      </c>
      <c r="M11" s="5" t="s">
        <v>1393</v>
      </c>
      <c r="N11" s="4" t="s">
        <v>1006</v>
      </c>
      <c r="O11" s="4"/>
      <c r="P11" s="4" t="s">
        <v>195</v>
      </c>
      <c r="Q11" s="4"/>
      <c r="R11" s="4" t="s">
        <v>201</v>
      </c>
      <c r="S11" s="5"/>
    </row>
    <row r="12" spans="1:20" ht="14.1" customHeight="1" x14ac:dyDescent="0.2">
      <c r="A12" s="1" t="s">
        <v>761</v>
      </c>
      <c r="B12" s="4"/>
      <c r="C12" s="5" t="s">
        <v>202</v>
      </c>
      <c r="D12" s="5"/>
      <c r="E12" s="5" t="s">
        <v>203</v>
      </c>
      <c r="F12" s="3" t="s">
        <v>187</v>
      </c>
      <c r="G12" s="5" t="s">
        <v>204</v>
      </c>
      <c r="H12" s="5" t="s">
        <v>205</v>
      </c>
      <c r="I12" s="3" t="s">
        <v>198</v>
      </c>
      <c r="J12" s="3" t="s">
        <v>198</v>
      </c>
      <c r="K12" s="5" t="s">
        <v>206</v>
      </c>
      <c r="L12" s="3" t="s">
        <v>1033</v>
      </c>
      <c r="M12" s="16" t="s">
        <v>207</v>
      </c>
      <c r="N12" s="4" t="s">
        <v>1042</v>
      </c>
      <c r="O12" s="4"/>
      <c r="P12" s="4" t="s">
        <v>208</v>
      </c>
      <c r="Q12" s="4"/>
      <c r="R12" s="4" t="s">
        <v>209</v>
      </c>
      <c r="S12" s="16"/>
    </row>
    <row r="13" spans="1:20" ht="14.1" customHeight="1" thickBot="1" x14ac:dyDescent="0.25">
      <c r="A13" s="2" t="s">
        <v>772</v>
      </c>
      <c r="B13" s="8"/>
      <c r="C13" s="7" t="s">
        <v>210</v>
      </c>
      <c r="D13" s="7"/>
      <c r="E13" s="7" t="s">
        <v>897</v>
      </c>
      <c r="F13" s="7" t="s">
        <v>897</v>
      </c>
      <c r="G13" s="41" t="s">
        <v>211</v>
      </c>
      <c r="H13" s="41" t="s">
        <v>185</v>
      </c>
      <c r="I13" s="41" t="s">
        <v>204</v>
      </c>
      <c r="J13" s="42" t="s">
        <v>204</v>
      </c>
      <c r="K13" s="15" t="s">
        <v>212</v>
      </c>
      <c r="L13" s="15" t="s">
        <v>213</v>
      </c>
      <c r="M13" s="15" t="s">
        <v>214</v>
      </c>
      <c r="N13" s="8" t="s">
        <v>215</v>
      </c>
      <c r="O13" s="8"/>
      <c r="P13" s="8" t="s">
        <v>216</v>
      </c>
      <c r="Q13" s="8"/>
      <c r="R13" s="8" t="s">
        <v>216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D-4a</v>
      </c>
      <c r="B54" s="2"/>
      <c r="C54" s="2"/>
      <c r="D54" s="2"/>
      <c r="E54" s="2"/>
      <c r="F54" s="2"/>
      <c r="G54" s="2"/>
      <c r="H54" s="2" t="str">
        <f>+$H$3</f>
        <v>LONG-TERM DEBT OUTSTANDING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specified data on long-term debt issues on a 13-month average basis for the test year,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prior year, and historical base year.  Arrange by type of issue (i.e., first mortgage bonds)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/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A60" s="101" t="s">
        <v>743</v>
      </c>
      <c r="B60" s="4"/>
      <c r="C60" s="3" t="s">
        <v>744</v>
      </c>
      <c r="D60" s="3"/>
      <c r="E60" s="3" t="s">
        <v>745</v>
      </c>
      <c r="F60" s="3" t="s">
        <v>746</v>
      </c>
      <c r="G60" s="3" t="s">
        <v>747</v>
      </c>
      <c r="H60" s="3" t="s">
        <v>748</v>
      </c>
      <c r="I60" s="3" t="s">
        <v>749</v>
      </c>
      <c r="J60" s="3" t="s">
        <v>750</v>
      </c>
      <c r="K60" s="3" t="s">
        <v>751</v>
      </c>
      <c r="L60" s="3" t="s">
        <v>752</v>
      </c>
      <c r="M60" s="3" t="s">
        <v>800</v>
      </c>
      <c r="N60" s="4" t="s">
        <v>801</v>
      </c>
      <c r="O60" s="4"/>
      <c r="P60" s="4" t="s">
        <v>802</v>
      </c>
      <c r="Q60" s="4"/>
      <c r="R60" s="4" t="s">
        <v>803</v>
      </c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 t="s">
        <v>804</v>
      </c>
      <c r="I61" s="5" t="s">
        <v>195</v>
      </c>
      <c r="J61" s="3" t="s">
        <v>196</v>
      </c>
      <c r="K61" s="3" t="s">
        <v>976</v>
      </c>
      <c r="L61" s="3"/>
      <c r="M61" s="3" t="s">
        <v>188</v>
      </c>
      <c r="N61" s="4" t="s">
        <v>771</v>
      </c>
      <c r="O61" s="4"/>
      <c r="P61" s="4" t="s">
        <v>1257</v>
      </c>
      <c r="Q61" s="4"/>
      <c r="R61" s="4" t="s">
        <v>197</v>
      </c>
      <c r="S61" s="3"/>
    </row>
    <row r="62" spans="1:20" ht="14.1" customHeight="1" x14ac:dyDescent="0.2">
      <c r="B62" s="4"/>
      <c r="C62" s="5" t="s">
        <v>976</v>
      </c>
      <c r="D62" s="5"/>
      <c r="E62" s="5"/>
      <c r="F62" s="5"/>
      <c r="G62" s="3" t="s">
        <v>198</v>
      </c>
      <c r="H62" s="3" t="s">
        <v>805</v>
      </c>
      <c r="I62" s="5" t="s">
        <v>199</v>
      </c>
      <c r="J62" s="4" t="s">
        <v>200</v>
      </c>
      <c r="K62" s="4" t="s">
        <v>976</v>
      </c>
      <c r="L62" s="4" t="s">
        <v>1006</v>
      </c>
      <c r="M62" s="5" t="s">
        <v>1393</v>
      </c>
      <c r="N62" s="4" t="s">
        <v>1006</v>
      </c>
      <c r="O62" s="4"/>
      <c r="P62" s="4" t="s">
        <v>195</v>
      </c>
      <c r="Q62" s="4"/>
      <c r="R62" s="4" t="s">
        <v>201</v>
      </c>
      <c r="S62" s="5"/>
    </row>
    <row r="63" spans="1:20" ht="14.1" customHeight="1" x14ac:dyDescent="0.2">
      <c r="A63" s="1" t="s">
        <v>761</v>
      </c>
      <c r="B63" s="4"/>
      <c r="C63" s="5" t="s">
        <v>202</v>
      </c>
      <c r="D63" s="5"/>
      <c r="E63" s="5" t="s">
        <v>203</v>
      </c>
      <c r="F63" s="3" t="s">
        <v>187</v>
      </c>
      <c r="G63" s="5" t="s">
        <v>204</v>
      </c>
      <c r="H63" s="5" t="s">
        <v>205</v>
      </c>
      <c r="I63" s="3" t="s">
        <v>198</v>
      </c>
      <c r="J63" s="3" t="s">
        <v>198</v>
      </c>
      <c r="K63" s="5" t="s">
        <v>206</v>
      </c>
      <c r="L63" s="3" t="s">
        <v>1033</v>
      </c>
      <c r="M63" s="16" t="s">
        <v>207</v>
      </c>
      <c r="N63" s="4" t="s">
        <v>1042</v>
      </c>
      <c r="O63" s="4"/>
      <c r="P63" s="4" t="s">
        <v>208</v>
      </c>
      <c r="Q63" s="4"/>
      <c r="R63" s="4" t="s">
        <v>209</v>
      </c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210</v>
      </c>
      <c r="D64" s="7"/>
      <c r="E64" s="7" t="s">
        <v>897</v>
      </c>
      <c r="F64" s="7" t="s">
        <v>897</v>
      </c>
      <c r="G64" s="41" t="s">
        <v>211</v>
      </c>
      <c r="H64" s="41" t="s">
        <v>185</v>
      </c>
      <c r="I64" s="41" t="s">
        <v>204</v>
      </c>
      <c r="J64" s="42" t="s">
        <v>204</v>
      </c>
      <c r="K64" s="15" t="s">
        <v>212</v>
      </c>
      <c r="L64" s="15" t="s">
        <v>213</v>
      </c>
      <c r="M64" s="15" t="s">
        <v>214</v>
      </c>
      <c r="N64" s="8" t="s">
        <v>215</v>
      </c>
      <c r="O64" s="8"/>
      <c r="P64" s="8" t="s">
        <v>216</v>
      </c>
      <c r="Q64" s="8"/>
      <c r="R64" s="8" t="s">
        <v>216</v>
      </c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D-4a</v>
      </c>
      <c r="B105" s="2"/>
      <c r="C105" s="2"/>
      <c r="D105" s="2"/>
      <c r="E105" s="2"/>
      <c r="F105" s="2"/>
      <c r="G105" s="2"/>
      <c r="H105" s="2" t="str">
        <f>+$H$3</f>
        <v>LONG-TERM DEBT OUTSTANDING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the specified data on long-term debt issues on a 13-month average basis for the test year,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prior year, and historical base year.  Arrange by type of issue (i.e., first mortgage bonds)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A111" s="101" t="s">
        <v>743</v>
      </c>
      <c r="B111" s="4"/>
      <c r="C111" s="3" t="s">
        <v>744</v>
      </c>
      <c r="D111" s="3"/>
      <c r="E111" s="3" t="s">
        <v>745</v>
      </c>
      <c r="F111" s="3" t="s">
        <v>746</v>
      </c>
      <c r="G111" s="3" t="s">
        <v>747</v>
      </c>
      <c r="H111" s="3" t="s">
        <v>748</v>
      </c>
      <c r="I111" s="3" t="s">
        <v>749</v>
      </c>
      <c r="J111" s="3" t="s">
        <v>750</v>
      </c>
      <c r="K111" s="3" t="s">
        <v>751</v>
      </c>
      <c r="L111" s="3" t="s">
        <v>752</v>
      </c>
      <c r="M111" s="3" t="s">
        <v>800</v>
      </c>
      <c r="N111" s="4" t="s">
        <v>801</v>
      </c>
      <c r="O111" s="4"/>
      <c r="P111" s="4" t="s">
        <v>802</v>
      </c>
      <c r="Q111" s="4"/>
      <c r="R111" s="4" t="s">
        <v>803</v>
      </c>
      <c r="S111" s="3"/>
    </row>
    <row r="112" spans="1:19" ht="14.1" customHeight="1" x14ac:dyDescent="0.2">
      <c r="B112" s="4"/>
      <c r="C112" s="3"/>
      <c r="D112" s="3"/>
      <c r="E112" s="3"/>
      <c r="F112" s="3"/>
      <c r="G112" s="3"/>
      <c r="H112" s="3" t="s">
        <v>804</v>
      </c>
      <c r="I112" s="5" t="s">
        <v>195</v>
      </c>
      <c r="J112" s="3" t="s">
        <v>196</v>
      </c>
      <c r="K112" s="3" t="s">
        <v>976</v>
      </c>
      <c r="L112" s="3"/>
      <c r="M112" s="3" t="s">
        <v>188</v>
      </c>
      <c r="N112" s="4" t="s">
        <v>771</v>
      </c>
      <c r="O112" s="4"/>
      <c r="P112" s="4" t="s">
        <v>1257</v>
      </c>
      <c r="Q112" s="4"/>
      <c r="R112" s="4" t="s">
        <v>197</v>
      </c>
      <c r="S112" s="3"/>
    </row>
    <row r="113" spans="1:19" ht="14.1" customHeight="1" x14ac:dyDescent="0.2">
      <c r="B113" s="4"/>
      <c r="C113" s="5" t="s">
        <v>976</v>
      </c>
      <c r="D113" s="5"/>
      <c r="E113" s="5"/>
      <c r="F113" s="5"/>
      <c r="G113" s="3" t="s">
        <v>198</v>
      </c>
      <c r="H113" s="3" t="s">
        <v>805</v>
      </c>
      <c r="I113" s="5" t="s">
        <v>199</v>
      </c>
      <c r="J113" s="4" t="s">
        <v>200</v>
      </c>
      <c r="K113" s="4" t="s">
        <v>976</v>
      </c>
      <c r="L113" s="4" t="s">
        <v>1006</v>
      </c>
      <c r="M113" s="5" t="s">
        <v>1393</v>
      </c>
      <c r="N113" s="4" t="s">
        <v>1006</v>
      </c>
      <c r="O113" s="4"/>
      <c r="P113" s="4" t="s">
        <v>195</v>
      </c>
      <c r="Q113" s="4"/>
      <c r="R113" s="4" t="s">
        <v>201</v>
      </c>
      <c r="S113" s="5"/>
    </row>
    <row r="114" spans="1:19" ht="14.1" customHeight="1" x14ac:dyDescent="0.2">
      <c r="A114" s="1" t="s">
        <v>761</v>
      </c>
      <c r="B114" s="4"/>
      <c r="C114" s="5" t="s">
        <v>202</v>
      </c>
      <c r="D114" s="5"/>
      <c r="E114" s="5" t="s">
        <v>203</v>
      </c>
      <c r="F114" s="3" t="s">
        <v>187</v>
      </c>
      <c r="G114" s="5" t="s">
        <v>204</v>
      </c>
      <c r="H114" s="5" t="s">
        <v>205</v>
      </c>
      <c r="I114" s="3" t="s">
        <v>198</v>
      </c>
      <c r="J114" s="3" t="s">
        <v>198</v>
      </c>
      <c r="K114" s="5" t="s">
        <v>206</v>
      </c>
      <c r="L114" s="3" t="s">
        <v>1033</v>
      </c>
      <c r="M114" s="16" t="s">
        <v>207</v>
      </c>
      <c r="N114" s="4" t="s">
        <v>1042</v>
      </c>
      <c r="O114" s="4"/>
      <c r="P114" s="4" t="s">
        <v>208</v>
      </c>
      <c r="Q114" s="4"/>
      <c r="R114" s="4" t="s">
        <v>209</v>
      </c>
      <c r="S114" s="16"/>
    </row>
    <row r="115" spans="1:19" ht="14.1" customHeight="1" thickBot="1" x14ac:dyDescent="0.25">
      <c r="A115" s="2" t="s">
        <v>772</v>
      </c>
      <c r="B115" s="8"/>
      <c r="C115" s="7" t="s">
        <v>210</v>
      </c>
      <c r="D115" s="7"/>
      <c r="E115" s="7" t="s">
        <v>897</v>
      </c>
      <c r="F115" s="7" t="s">
        <v>897</v>
      </c>
      <c r="G115" s="41" t="s">
        <v>211</v>
      </c>
      <c r="H115" s="41" t="s">
        <v>185</v>
      </c>
      <c r="I115" s="41" t="s">
        <v>204</v>
      </c>
      <c r="J115" s="42" t="s">
        <v>204</v>
      </c>
      <c r="K115" s="15" t="s">
        <v>212</v>
      </c>
      <c r="L115" s="15" t="s">
        <v>213</v>
      </c>
      <c r="M115" s="15" t="s">
        <v>214</v>
      </c>
      <c r="N115" s="8" t="s">
        <v>215</v>
      </c>
      <c r="O115" s="8"/>
      <c r="P115" s="8" t="s">
        <v>216</v>
      </c>
      <c r="Q115" s="8"/>
      <c r="R115" s="8" t="s">
        <v>216</v>
      </c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151</v>
      </c>
      <c r="B3" s="2"/>
      <c r="C3" s="2"/>
      <c r="D3" s="2"/>
      <c r="E3" s="2"/>
      <c r="F3" s="2"/>
      <c r="G3" s="2"/>
      <c r="H3" s="2" t="s">
        <v>217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218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219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3"/>
      <c r="M12" s="3"/>
      <c r="N12" s="5"/>
      <c r="O12" s="5"/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41"/>
      <c r="I13" s="41"/>
      <c r="J13" s="42"/>
      <c r="K13" s="41"/>
      <c r="L13" s="42"/>
      <c r="M13" s="42"/>
      <c r="N13" s="15"/>
      <c r="O13" s="15"/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D-4b</v>
      </c>
      <c r="B54" s="2"/>
      <c r="C54" s="2"/>
      <c r="D54" s="2"/>
      <c r="E54" s="2"/>
      <c r="F54" s="2"/>
      <c r="G54" s="2"/>
      <c r="H54" s="2" t="str">
        <f>+$H$3</f>
        <v>REACQUIRED BONDS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Supply a statement of the company's policy on treatment of profit or loss from reacquired bonds.  Detail any profit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or loss on recquired bonds for the test year and prior year.</v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/>
      <c r="F62" s="5"/>
      <c r="G62" s="3"/>
      <c r="H62" s="5"/>
      <c r="I62" s="3"/>
      <c r="J62" s="5"/>
      <c r="K62" s="5"/>
      <c r="L62" s="5"/>
      <c r="M62" s="4"/>
      <c r="N62" s="5"/>
      <c r="O62" s="4"/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/>
      <c r="D63" s="5"/>
      <c r="E63" s="5"/>
      <c r="F63" s="3"/>
      <c r="G63" s="5"/>
      <c r="H63" s="5"/>
      <c r="I63" s="5"/>
      <c r="J63" s="5"/>
      <c r="K63" s="3"/>
      <c r="L63" s="3"/>
      <c r="M63" s="3"/>
      <c r="N63" s="5"/>
      <c r="O63" s="5"/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/>
      <c r="D64" s="7"/>
      <c r="E64" s="7"/>
      <c r="F64" s="7"/>
      <c r="G64" s="41"/>
      <c r="H64" s="41"/>
      <c r="I64" s="41"/>
      <c r="J64" s="42"/>
      <c r="K64" s="41"/>
      <c r="L64" s="42"/>
      <c r="M64" s="42"/>
      <c r="N64" s="15"/>
      <c r="O64" s="15"/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152</v>
      </c>
      <c r="B3" s="2"/>
      <c r="C3" s="2"/>
      <c r="D3" s="2"/>
      <c r="E3" s="2"/>
      <c r="F3" s="2"/>
      <c r="G3" s="2"/>
      <c r="H3" s="2" t="s">
        <v>220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221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192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A9" s="1" t="s">
        <v>743</v>
      </c>
      <c r="B9" s="4"/>
      <c r="C9" s="3" t="s">
        <v>744</v>
      </c>
      <c r="D9" s="3"/>
      <c r="E9" s="3" t="s">
        <v>745</v>
      </c>
      <c r="F9" s="3" t="s">
        <v>746</v>
      </c>
      <c r="G9" s="3" t="s">
        <v>747</v>
      </c>
      <c r="H9" s="3" t="s">
        <v>748</v>
      </c>
      <c r="I9" s="3" t="s">
        <v>749</v>
      </c>
      <c r="J9" s="3" t="s">
        <v>750</v>
      </c>
      <c r="K9" s="3" t="s">
        <v>751</v>
      </c>
      <c r="L9" s="3" t="s">
        <v>752</v>
      </c>
      <c r="M9" s="3" t="s">
        <v>800</v>
      </c>
      <c r="N9" s="3" t="s">
        <v>801</v>
      </c>
      <c r="O9" s="3" t="s">
        <v>802</v>
      </c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 t="s">
        <v>222</v>
      </c>
      <c r="G10" s="3"/>
      <c r="H10" s="3" t="s">
        <v>804</v>
      </c>
      <c r="I10" s="3" t="s">
        <v>195</v>
      </c>
      <c r="J10" s="3" t="s">
        <v>223</v>
      </c>
      <c r="K10" s="5" t="s">
        <v>196</v>
      </c>
      <c r="L10" s="5" t="s">
        <v>196</v>
      </c>
      <c r="M10" s="3" t="s">
        <v>976</v>
      </c>
      <c r="N10" s="3" t="s">
        <v>224</v>
      </c>
      <c r="O10" s="3" t="s">
        <v>1394</v>
      </c>
      <c r="P10" s="3"/>
      <c r="Q10" s="3"/>
      <c r="R10" s="3"/>
      <c r="S10" s="3"/>
    </row>
    <row r="11" spans="1:20" ht="14.1" customHeight="1" x14ac:dyDescent="0.2">
      <c r="B11" s="4"/>
      <c r="C11" s="5" t="s">
        <v>976</v>
      </c>
      <c r="D11" s="5"/>
      <c r="E11" s="5"/>
      <c r="F11" s="5" t="s">
        <v>225</v>
      </c>
      <c r="G11" s="3" t="s">
        <v>198</v>
      </c>
      <c r="H11" s="5" t="s">
        <v>805</v>
      </c>
      <c r="I11" s="3" t="s">
        <v>199</v>
      </c>
      <c r="J11" s="5" t="s">
        <v>226</v>
      </c>
      <c r="K11" s="5" t="s">
        <v>227</v>
      </c>
      <c r="L11" s="5" t="s">
        <v>1393</v>
      </c>
      <c r="M11" s="4" t="s">
        <v>758</v>
      </c>
      <c r="N11" s="5" t="s">
        <v>228</v>
      </c>
      <c r="O11" s="4" t="s">
        <v>1042</v>
      </c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 t="s">
        <v>202</v>
      </c>
      <c r="D12" s="5"/>
      <c r="E12" s="5" t="s">
        <v>203</v>
      </c>
      <c r="F12" s="3" t="s">
        <v>229</v>
      </c>
      <c r="G12" s="5" t="s">
        <v>790</v>
      </c>
      <c r="H12" s="5" t="s">
        <v>205</v>
      </c>
      <c r="I12" s="5" t="s">
        <v>198</v>
      </c>
      <c r="J12" s="5" t="s">
        <v>230</v>
      </c>
      <c r="K12" s="3" t="s">
        <v>198</v>
      </c>
      <c r="L12" s="3" t="s">
        <v>230</v>
      </c>
      <c r="M12" s="3" t="s">
        <v>231</v>
      </c>
      <c r="N12" s="5" t="s">
        <v>232</v>
      </c>
      <c r="O12" s="3" t="s">
        <v>626</v>
      </c>
      <c r="P12" s="3"/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 t="s">
        <v>210</v>
      </c>
      <c r="D13" s="7"/>
      <c r="E13" s="7" t="s">
        <v>897</v>
      </c>
      <c r="F13" s="7" t="s">
        <v>233</v>
      </c>
      <c r="G13" s="41" t="s">
        <v>234</v>
      </c>
      <c r="H13" s="41" t="s">
        <v>185</v>
      </c>
      <c r="I13" s="41" t="s">
        <v>204</v>
      </c>
      <c r="J13" s="42" t="s">
        <v>235</v>
      </c>
      <c r="K13" s="41" t="s">
        <v>204</v>
      </c>
      <c r="L13" s="42" t="s">
        <v>235</v>
      </c>
      <c r="M13" s="42" t="s">
        <v>236</v>
      </c>
      <c r="N13" s="15" t="s">
        <v>237</v>
      </c>
      <c r="O13" s="15" t="s">
        <v>238</v>
      </c>
      <c r="P13" s="15"/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D-5</v>
      </c>
      <c r="B54" s="2"/>
      <c r="C54" s="2"/>
      <c r="D54" s="2"/>
      <c r="E54" s="2"/>
      <c r="F54" s="2"/>
      <c r="G54" s="2"/>
      <c r="H54" s="2" t="str">
        <f>+$H$3</f>
        <v>PREFERRED STOCK OUTSTANDING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the data as specified for preferred stock on a 13-month average basis for the test year,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prior year, and historical base year.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A60" s="1" t="s">
        <v>743</v>
      </c>
      <c r="B60" s="4"/>
      <c r="C60" s="3" t="s">
        <v>744</v>
      </c>
      <c r="D60" s="3"/>
      <c r="E60" s="3" t="s">
        <v>745</v>
      </c>
      <c r="F60" s="3" t="s">
        <v>746</v>
      </c>
      <c r="G60" s="3" t="s">
        <v>747</v>
      </c>
      <c r="H60" s="3" t="s">
        <v>748</v>
      </c>
      <c r="I60" s="3" t="s">
        <v>749</v>
      </c>
      <c r="J60" s="3" t="s">
        <v>750</v>
      </c>
      <c r="K60" s="3" t="s">
        <v>751</v>
      </c>
      <c r="L60" s="3" t="s">
        <v>752</v>
      </c>
      <c r="M60" s="3" t="s">
        <v>800</v>
      </c>
      <c r="N60" s="3" t="s">
        <v>801</v>
      </c>
      <c r="O60" s="3" t="s">
        <v>802</v>
      </c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 t="s">
        <v>222</v>
      </c>
      <c r="G61" s="3"/>
      <c r="H61" s="3" t="s">
        <v>804</v>
      </c>
      <c r="I61" s="3" t="s">
        <v>195</v>
      </c>
      <c r="J61" s="3" t="s">
        <v>223</v>
      </c>
      <c r="K61" s="5" t="s">
        <v>196</v>
      </c>
      <c r="L61" s="5" t="s">
        <v>196</v>
      </c>
      <c r="M61" s="3" t="s">
        <v>976</v>
      </c>
      <c r="N61" s="3" t="s">
        <v>224</v>
      </c>
      <c r="O61" s="3" t="s">
        <v>1394</v>
      </c>
      <c r="P61" s="3"/>
      <c r="Q61" s="3"/>
      <c r="R61" s="3"/>
      <c r="S61" s="3"/>
    </row>
    <row r="62" spans="1:20" ht="14.1" customHeight="1" x14ac:dyDescent="0.2">
      <c r="B62" s="4"/>
      <c r="C62" s="5" t="s">
        <v>976</v>
      </c>
      <c r="D62" s="5"/>
      <c r="E62" s="5"/>
      <c r="F62" s="5" t="s">
        <v>225</v>
      </c>
      <c r="G62" s="3" t="s">
        <v>198</v>
      </c>
      <c r="H62" s="5" t="s">
        <v>805</v>
      </c>
      <c r="I62" s="3" t="s">
        <v>199</v>
      </c>
      <c r="J62" s="5" t="s">
        <v>226</v>
      </c>
      <c r="K62" s="5" t="s">
        <v>227</v>
      </c>
      <c r="L62" s="5" t="s">
        <v>1393</v>
      </c>
      <c r="M62" s="4" t="s">
        <v>758</v>
      </c>
      <c r="N62" s="5" t="s">
        <v>228</v>
      </c>
      <c r="O62" s="4" t="s">
        <v>1042</v>
      </c>
      <c r="P62" s="4"/>
      <c r="Q62" s="4"/>
      <c r="R62" s="4"/>
      <c r="S62" s="5"/>
    </row>
    <row r="63" spans="1:20" ht="14.1" customHeight="1" x14ac:dyDescent="0.2">
      <c r="A63" s="1" t="s">
        <v>761</v>
      </c>
      <c r="B63" s="4"/>
      <c r="C63" s="5" t="s">
        <v>202</v>
      </c>
      <c r="D63" s="5"/>
      <c r="E63" s="5" t="s">
        <v>203</v>
      </c>
      <c r="F63" s="3" t="s">
        <v>229</v>
      </c>
      <c r="G63" s="5" t="s">
        <v>790</v>
      </c>
      <c r="H63" s="5" t="s">
        <v>205</v>
      </c>
      <c r="I63" s="5" t="s">
        <v>198</v>
      </c>
      <c r="J63" s="5" t="s">
        <v>230</v>
      </c>
      <c r="K63" s="3" t="s">
        <v>198</v>
      </c>
      <c r="L63" s="3" t="s">
        <v>230</v>
      </c>
      <c r="M63" s="3" t="s">
        <v>231</v>
      </c>
      <c r="N63" s="5" t="s">
        <v>232</v>
      </c>
      <c r="O63" s="3" t="s">
        <v>626</v>
      </c>
      <c r="P63" s="3"/>
      <c r="Q63" s="3"/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7" t="s">
        <v>210</v>
      </c>
      <c r="D64" s="7"/>
      <c r="E64" s="7" t="s">
        <v>897</v>
      </c>
      <c r="F64" s="7" t="s">
        <v>233</v>
      </c>
      <c r="G64" s="41" t="s">
        <v>234</v>
      </c>
      <c r="H64" s="41" t="s">
        <v>185</v>
      </c>
      <c r="I64" s="41" t="s">
        <v>204</v>
      </c>
      <c r="J64" s="42" t="s">
        <v>235</v>
      </c>
      <c r="K64" s="41" t="s">
        <v>204</v>
      </c>
      <c r="L64" s="42" t="s">
        <v>235</v>
      </c>
      <c r="M64" s="42" t="s">
        <v>236</v>
      </c>
      <c r="N64" s="15" t="s">
        <v>237</v>
      </c>
      <c r="O64" s="15" t="s">
        <v>238</v>
      </c>
      <c r="P64" s="15"/>
      <c r="Q64" s="15"/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D-5</v>
      </c>
      <c r="B105" s="2"/>
      <c r="C105" s="2"/>
      <c r="D105" s="2"/>
      <c r="E105" s="2"/>
      <c r="F105" s="2"/>
      <c r="G105" s="2"/>
      <c r="H105" s="2" t="str">
        <f>+$H$3</f>
        <v>PREFERRED STOCK OUTSTANDING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the data as specified for preferred stock on a 13-month average basis for the test year,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prior year, and historical base year.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/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">
        <v>784</v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A111" s="1" t="s">
        <v>743</v>
      </c>
      <c r="B111" s="4"/>
      <c r="C111" s="3" t="s">
        <v>744</v>
      </c>
      <c r="D111" s="3"/>
      <c r="E111" s="3" t="s">
        <v>745</v>
      </c>
      <c r="F111" s="3" t="s">
        <v>746</v>
      </c>
      <c r="G111" s="3" t="s">
        <v>747</v>
      </c>
      <c r="H111" s="3" t="s">
        <v>748</v>
      </c>
      <c r="I111" s="3" t="s">
        <v>749</v>
      </c>
      <c r="J111" s="3" t="s">
        <v>750</v>
      </c>
      <c r="K111" s="3" t="s">
        <v>751</v>
      </c>
      <c r="L111" s="3" t="s">
        <v>752</v>
      </c>
      <c r="M111" s="3" t="s">
        <v>800</v>
      </c>
      <c r="N111" s="3" t="s">
        <v>801</v>
      </c>
      <c r="O111" s="3" t="s">
        <v>802</v>
      </c>
      <c r="P111" s="3"/>
      <c r="Q111" s="3"/>
      <c r="R111" s="3"/>
      <c r="S111" s="3"/>
    </row>
    <row r="112" spans="1:19" ht="14.1" customHeight="1" x14ac:dyDescent="0.2">
      <c r="B112" s="4"/>
      <c r="C112" s="3"/>
      <c r="D112" s="3"/>
      <c r="E112" s="3"/>
      <c r="F112" s="3" t="s">
        <v>222</v>
      </c>
      <c r="G112" s="3"/>
      <c r="H112" s="3" t="s">
        <v>804</v>
      </c>
      <c r="I112" s="3" t="s">
        <v>195</v>
      </c>
      <c r="J112" s="3" t="s">
        <v>223</v>
      </c>
      <c r="K112" s="5" t="s">
        <v>196</v>
      </c>
      <c r="L112" s="5" t="s">
        <v>196</v>
      </c>
      <c r="M112" s="3" t="s">
        <v>976</v>
      </c>
      <c r="N112" s="3" t="s">
        <v>224</v>
      </c>
      <c r="O112" s="3" t="s">
        <v>1394</v>
      </c>
      <c r="P112" s="3"/>
      <c r="Q112" s="3"/>
      <c r="R112" s="3"/>
      <c r="S112" s="3"/>
    </row>
    <row r="113" spans="1:19" ht="14.1" customHeight="1" x14ac:dyDescent="0.2">
      <c r="B113" s="4"/>
      <c r="C113" s="5" t="s">
        <v>976</v>
      </c>
      <c r="D113" s="5"/>
      <c r="E113" s="5"/>
      <c r="F113" s="5" t="s">
        <v>225</v>
      </c>
      <c r="G113" s="3" t="s">
        <v>198</v>
      </c>
      <c r="H113" s="5" t="s">
        <v>805</v>
      </c>
      <c r="I113" s="3" t="s">
        <v>199</v>
      </c>
      <c r="J113" s="5" t="s">
        <v>226</v>
      </c>
      <c r="K113" s="5" t="s">
        <v>227</v>
      </c>
      <c r="L113" s="5" t="s">
        <v>1393</v>
      </c>
      <c r="M113" s="4" t="s">
        <v>758</v>
      </c>
      <c r="N113" s="5" t="s">
        <v>228</v>
      </c>
      <c r="O113" s="4" t="s">
        <v>1042</v>
      </c>
      <c r="P113" s="4"/>
      <c r="Q113" s="4"/>
      <c r="R113" s="4"/>
      <c r="S113" s="5"/>
    </row>
    <row r="114" spans="1:19" ht="14.1" customHeight="1" x14ac:dyDescent="0.2">
      <c r="A114" s="1" t="s">
        <v>761</v>
      </c>
      <c r="B114" s="4"/>
      <c r="C114" s="5" t="s">
        <v>202</v>
      </c>
      <c r="D114" s="5"/>
      <c r="E114" s="5" t="s">
        <v>203</v>
      </c>
      <c r="F114" s="3" t="s">
        <v>229</v>
      </c>
      <c r="G114" s="5" t="s">
        <v>790</v>
      </c>
      <c r="H114" s="5" t="s">
        <v>205</v>
      </c>
      <c r="I114" s="5" t="s">
        <v>198</v>
      </c>
      <c r="J114" s="5" t="s">
        <v>230</v>
      </c>
      <c r="K114" s="3" t="s">
        <v>198</v>
      </c>
      <c r="L114" s="3" t="s">
        <v>230</v>
      </c>
      <c r="M114" s="3" t="s">
        <v>231</v>
      </c>
      <c r="N114" s="5" t="s">
        <v>232</v>
      </c>
      <c r="O114" s="3" t="s">
        <v>626</v>
      </c>
      <c r="P114" s="3"/>
      <c r="Q114" s="3"/>
      <c r="R114" s="3"/>
      <c r="S114" s="16"/>
    </row>
    <row r="115" spans="1:19" ht="14.1" customHeight="1" thickBot="1" x14ac:dyDescent="0.25">
      <c r="A115" s="2" t="s">
        <v>772</v>
      </c>
      <c r="B115" s="8"/>
      <c r="C115" s="7" t="s">
        <v>210</v>
      </c>
      <c r="D115" s="7"/>
      <c r="E115" s="7" t="s">
        <v>897</v>
      </c>
      <c r="F115" s="7" t="s">
        <v>233</v>
      </c>
      <c r="G115" s="41" t="s">
        <v>234</v>
      </c>
      <c r="H115" s="41" t="s">
        <v>185</v>
      </c>
      <c r="I115" s="41" t="s">
        <v>204</v>
      </c>
      <c r="J115" s="42" t="s">
        <v>235</v>
      </c>
      <c r="K115" s="41" t="s">
        <v>204</v>
      </c>
      <c r="L115" s="42" t="s">
        <v>235</v>
      </c>
      <c r="M115" s="42" t="s">
        <v>236</v>
      </c>
      <c r="N115" s="15" t="s">
        <v>237</v>
      </c>
      <c r="O115" s="15" t="s">
        <v>238</v>
      </c>
      <c r="P115" s="15"/>
      <c r="Q115" s="15"/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/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/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17"/>
      <c r="K134" s="21"/>
      <c r="L134" s="17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/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/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/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/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3</v>
      </c>
    </row>
    <row r="3" spans="1:20" ht="14.1" customHeight="1" thickBot="1" x14ac:dyDescent="0.25">
      <c r="A3" s="2" t="s">
        <v>153</v>
      </c>
      <c r="B3" s="2"/>
      <c r="C3" s="2"/>
      <c r="D3" s="2"/>
      <c r="E3" s="2"/>
      <c r="F3" s="2"/>
      <c r="G3" s="2"/>
      <c r="H3" s="2" t="s">
        <v>239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3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240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241</v>
      </c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A9" s="1" t="s">
        <v>743</v>
      </c>
      <c r="B9" s="4"/>
      <c r="C9" s="147" t="s">
        <v>744</v>
      </c>
      <c r="D9" s="147"/>
      <c r="E9" s="3"/>
      <c r="F9" s="3" t="s">
        <v>745</v>
      </c>
      <c r="G9" s="3" t="s">
        <v>746</v>
      </c>
      <c r="H9" s="3" t="s">
        <v>747</v>
      </c>
      <c r="I9" s="3" t="s">
        <v>748</v>
      </c>
      <c r="J9" s="3"/>
      <c r="K9" s="3" t="s">
        <v>749</v>
      </c>
      <c r="L9" s="3"/>
      <c r="M9" s="3" t="s">
        <v>750</v>
      </c>
      <c r="N9" s="3"/>
      <c r="O9" s="3" t="s">
        <v>751</v>
      </c>
      <c r="P9" s="3"/>
      <c r="Q9" s="3" t="s">
        <v>752</v>
      </c>
      <c r="R9" s="3"/>
      <c r="S9" s="3"/>
    </row>
    <row r="10" spans="1:20" ht="14.1" customHeight="1" x14ac:dyDescent="0.2">
      <c r="B10" s="4"/>
      <c r="C10" s="4"/>
      <c r="D10" s="4"/>
      <c r="E10" s="3"/>
      <c r="F10" s="3" t="s">
        <v>242</v>
      </c>
      <c r="G10" s="3" t="s">
        <v>242</v>
      </c>
      <c r="H10" s="3"/>
      <c r="I10" s="3"/>
      <c r="J10" s="3"/>
      <c r="K10" s="3"/>
      <c r="L10" s="3"/>
      <c r="M10" s="3"/>
      <c r="N10" s="5"/>
      <c r="O10" s="5"/>
      <c r="P10" s="3"/>
      <c r="Q10" s="3" t="s">
        <v>1199</v>
      </c>
      <c r="R10" s="3"/>
      <c r="S10" s="3"/>
    </row>
    <row r="11" spans="1:20" ht="14.1" customHeight="1" x14ac:dyDescent="0.2">
      <c r="B11" s="4"/>
      <c r="C11" s="148" t="s">
        <v>1204</v>
      </c>
      <c r="D11" s="148"/>
      <c r="E11" s="5"/>
      <c r="F11" s="5" t="s">
        <v>243</v>
      </c>
      <c r="G11" s="5" t="s">
        <v>243</v>
      </c>
      <c r="H11" s="5" t="s">
        <v>244</v>
      </c>
      <c r="I11" s="5" t="s">
        <v>771</v>
      </c>
      <c r="J11" s="3"/>
      <c r="K11" s="5" t="s">
        <v>188</v>
      </c>
      <c r="L11" s="3"/>
      <c r="M11" s="5" t="s">
        <v>188</v>
      </c>
      <c r="N11" s="5"/>
      <c r="O11" s="5" t="s">
        <v>771</v>
      </c>
      <c r="P11" s="4"/>
      <c r="Q11" s="4" t="s">
        <v>245</v>
      </c>
      <c r="R11" s="4"/>
      <c r="S11" s="5"/>
    </row>
    <row r="12" spans="1:20" ht="14.1" customHeight="1" x14ac:dyDescent="0.2">
      <c r="A12" s="1" t="s">
        <v>761</v>
      </c>
      <c r="B12" s="4"/>
      <c r="C12" s="148" t="s">
        <v>256</v>
      </c>
      <c r="D12" s="148"/>
      <c r="E12" s="5"/>
      <c r="F12" s="5" t="s">
        <v>246</v>
      </c>
      <c r="G12" s="5" t="s">
        <v>246</v>
      </c>
      <c r="H12" s="5" t="s">
        <v>243</v>
      </c>
      <c r="I12" s="3" t="s">
        <v>247</v>
      </c>
      <c r="J12" s="5"/>
      <c r="K12" s="5" t="s">
        <v>1043</v>
      </c>
      <c r="L12" s="5"/>
      <c r="M12" s="5" t="s">
        <v>1043</v>
      </c>
      <c r="N12" s="3"/>
      <c r="O12" s="3" t="s">
        <v>188</v>
      </c>
      <c r="P12" s="3"/>
      <c r="Q12" s="3" t="s">
        <v>248</v>
      </c>
      <c r="R12" s="3"/>
      <c r="S12" s="16"/>
    </row>
    <row r="13" spans="1:20" ht="14.1" customHeight="1" thickBot="1" x14ac:dyDescent="0.25">
      <c r="A13" s="2" t="s">
        <v>772</v>
      </c>
      <c r="B13" s="8"/>
      <c r="C13" s="145" t="s">
        <v>1009</v>
      </c>
      <c r="D13" s="145"/>
      <c r="E13" s="7"/>
      <c r="F13" s="7" t="s">
        <v>249</v>
      </c>
      <c r="G13" s="7" t="s">
        <v>250</v>
      </c>
      <c r="H13" s="7" t="s">
        <v>247</v>
      </c>
      <c r="I13" s="7" t="s">
        <v>251</v>
      </c>
      <c r="J13" s="41"/>
      <c r="K13" s="41" t="s">
        <v>252</v>
      </c>
      <c r="L13" s="41"/>
      <c r="M13" s="42" t="s">
        <v>253</v>
      </c>
      <c r="N13" s="41"/>
      <c r="O13" s="42" t="s">
        <v>254</v>
      </c>
      <c r="P13" s="42"/>
      <c r="Q13" s="42" t="s">
        <v>255</v>
      </c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 t="s">
        <v>257</v>
      </c>
      <c r="D15" s="101" t="str">
        <f>""&amp;TestYear-1</f>
        <v>2021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 t="s">
        <v>258</v>
      </c>
      <c r="D16" s="101" t="str">
        <f t="shared" ref="D16:D27" si="0">""&amp;TestYear</f>
        <v>2022</v>
      </c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259</v>
      </c>
      <c r="D17" s="101" t="str">
        <f t="shared" si="0"/>
        <v>2022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 t="s">
        <v>260</v>
      </c>
      <c r="D18" s="101" t="str">
        <f t="shared" si="0"/>
        <v>2022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 t="s">
        <v>261</v>
      </c>
      <c r="D19" s="101" t="str">
        <f t="shared" si="0"/>
        <v>2022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 t="s">
        <v>262</v>
      </c>
      <c r="D20" s="101" t="str">
        <f t="shared" si="0"/>
        <v>2022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 t="s">
        <v>263</v>
      </c>
      <c r="D21" s="101" t="str">
        <f t="shared" si="0"/>
        <v>2022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 t="s">
        <v>264</v>
      </c>
      <c r="D22" s="101" t="str">
        <f t="shared" si="0"/>
        <v>2022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265</v>
      </c>
      <c r="D23" s="101" t="str">
        <f t="shared" si="0"/>
        <v>2022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 t="s">
        <v>266</v>
      </c>
      <c r="D24" s="101" t="str">
        <f t="shared" si="0"/>
        <v>2022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 t="s">
        <v>267</v>
      </c>
      <c r="D25" s="101" t="str">
        <f t="shared" si="0"/>
        <v>2022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 t="s">
        <v>268</v>
      </c>
      <c r="D26" s="101" t="str">
        <f t="shared" si="0"/>
        <v>2022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 t="s">
        <v>257</v>
      </c>
      <c r="D27" s="101" t="str">
        <f t="shared" si="0"/>
        <v>2022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807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 t="s">
        <v>273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 t="s">
        <v>269</v>
      </c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 t="s">
        <v>270</v>
      </c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271</v>
      </c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 t="s">
        <v>272</v>
      </c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D-6</v>
      </c>
      <c r="B54" s="2"/>
      <c r="C54" s="2"/>
      <c r="D54" s="2"/>
      <c r="E54" s="2"/>
      <c r="F54" s="2"/>
      <c r="G54" s="2"/>
      <c r="H54" s="2" t="str">
        <f>+$H$3</f>
        <v>CUSTOMER DEPOSITS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3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Provide monthly balances, interest rates, and interest payments on customer deposits for the test year, the prior year,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>and historical base year.</v>
      </c>
      <c r="K56" s="11"/>
      <c r="L56" s="13"/>
      <c r="O56" s="11"/>
      <c r="P56" s="11"/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/>
      </c>
      <c r="K57" s="11"/>
      <c r="L57" s="13"/>
      <c r="M57" s="11"/>
      <c r="P57" s="11" t="s">
        <v>784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A60" s="1" t="s">
        <v>743</v>
      </c>
      <c r="B60" s="4"/>
      <c r="C60" s="4"/>
      <c r="D60" s="4" t="s">
        <v>744</v>
      </c>
      <c r="E60" s="3"/>
      <c r="F60" s="3" t="s">
        <v>745</v>
      </c>
      <c r="G60" s="3" t="s">
        <v>746</v>
      </c>
      <c r="H60" s="3" t="s">
        <v>747</v>
      </c>
      <c r="I60" s="3" t="s">
        <v>748</v>
      </c>
      <c r="J60" s="3"/>
      <c r="K60" s="3" t="s">
        <v>749</v>
      </c>
      <c r="L60" s="3"/>
      <c r="M60" s="3" t="s">
        <v>750</v>
      </c>
      <c r="N60" s="3"/>
      <c r="O60" s="3" t="s">
        <v>751</v>
      </c>
      <c r="P60" s="3"/>
      <c r="Q60" s="3" t="s">
        <v>752</v>
      </c>
      <c r="R60" s="3"/>
      <c r="S60" s="3"/>
    </row>
    <row r="61" spans="1:20" ht="14.1" customHeight="1" x14ac:dyDescent="0.2">
      <c r="B61" s="4"/>
      <c r="C61" s="4"/>
      <c r="D61" s="4"/>
      <c r="E61" s="3"/>
      <c r="F61" s="3" t="s">
        <v>242</v>
      </c>
      <c r="G61" s="3" t="s">
        <v>242</v>
      </c>
      <c r="H61" s="3"/>
      <c r="I61" s="3"/>
      <c r="J61" s="3"/>
      <c r="K61" s="3"/>
      <c r="L61" s="3"/>
      <c r="M61" s="3"/>
      <c r="N61" s="5"/>
      <c r="O61" s="5"/>
      <c r="P61" s="3"/>
      <c r="Q61" s="3" t="s">
        <v>1199</v>
      </c>
      <c r="R61" s="3"/>
      <c r="S61" s="3"/>
    </row>
    <row r="62" spans="1:20" ht="14.1" customHeight="1" x14ac:dyDescent="0.2">
      <c r="B62" s="4"/>
      <c r="C62" s="4"/>
      <c r="D62" s="4" t="s">
        <v>1204</v>
      </c>
      <c r="E62" s="5"/>
      <c r="F62" s="5" t="s">
        <v>243</v>
      </c>
      <c r="G62" s="5" t="s">
        <v>243</v>
      </c>
      <c r="H62" s="5" t="s">
        <v>244</v>
      </c>
      <c r="I62" s="5" t="s">
        <v>771</v>
      </c>
      <c r="J62" s="3"/>
      <c r="K62" s="5" t="s">
        <v>188</v>
      </c>
      <c r="L62" s="3"/>
      <c r="M62" s="5" t="s">
        <v>188</v>
      </c>
      <c r="N62" s="5"/>
      <c r="O62" s="5" t="s">
        <v>771</v>
      </c>
      <c r="P62" s="4"/>
      <c r="Q62" s="4" t="s">
        <v>245</v>
      </c>
      <c r="R62" s="4"/>
      <c r="S62" s="5"/>
    </row>
    <row r="63" spans="1:20" ht="14.1" customHeight="1" x14ac:dyDescent="0.2">
      <c r="A63" s="1" t="s">
        <v>761</v>
      </c>
      <c r="B63" s="4"/>
      <c r="C63" s="4"/>
      <c r="D63" s="4" t="s">
        <v>256</v>
      </c>
      <c r="E63" s="5"/>
      <c r="F63" s="5" t="s">
        <v>246</v>
      </c>
      <c r="G63" s="5" t="s">
        <v>246</v>
      </c>
      <c r="H63" s="5" t="s">
        <v>243</v>
      </c>
      <c r="I63" s="3" t="s">
        <v>247</v>
      </c>
      <c r="J63" s="5"/>
      <c r="K63" s="5" t="s">
        <v>1043</v>
      </c>
      <c r="L63" s="5"/>
      <c r="M63" s="5" t="s">
        <v>1043</v>
      </c>
      <c r="N63" s="3"/>
      <c r="O63" s="3" t="s">
        <v>188</v>
      </c>
      <c r="P63" s="3"/>
      <c r="Q63" s="3" t="s">
        <v>248</v>
      </c>
      <c r="R63" s="3"/>
      <c r="S63" s="16"/>
      <c r="T63" s="10"/>
    </row>
    <row r="64" spans="1:20" ht="14.1" customHeight="1" thickBot="1" x14ac:dyDescent="0.25">
      <c r="A64" s="2" t="s">
        <v>772</v>
      </c>
      <c r="B64" s="8"/>
      <c r="C64" s="8"/>
      <c r="D64" s="8" t="s">
        <v>1009</v>
      </c>
      <c r="E64" s="7"/>
      <c r="F64" s="7" t="s">
        <v>249</v>
      </c>
      <c r="G64" s="7" t="s">
        <v>250</v>
      </c>
      <c r="H64" s="7" t="s">
        <v>247</v>
      </c>
      <c r="I64" s="7" t="s">
        <v>251</v>
      </c>
      <c r="J64" s="41"/>
      <c r="K64" s="41" t="s">
        <v>252</v>
      </c>
      <c r="L64" s="41"/>
      <c r="M64" s="42" t="s">
        <v>253</v>
      </c>
      <c r="N64" s="41"/>
      <c r="O64" s="42" t="s">
        <v>254</v>
      </c>
      <c r="P64" s="42"/>
      <c r="Q64" s="42" t="s">
        <v>255</v>
      </c>
      <c r="R64" s="15"/>
      <c r="S64" s="15"/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 t="s">
        <v>257</v>
      </c>
      <c r="D66" s="101" t="str">
        <f>""&amp;PriorYear-1</f>
        <v>2020</v>
      </c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 t="s">
        <v>258</v>
      </c>
      <c r="D67" s="101" t="str">
        <f t="shared" ref="D67:D78" si="1">""&amp;PriorYear</f>
        <v>2021</v>
      </c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 t="s">
        <v>259</v>
      </c>
      <c r="D68" s="101" t="str">
        <f t="shared" si="1"/>
        <v>2021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 t="s">
        <v>260</v>
      </c>
      <c r="D69" s="101" t="str">
        <f t="shared" si="1"/>
        <v>2021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 t="s">
        <v>261</v>
      </c>
      <c r="D70" s="101" t="str">
        <f t="shared" si="1"/>
        <v>2021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 t="s">
        <v>262</v>
      </c>
      <c r="D71" s="101" t="str">
        <f t="shared" si="1"/>
        <v>2021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 t="s">
        <v>263</v>
      </c>
      <c r="D72" s="101" t="str">
        <f t="shared" si="1"/>
        <v>2021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 t="s">
        <v>264</v>
      </c>
      <c r="D73" s="101" t="str">
        <f t="shared" si="1"/>
        <v>2021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 t="s">
        <v>265</v>
      </c>
      <c r="D74" s="101" t="str">
        <f t="shared" si="1"/>
        <v>2021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 t="s">
        <v>266</v>
      </c>
      <c r="D75" s="101" t="str">
        <f t="shared" si="1"/>
        <v>2021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 t="s">
        <v>267</v>
      </c>
      <c r="D76" s="101" t="str">
        <f t="shared" si="1"/>
        <v>2021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 t="s">
        <v>268</v>
      </c>
      <c r="D77" s="101" t="str">
        <f t="shared" si="1"/>
        <v>2021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 t="s">
        <v>257</v>
      </c>
      <c r="D78" s="101" t="str">
        <f t="shared" si="1"/>
        <v>2021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 t="s">
        <v>807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 t="s">
        <v>273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 t="s">
        <v>269</v>
      </c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 t="s">
        <v>270</v>
      </c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 t="s">
        <v>271</v>
      </c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 t="s">
        <v>272</v>
      </c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D-6</v>
      </c>
      <c r="B105" s="2"/>
      <c r="C105" s="2"/>
      <c r="D105" s="2"/>
      <c r="E105" s="2"/>
      <c r="F105" s="2"/>
      <c r="G105" s="2"/>
      <c r="H105" s="2" t="str">
        <f>+$H$3</f>
        <v>CUSTOMER DEPOSITS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3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Provide monthly balances, interest rates, and interest payments on customer deposits for the test year, the prior year,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and historical base year.</v>
      </c>
      <c r="K107" s="11"/>
      <c r="L107" s="13"/>
      <c r="O107" s="11"/>
      <c r="P107" s="11"/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/>
      </c>
      <c r="K108" s="11"/>
      <c r="L108" s="13"/>
      <c r="M108" s="11"/>
      <c r="P108" s="11" t="s">
        <v>784</v>
      </c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tr">
        <f>IF($P$7="","",$P$7)</f>
        <v/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2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A111" s="1" t="s">
        <v>743</v>
      </c>
      <c r="B111" s="4"/>
      <c r="C111" s="4"/>
      <c r="D111" s="4" t="s">
        <v>744</v>
      </c>
      <c r="E111" s="3"/>
      <c r="F111" s="3" t="s">
        <v>745</v>
      </c>
      <c r="G111" s="3" t="s">
        <v>746</v>
      </c>
      <c r="H111" s="3" t="s">
        <v>747</v>
      </c>
      <c r="I111" s="3" t="s">
        <v>748</v>
      </c>
      <c r="J111" s="3"/>
      <c r="K111" s="3" t="s">
        <v>749</v>
      </c>
      <c r="L111" s="3"/>
      <c r="M111" s="3" t="s">
        <v>750</v>
      </c>
      <c r="N111" s="3"/>
      <c r="O111" s="3" t="s">
        <v>751</v>
      </c>
      <c r="P111" s="3"/>
      <c r="Q111" s="3" t="s">
        <v>752</v>
      </c>
      <c r="R111" s="3"/>
      <c r="S111" s="3"/>
    </row>
    <row r="112" spans="1:19" ht="14.1" customHeight="1" x14ac:dyDescent="0.2">
      <c r="B112" s="4"/>
      <c r="C112" s="4"/>
      <c r="D112" s="4"/>
      <c r="E112" s="3"/>
      <c r="F112" s="3" t="s">
        <v>242</v>
      </c>
      <c r="G112" s="3" t="s">
        <v>242</v>
      </c>
      <c r="H112" s="3"/>
      <c r="I112" s="3"/>
      <c r="J112" s="3"/>
      <c r="K112" s="3"/>
      <c r="L112" s="3"/>
      <c r="M112" s="3"/>
      <c r="N112" s="5"/>
      <c r="O112" s="5"/>
      <c r="P112" s="3"/>
      <c r="Q112" s="3" t="s">
        <v>1199</v>
      </c>
      <c r="R112" s="3"/>
      <c r="S112" s="3"/>
    </row>
    <row r="113" spans="1:19" ht="14.1" customHeight="1" x14ac:dyDescent="0.2">
      <c r="B113" s="4"/>
      <c r="C113" s="4"/>
      <c r="D113" s="4" t="s">
        <v>1204</v>
      </c>
      <c r="E113" s="5"/>
      <c r="F113" s="5" t="s">
        <v>243</v>
      </c>
      <c r="G113" s="5" t="s">
        <v>243</v>
      </c>
      <c r="H113" s="5" t="s">
        <v>244</v>
      </c>
      <c r="I113" s="5" t="s">
        <v>771</v>
      </c>
      <c r="J113" s="3"/>
      <c r="K113" s="5" t="s">
        <v>188</v>
      </c>
      <c r="L113" s="3"/>
      <c r="M113" s="5" t="s">
        <v>188</v>
      </c>
      <c r="N113" s="5"/>
      <c r="O113" s="5" t="s">
        <v>771</v>
      </c>
      <c r="P113" s="4"/>
      <c r="Q113" s="4" t="s">
        <v>245</v>
      </c>
      <c r="R113" s="4"/>
      <c r="S113" s="5"/>
    </row>
    <row r="114" spans="1:19" ht="14.1" customHeight="1" x14ac:dyDescent="0.2">
      <c r="A114" s="1" t="s">
        <v>761</v>
      </c>
      <c r="B114" s="4"/>
      <c r="C114" s="4"/>
      <c r="D114" s="4" t="s">
        <v>256</v>
      </c>
      <c r="E114" s="5"/>
      <c r="F114" s="5" t="s">
        <v>246</v>
      </c>
      <c r="G114" s="5" t="s">
        <v>246</v>
      </c>
      <c r="H114" s="5" t="s">
        <v>243</v>
      </c>
      <c r="I114" s="3" t="s">
        <v>247</v>
      </c>
      <c r="J114" s="5"/>
      <c r="K114" s="5" t="s">
        <v>1043</v>
      </c>
      <c r="L114" s="5"/>
      <c r="M114" s="5" t="s">
        <v>1043</v>
      </c>
      <c r="N114" s="3"/>
      <c r="O114" s="3" t="s">
        <v>188</v>
      </c>
      <c r="P114" s="3"/>
      <c r="Q114" s="3" t="s">
        <v>248</v>
      </c>
      <c r="R114" s="3"/>
      <c r="S114" s="16"/>
    </row>
    <row r="115" spans="1:19" ht="14.1" customHeight="1" thickBot="1" x14ac:dyDescent="0.25">
      <c r="A115" s="2" t="s">
        <v>772</v>
      </c>
      <c r="B115" s="8"/>
      <c r="C115" s="8"/>
      <c r="D115" s="8" t="s">
        <v>1009</v>
      </c>
      <c r="E115" s="7"/>
      <c r="F115" s="7" t="s">
        <v>249</v>
      </c>
      <c r="G115" s="7" t="s">
        <v>250</v>
      </c>
      <c r="H115" s="7" t="s">
        <v>247</v>
      </c>
      <c r="I115" s="7" t="s">
        <v>251</v>
      </c>
      <c r="J115" s="41"/>
      <c r="K115" s="41" t="s">
        <v>252</v>
      </c>
      <c r="L115" s="41"/>
      <c r="M115" s="42" t="s">
        <v>253</v>
      </c>
      <c r="N115" s="41"/>
      <c r="O115" s="42" t="s">
        <v>254</v>
      </c>
      <c r="P115" s="42"/>
      <c r="Q115" s="42" t="s">
        <v>255</v>
      </c>
      <c r="R115" s="15"/>
      <c r="S115" s="15"/>
    </row>
    <row r="116" spans="1:19" ht="14.1" customHeight="1" x14ac:dyDescent="0.2">
      <c r="A116" s="1">
        <v>1</v>
      </c>
      <c r="B116" s="26"/>
      <c r="C116" s="9"/>
      <c r="D116" s="9"/>
      <c r="E116" s="9"/>
      <c r="F116" s="25"/>
      <c r="G116" s="25"/>
      <c r="H116" s="25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4.1" customHeight="1" x14ac:dyDescent="0.2">
      <c r="A117" s="1">
        <v>2</v>
      </c>
      <c r="B117" s="26"/>
      <c r="C117" s="9" t="s">
        <v>257</v>
      </c>
      <c r="D117" s="101" t="str">
        <f>""&amp;HistYear-1</f>
        <v>2019</v>
      </c>
      <c r="F117" s="25"/>
      <c r="G117" s="25"/>
      <c r="H117" s="25"/>
      <c r="I117" s="25"/>
      <c r="J117" s="9"/>
      <c r="K117" s="9"/>
      <c r="L117" s="9"/>
      <c r="M117" s="25"/>
      <c r="N117" s="25"/>
      <c r="O117" s="25"/>
      <c r="P117" s="25"/>
      <c r="Q117" s="25"/>
      <c r="R117" s="25"/>
      <c r="S117" s="25"/>
    </row>
    <row r="118" spans="1:19" ht="14.1" customHeight="1" x14ac:dyDescent="0.2">
      <c r="A118" s="1">
        <v>3</v>
      </c>
      <c r="B118" s="23"/>
      <c r="C118" s="9" t="s">
        <v>258</v>
      </c>
      <c r="D118" s="101" t="str">
        <f t="shared" ref="D118:D129" si="2">""&amp;HistYear</f>
        <v>2020</v>
      </c>
      <c r="F118" s="21"/>
      <c r="G118" s="21"/>
      <c r="H118" s="21"/>
      <c r="I118" s="21"/>
      <c r="J118" s="17"/>
      <c r="K118" s="17"/>
      <c r="L118" s="17"/>
      <c r="M118" s="21"/>
      <c r="N118" s="21"/>
      <c r="O118" s="21"/>
      <c r="P118" s="21"/>
      <c r="Q118" s="21"/>
      <c r="R118" s="21"/>
      <c r="S118" s="21"/>
    </row>
    <row r="119" spans="1:19" ht="14.1" customHeight="1" x14ac:dyDescent="0.2">
      <c r="A119" s="1">
        <v>4</v>
      </c>
      <c r="B119" s="23"/>
      <c r="C119" s="9" t="s">
        <v>259</v>
      </c>
      <c r="D119" s="101" t="str">
        <f t="shared" si="2"/>
        <v>2020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.1" customHeight="1" x14ac:dyDescent="0.2">
      <c r="A120" s="1">
        <v>5</v>
      </c>
      <c r="B120" s="23"/>
      <c r="C120" s="9" t="s">
        <v>260</v>
      </c>
      <c r="D120" s="101" t="str">
        <f t="shared" si="2"/>
        <v>2020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6</v>
      </c>
      <c r="B121" s="23"/>
      <c r="C121" s="9" t="s">
        <v>261</v>
      </c>
      <c r="D121" s="101" t="str">
        <f t="shared" si="2"/>
        <v>2020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7</v>
      </c>
      <c r="B122" s="23"/>
      <c r="C122" s="9" t="s">
        <v>262</v>
      </c>
      <c r="D122" s="101" t="str">
        <f t="shared" si="2"/>
        <v>2020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8</v>
      </c>
      <c r="B123" s="23"/>
      <c r="C123" s="9" t="s">
        <v>263</v>
      </c>
      <c r="D123" s="101" t="str">
        <f t="shared" si="2"/>
        <v>2020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9</v>
      </c>
      <c r="B124" s="23"/>
      <c r="C124" s="9" t="s">
        <v>264</v>
      </c>
      <c r="D124" s="101" t="str">
        <f t="shared" si="2"/>
        <v>2020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10</v>
      </c>
      <c r="B125" s="23"/>
      <c r="C125" s="9" t="s">
        <v>265</v>
      </c>
      <c r="D125" s="101" t="str">
        <f t="shared" si="2"/>
        <v>2020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11</v>
      </c>
      <c r="B126" s="23"/>
      <c r="C126" s="9" t="s">
        <v>266</v>
      </c>
      <c r="D126" s="101" t="str">
        <f t="shared" si="2"/>
        <v>2020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12</v>
      </c>
      <c r="B127" s="23"/>
      <c r="C127" s="9" t="s">
        <v>267</v>
      </c>
      <c r="D127" s="101" t="str">
        <f t="shared" si="2"/>
        <v>2020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13</v>
      </c>
      <c r="B128" s="23"/>
      <c r="C128" s="9" t="s">
        <v>268</v>
      </c>
      <c r="D128" s="101" t="str">
        <f t="shared" si="2"/>
        <v>2020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14</v>
      </c>
      <c r="B129" s="23"/>
      <c r="C129" s="9" t="s">
        <v>257</v>
      </c>
      <c r="D129" s="101" t="str">
        <f t="shared" si="2"/>
        <v>2020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15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16</v>
      </c>
      <c r="B131" s="23"/>
      <c r="C131" s="9" t="s">
        <v>807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17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18</v>
      </c>
      <c r="B133" s="23"/>
      <c r="C133" s="9" t="s">
        <v>273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19</v>
      </c>
      <c r="B134" s="23"/>
      <c r="C134" s="9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20</v>
      </c>
      <c r="B135" s="23"/>
      <c r="C135" s="9"/>
      <c r="F135" s="21"/>
      <c r="G135" s="21"/>
      <c r="H135" s="21"/>
      <c r="I135" s="21"/>
      <c r="J135" s="17"/>
      <c r="K135" s="21"/>
      <c r="L135" s="17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21</v>
      </c>
      <c r="B136" s="23"/>
      <c r="C136" s="9"/>
      <c r="F136" s="21"/>
      <c r="G136" s="21"/>
      <c r="H136" s="21"/>
      <c r="I136" s="21"/>
      <c r="J136" s="17"/>
      <c r="K136" s="21"/>
      <c r="L136" s="17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22</v>
      </c>
      <c r="B137" s="23"/>
      <c r="C137" s="9" t="s">
        <v>269</v>
      </c>
      <c r="F137" s="21"/>
      <c r="G137" s="21"/>
      <c r="H137" s="21"/>
      <c r="I137" s="21"/>
      <c r="J137" s="17"/>
      <c r="K137" s="21"/>
      <c r="L137" s="17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23</v>
      </c>
      <c r="B138" s="23"/>
      <c r="C138" s="9" t="s">
        <v>270</v>
      </c>
      <c r="F138" s="21"/>
      <c r="G138" s="21"/>
      <c r="H138" s="21"/>
      <c r="I138" s="21"/>
      <c r="J138" s="17"/>
      <c r="K138" s="21"/>
      <c r="L138" s="17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24</v>
      </c>
      <c r="B139" s="23"/>
      <c r="C139" s="9" t="s">
        <v>271</v>
      </c>
      <c r="F139" s="21"/>
      <c r="G139" s="21"/>
      <c r="H139" s="21"/>
      <c r="I139" s="21"/>
      <c r="J139" s="17"/>
      <c r="K139" s="21"/>
      <c r="L139" s="17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25</v>
      </c>
      <c r="B140" s="23"/>
      <c r="C140" s="9" t="s">
        <v>272</v>
      </c>
      <c r="F140" s="21"/>
      <c r="G140" s="21"/>
      <c r="H140" s="21"/>
      <c r="I140" s="21"/>
      <c r="J140" s="17"/>
      <c r="K140" s="21"/>
      <c r="L140" s="17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26</v>
      </c>
      <c r="B141" s="23"/>
      <c r="C141" s="9"/>
      <c r="F141" s="21"/>
      <c r="G141" s="21"/>
      <c r="H141" s="21"/>
      <c r="I141" s="21"/>
      <c r="J141" s="17"/>
      <c r="K141" s="21"/>
      <c r="L141" s="17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27</v>
      </c>
      <c r="B142" s="23"/>
      <c r="C142" s="9"/>
      <c r="F142" s="21"/>
      <c r="G142" s="21"/>
      <c r="H142" s="21"/>
      <c r="I142" s="21"/>
      <c r="J142" s="17"/>
      <c r="K142" s="21"/>
      <c r="L142" s="17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28</v>
      </c>
      <c r="B143" s="23"/>
      <c r="C143" s="9"/>
      <c r="F143" s="21"/>
      <c r="G143" s="21"/>
      <c r="H143" s="21"/>
      <c r="I143" s="21"/>
      <c r="J143" s="17"/>
      <c r="K143" s="21"/>
      <c r="L143" s="17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29</v>
      </c>
      <c r="B144" s="23"/>
      <c r="C144" s="9"/>
      <c r="F144" s="21"/>
      <c r="G144" s="21"/>
      <c r="H144" s="21"/>
      <c r="I144" s="21"/>
      <c r="J144" s="17"/>
      <c r="K144" s="21"/>
      <c r="L144" s="17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30</v>
      </c>
      <c r="B145" s="23"/>
      <c r="C145" s="9"/>
      <c r="F145" s="21"/>
      <c r="G145" s="21"/>
      <c r="H145" s="21"/>
      <c r="I145" s="21"/>
      <c r="J145" s="17"/>
      <c r="K145" s="21"/>
      <c r="L145" s="17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31</v>
      </c>
      <c r="B146" s="27"/>
      <c r="C146" s="9"/>
      <c r="F146" s="21"/>
      <c r="G146" s="21"/>
      <c r="H146" s="21"/>
      <c r="I146" s="21"/>
      <c r="J146" s="17"/>
      <c r="K146" s="21"/>
      <c r="L146" s="17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32</v>
      </c>
      <c r="B147" s="23"/>
      <c r="C147" s="9"/>
      <c r="F147" s="21"/>
      <c r="G147" s="21"/>
      <c r="H147" s="21"/>
      <c r="I147" s="21"/>
      <c r="J147" s="17"/>
      <c r="K147" s="21"/>
      <c r="L147" s="17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33</v>
      </c>
      <c r="B148" s="23"/>
      <c r="C148" s="9"/>
      <c r="F148" s="21"/>
      <c r="G148" s="21"/>
      <c r="H148" s="21"/>
      <c r="I148" s="21"/>
      <c r="J148" s="17"/>
      <c r="K148" s="21"/>
      <c r="L148" s="17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34</v>
      </c>
      <c r="B149" s="23"/>
      <c r="C149" s="9"/>
      <c r="F149" s="21"/>
      <c r="G149" s="21"/>
      <c r="H149" s="21"/>
      <c r="I149" s="21"/>
      <c r="J149" s="17"/>
      <c r="K149" s="21"/>
      <c r="L149" s="17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35</v>
      </c>
      <c r="B150" s="23"/>
      <c r="C150" s="9"/>
      <c r="F150" s="21"/>
      <c r="G150" s="21"/>
      <c r="H150" s="21"/>
      <c r="I150" s="21"/>
      <c r="J150" s="17"/>
      <c r="K150" s="21"/>
      <c r="L150" s="17"/>
      <c r="M150" s="21"/>
      <c r="N150" s="21"/>
      <c r="O150" s="21"/>
      <c r="P150" s="21"/>
      <c r="Q150" s="21"/>
      <c r="R150" s="21"/>
      <c r="S150" s="21"/>
    </row>
    <row r="151" spans="1:19" ht="14.1" customHeight="1" x14ac:dyDescent="0.2">
      <c r="A151" s="1">
        <v>36</v>
      </c>
      <c r="B151" s="23"/>
      <c r="C151" s="9"/>
      <c r="F151" s="21"/>
      <c r="G151" s="21"/>
      <c r="H151" s="21"/>
      <c r="I151" s="21"/>
      <c r="J151" s="17"/>
      <c r="K151" s="21"/>
      <c r="L151" s="17"/>
      <c r="M151" s="21"/>
      <c r="N151" s="21"/>
      <c r="O151" s="21"/>
      <c r="P151" s="21"/>
      <c r="Q151" s="21"/>
      <c r="R151" s="21"/>
      <c r="S151" s="21"/>
    </row>
    <row r="152" spans="1:19" ht="14.1" customHeight="1" x14ac:dyDescent="0.2">
      <c r="A152" s="1">
        <v>37</v>
      </c>
      <c r="B152" s="23"/>
      <c r="C152" s="9"/>
      <c r="F152" s="21"/>
      <c r="G152" s="21"/>
      <c r="H152" s="21"/>
      <c r="I152" s="21"/>
      <c r="J152" s="17"/>
      <c r="K152" s="21"/>
      <c r="L152" s="17"/>
      <c r="M152" s="21"/>
      <c r="N152" s="21"/>
      <c r="O152" s="21"/>
      <c r="P152" s="21"/>
      <c r="Q152" s="21"/>
      <c r="R152" s="21"/>
      <c r="S152" s="21"/>
    </row>
    <row r="153" spans="1:19" ht="14.1" customHeight="1" x14ac:dyDescent="0.2">
      <c r="A153" s="1">
        <v>38</v>
      </c>
      <c r="B153" s="23"/>
      <c r="C153" s="9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ht="14.1" customHeight="1" thickBot="1" x14ac:dyDescent="0.25">
      <c r="A154" s="2">
        <v>39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</sheetData>
  <mergeCells count="4">
    <mergeCell ref="C9:D9"/>
    <mergeCell ref="C11:D11"/>
    <mergeCell ref="C12:D12"/>
    <mergeCell ref="C13:D13"/>
  </mergeCells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154</v>
      </c>
      <c r="B3" s="2"/>
      <c r="C3" s="2"/>
      <c r="D3" s="2"/>
      <c r="E3" s="2"/>
      <c r="F3" s="2"/>
      <c r="G3" s="2"/>
      <c r="H3" s="2" t="s">
        <v>274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275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276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277</v>
      </c>
      <c r="K6" s="11"/>
      <c r="L6" s="13"/>
      <c r="M6" s="11"/>
      <c r="P6" s="11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3" t="s">
        <v>743</v>
      </c>
      <c r="I12" s="5"/>
      <c r="J12" s="3" t="s">
        <v>744</v>
      </c>
      <c r="K12" s="3"/>
      <c r="L12" s="3" t="s">
        <v>745</v>
      </c>
      <c r="M12" s="3"/>
      <c r="N12" s="3" t="s">
        <v>746</v>
      </c>
      <c r="O12" s="5"/>
      <c r="P12" s="3" t="s">
        <v>747</v>
      </c>
      <c r="Q12" s="3"/>
      <c r="R12" s="3"/>
      <c r="S12" s="16"/>
    </row>
    <row r="13" spans="1:20" ht="14.1" customHeight="1" thickBot="1" x14ac:dyDescent="0.25">
      <c r="A13" s="2" t="s">
        <v>772</v>
      </c>
      <c r="B13" s="8"/>
      <c r="C13" s="7"/>
      <c r="D13" s="7"/>
      <c r="E13" s="7"/>
      <c r="F13" s="7"/>
      <c r="G13" s="41"/>
      <c r="H13" s="15" t="str">
        <f>""&amp;HistYear-4</f>
        <v>2016</v>
      </c>
      <c r="I13" s="41"/>
      <c r="J13" s="15" t="str">
        <f>""&amp;HistYear-3</f>
        <v>2017</v>
      </c>
      <c r="K13" s="41"/>
      <c r="L13" s="15" t="str">
        <f>""&amp;HistYear-2</f>
        <v>2018</v>
      </c>
      <c r="M13" s="42"/>
      <c r="N13" s="15" t="str">
        <f>""&amp;HistYear-1</f>
        <v>2019</v>
      </c>
      <c r="O13" s="15"/>
      <c r="P13" s="15" t="str">
        <f>""&amp;HistYear</f>
        <v>2020</v>
      </c>
      <c r="Q13" s="15"/>
      <c r="R13" s="15"/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 t="s">
        <v>73</v>
      </c>
      <c r="C15" s="9" t="s">
        <v>278</v>
      </c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6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6" t="s">
        <v>74</v>
      </c>
      <c r="C17" s="9" t="s">
        <v>279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6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6" t="s">
        <v>75</v>
      </c>
      <c r="C19" s="9" t="s">
        <v>280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6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6" t="s">
        <v>76</v>
      </c>
      <c r="C21" s="9" t="s">
        <v>281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6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6" t="s">
        <v>77</v>
      </c>
      <c r="C23" s="9" t="s">
        <v>282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6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6" t="s">
        <v>78</v>
      </c>
      <c r="C25" s="9" t="s">
        <v>283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6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6" t="s">
        <v>520</v>
      </c>
      <c r="C27" s="9" t="s">
        <v>284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6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6" t="s">
        <v>521</v>
      </c>
      <c r="C29" s="9" t="s">
        <v>285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2</v>
      </c>
    </row>
    <row r="3" spans="1:20" ht="14.1" customHeight="1" thickBot="1" x14ac:dyDescent="0.25">
      <c r="A3" s="2" t="s">
        <v>155</v>
      </c>
      <c r="B3" s="2"/>
      <c r="C3" s="2"/>
      <c r="D3" s="2"/>
      <c r="E3" s="2"/>
      <c r="F3" s="2"/>
      <c r="G3" s="2"/>
      <c r="H3" s="2" t="s">
        <v>286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287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288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G7" s="1" t="s">
        <v>306</v>
      </c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 t="s">
        <v>289</v>
      </c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 t="s">
        <v>292</v>
      </c>
      <c r="F11" s="5"/>
      <c r="G11" s="45"/>
      <c r="H11" s="46"/>
      <c r="I11" s="45" t="s">
        <v>290</v>
      </c>
      <c r="J11" s="46"/>
      <c r="K11" s="46"/>
      <c r="L11" s="5"/>
      <c r="M11" s="52"/>
      <c r="N11" s="46"/>
      <c r="O11" s="45" t="s">
        <v>291</v>
      </c>
      <c r="P11" s="52"/>
      <c r="Q11" s="52"/>
      <c r="R11" s="4"/>
      <c r="S11" s="5" t="s">
        <v>198</v>
      </c>
    </row>
    <row r="12" spans="1:20" ht="14.1" customHeight="1" x14ac:dyDescent="0.2">
      <c r="A12" s="1" t="s">
        <v>761</v>
      </c>
      <c r="B12" s="4"/>
      <c r="C12" s="5"/>
      <c r="D12" s="5"/>
      <c r="E12" s="5" t="s">
        <v>293</v>
      </c>
      <c r="F12" s="3"/>
      <c r="G12" s="5" t="s">
        <v>294</v>
      </c>
      <c r="H12" s="5"/>
      <c r="I12" s="5" t="s">
        <v>295</v>
      </c>
      <c r="J12" s="5"/>
      <c r="K12" s="3" t="s">
        <v>296</v>
      </c>
      <c r="L12" s="3"/>
      <c r="M12" s="3" t="s">
        <v>297</v>
      </c>
      <c r="N12" s="5"/>
      <c r="O12" s="5" t="s">
        <v>298</v>
      </c>
      <c r="P12" s="3"/>
      <c r="Q12" s="3" t="s">
        <v>299</v>
      </c>
      <c r="R12" s="3"/>
      <c r="S12" s="16" t="s">
        <v>790</v>
      </c>
    </row>
    <row r="13" spans="1:20" ht="14.1" customHeight="1" thickBot="1" x14ac:dyDescent="0.25">
      <c r="A13" s="2" t="s">
        <v>772</v>
      </c>
      <c r="B13" s="8"/>
      <c r="C13" s="7" t="s">
        <v>300</v>
      </c>
      <c r="D13" s="7"/>
      <c r="E13" s="7" t="s">
        <v>301</v>
      </c>
      <c r="F13" s="7"/>
      <c r="G13" s="41" t="s">
        <v>302</v>
      </c>
      <c r="H13" s="41"/>
      <c r="I13" s="41" t="s">
        <v>626</v>
      </c>
      <c r="J13" s="42"/>
      <c r="K13" s="41" t="s">
        <v>303</v>
      </c>
      <c r="L13" s="42"/>
      <c r="M13" s="42" t="s">
        <v>304</v>
      </c>
      <c r="N13" s="15"/>
      <c r="O13" s="15" t="s">
        <v>305</v>
      </c>
      <c r="P13" s="15"/>
      <c r="Q13" s="15" t="s">
        <v>302</v>
      </c>
      <c r="R13" s="15"/>
      <c r="S13" s="15" t="s">
        <v>302</v>
      </c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 t="s">
        <v>307</v>
      </c>
      <c r="F37" s="21"/>
      <c r="G37" s="21"/>
      <c r="H37" s="21"/>
      <c r="I37" s="21"/>
      <c r="J37" s="17"/>
      <c r="K37" s="21" t="s">
        <v>308</v>
      </c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 t="s">
        <v>190</v>
      </c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 t="s">
        <v>309</v>
      </c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 t="s">
        <v>45</v>
      </c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 t="s">
        <v>46</v>
      </c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 t="s">
        <v>310</v>
      </c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 t="s">
        <v>311</v>
      </c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20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20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20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20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4.1" customHeight="1" x14ac:dyDescent="0.2">
      <c r="A53" s="1" t="s">
        <v>781</v>
      </c>
      <c r="Q53" s="1" t="s">
        <v>782</v>
      </c>
    </row>
    <row r="54" spans="1:20" ht="14.1" customHeight="1" thickBot="1" x14ac:dyDescent="0.25">
      <c r="A54" s="2" t="str">
        <f>+$A$3</f>
        <v>SCHEDULE D-8</v>
      </c>
      <c r="B54" s="2"/>
      <c r="C54" s="2"/>
      <c r="D54" s="2"/>
      <c r="E54" s="2"/>
      <c r="F54" s="2"/>
      <c r="G54" s="2"/>
      <c r="H54" s="2" t="str">
        <f>+$H$3</f>
        <v>FINANCIAL PLANS - STOCKS AND BOND ISSUES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2</v>
      </c>
    </row>
    <row r="55" spans="1:20" ht="14.1" customHeight="1" x14ac:dyDescent="0.2">
      <c r="A55" s="1" t="s">
        <v>741</v>
      </c>
      <c r="E55" s="1" t="s">
        <v>806</v>
      </c>
      <c r="G55" s="1" t="str">
        <f>IF(+$G$4="","",$G$4)</f>
        <v>1.)  If the test year is projected, provide a summary of financing plans and assumptions.</v>
      </c>
      <c r="K55" s="12"/>
      <c r="L55" s="12"/>
      <c r="N55" s="12"/>
      <c r="O55" s="12"/>
      <c r="P55" s="12" t="s">
        <v>783</v>
      </c>
      <c r="S55" s="18"/>
    </row>
    <row r="56" spans="1:20" ht="14.1" customHeight="1" x14ac:dyDescent="0.2">
      <c r="G56" s="1" t="str">
        <f>IF(+$G$5="","",$G$5)</f>
        <v/>
      </c>
      <c r="K56" s="11"/>
      <c r="L56" s="13"/>
      <c r="O56" s="11"/>
      <c r="P56" s="11" t="str">
        <f>IF($P$5="","",$P$5)</f>
        <v>XX</v>
      </c>
      <c r="Q56" s="13" t="str">
        <f>PLine1</f>
        <v>Projected Test Year Ended 12/31/2022</v>
      </c>
      <c r="S56" s="19"/>
    </row>
    <row r="57" spans="1:20" ht="14.1" customHeight="1" x14ac:dyDescent="0.2">
      <c r="A57" s="1" t="s">
        <v>780</v>
      </c>
      <c r="G57" s="1" t="str">
        <f>IF(+$G$6="","",$G$6)</f>
        <v>2.)  Provide the company's capital structure objectives, the basis for assumptions (such as those for issue cost</v>
      </c>
      <c r="K57" s="11"/>
      <c r="L57" s="13"/>
      <c r="M57" s="11"/>
      <c r="P57" s="11" t="str">
        <f>IF($P$6="","",$P$6)</f>
        <v>XX</v>
      </c>
      <c r="Q57" s="13" t="str">
        <f>PLine2</f>
        <v>Projected Prior Year Ended 12/31/2021</v>
      </c>
      <c r="S57" s="19"/>
    </row>
    <row r="58" spans="1:20" ht="14.1" customHeight="1" x14ac:dyDescent="0.2">
      <c r="G58" s="1" t="str">
        <f>IF(+$G$7="","",$G$7)</f>
        <v xml:space="preserve">     and interest rates), and any other significant assumptions.  Provide a statement of the Company's policy on</v>
      </c>
      <c r="K58" s="11"/>
      <c r="L58" s="13"/>
      <c r="M58" s="11"/>
      <c r="P58" s="11" t="str">
        <f>IF($P$7="","",$P$7)</f>
        <v>XX</v>
      </c>
      <c r="Q58" s="13" t="str">
        <f>PLine3</f>
        <v>Historical Prior Year Ended 12/31/2020</v>
      </c>
      <c r="S58" s="19"/>
    </row>
    <row r="59" spans="1:20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 xml:space="preserve">      the timing of the  entrance into capital markets. </v>
      </c>
      <c r="H59" s="2"/>
      <c r="I59" s="2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20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ht="14.1" customHeight="1" x14ac:dyDescent="0.2">
      <c r="B61" s="4"/>
      <c r="C61" s="3"/>
      <c r="D61" s="3"/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Q61" s="3"/>
      <c r="R61" s="3"/>
      <c r="S61" s="3"/>
    </row>
    <row r="62" spans="1:20" ht="14.1" customHeight="1" x14ac:dyDescent="0.2">
      <c r="B62" s="4"/>
      <c r="C62" s="5"/>
      <c r="D62" s="5"/>
      <c r="E62" s="5" t="s">
        <v>292</v>
      </c>
      <c r="F62" s="5"/>
      <c r="G62" s="45"/>
      <c r="H62" s="46"/>
      <c r="I62" s="45" t="s">
        <v>290</v>
      </c>
      <c r="J62" s="46"/>
      <c r="K62" s="46"/>
      <c r="L62" s="5"/>
      <c r="M62" s="52"/>
      <c r="N62" s="46"/>
      <c r="O62" s="45" t="s">
        <v>291</v>
      </c>
      <c r="P62" s="52"/>
      <c r="Q62" s="52"/>
      <c r="R62" s="4"/>
      <c r="S62" s="5" t="s">
        <v>198</v>
      </c>
    </row>
    <row r="63" spans="1:20" ht="14.1" customHeight="1" x14ac:dyDescent="0.2">
      <c r="A63" s="1" t="s">
        <v>761</v>
      </c>
      <c r="B63" s="4"/>
      <c r="C63" s="5"/>
      <c r="D63" s="5"/>
      <c r="E63" s="5" t="s">
        <v>293</v>
      </c>
      <c r="F63" s="3"/>
      <c r="G63" s="5" t="s">
        <v>294</v>
      </c>
      <c r="H63" s="5"/>
      <c r="I63" s="5" t="s">
        <v>295</v>
      </c>
      <c r="J63" s="5"/>
      <c r="K63" s="3" t="s">
        <v>296</v>
      </c>
      <c r="L63" s="3"/>
      <c r="M63" s="3" t="s">
        <v>297</v>
      </c>
      <c r="N63" s="5"/>
      <c r="O63" s="5" t="s">
        <v>298</v>
      </c>
      <c r="P63" s="3"/>
      <c r="Q63" s="3" t="s">
        <v>299</v>
      </c>
      <c r="R63" s="3"/>
      <c r="S63" s="16" t="s">
        <v>790</v>
      </c>
      <c r="T63" s="10"/>
    </row>
    <row r="64" spans="1:20" ht="14.1" customHeight="1" thickBot="1" x14ac:dyDescent="0.25">
      <c r="A64" s="2" t="s">
        <v>772</v>
      </c>
      <c r="B64" s="8"/>
      <c r="C64" s="7" t="s">
        <v>300</v>
      </c>
      <c r="D64" s="7"/>
      <c r="E64" s="7" t="s">
        <v>301</v>
      </c>
      <c r="F64" s="7"/>
      <c r="G64" s="41" t="s">
        <v>302</v>
      </c>
      <c r="H64" s="41"/>
      <c r="I64" s="41" t="s">
        <v>626</v>
      </c>
      <c r="J64" s="42"/>
      <c r="K64" s="41" t="s">
        <v>303</v>
      </c>
      <c r="L64" s="42"/>
      <c r="M64" s="42" t="s">
        <v>304</v>
      </c>
      <c r="N64" s="15"/>
      <c r="O64" s="15" t="s">
        <v>305</v>
      </c>
      <c r="P64" s="15"/>
      <c r="Q64" s="15" t="s">
        <v>302</v>
      </c>
      <c r="R64" s="15"/>
      <c r="S64" s="15" t="s">
        <v>302</v>
      </c>
      <c r="T64" s="10"/>
    </row>
    <row r="65" spans="1:20" ht="14.1" customHeight="1" x14ac:dyDescent="0.2">
      <c r="A65" s="1">
        <v>1</v>
      </c>
      <c r="B65" s="26"/>
      <c r="C65" s="9"/>
      <c r="D65" s="9"/>
      <c r="E65" s="9"/>
      <c r="F65" s="25"/>
      <c r="G65" s="25"/>
      <c r="H65" s="25"/>
      <c r="I65" s="25"/>
      <c r="J65" s="9"/>
      <c r="K65" s="9"/>
      <c r="L65" s="9"/>
      <c r="M65" s="9"/>
      <c r="N65" s="9"/>
      <c r="O65" s="9"/>
      <c r="P65" s="9"/>
      <c r="Q65" s="9"/>
      <c r="R65" s="9"/>
      <c r="S65" s="9"/>
      <c r="T65" s="10"/>
    </row>
    <row r="66" spans="1:20" ht="14.1" customHeight="1" x14ac:dyDescent="0.2">
      <c r="A66" s="1">
        <v>2</v>
      </c>
      <c r="B66" s="26"/>
      <c r="C66" s="9"/>
      <c r="F66" s="25"/>
      <c r="G66" s="25"/>
      <c r="H66" s="25"/>
      <c r="I66" s="25"/>
      <c r="J66" s="9"/>
      <c r="K66" s="9"/>
      <c r="L66" s="9"/>
      <c r="M66" s="25"/>
      <c r="N66" s="25"/>
      <c r="O66" s="25"/>
      <c r="P66" s="25"/>
      <c r="Q66" s="25"/>
      <c r="R66" s="25"/>
      <c r="S66" s="25"/>
      <c r="T66" s="10"/>
    </row>
    <row r="67" spans="1:20" ht="14.1" customHeight="1" x14ac:dyDescent="0.2">
      <c r="A67" s="1">
        <v>3</v>
      </c>
      <c r="B67" s="23"/>
      <c r="C67" s="9"/>
      <c r="F67" s="21"/>
      <c r="G67" s="21"/>
      <c r="H67" s="21"/>
      <c r="I67" s="21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10"/>
    </row>
    <row r="68" spans="1:20" ht="14.1" customHeight="1" x14ac:dyDescent="0.2">
      <c r="A68" s="1">
        <v>4</v>
      </c>
      <c r="B68" s="23"/>
      <c r="C68" s="9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0"/>
    </row>
    <row r="69" spans="1:20" ht="14.1" customHeight="1" x14ac:dyDescent="0.2">
      <c r="A69" s="1">
        <v>5</v>
      </c>
      <c r="B69" s="23"/>
      <c r="C69" s="9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10"/>
    </row>
    <row r="70" spans="1:20" ht="14.1" customHeight="1" x14ac:dyDescent="0.2">
      <c r="A70" s="1">
        <v>6</v>
      </c>
      <c r="B70" s="23"/>
      <c r="C70" s="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10"/>
    </row>
    <row r="71" spans="1:20" ht="14.1" customHeight="1" x14ac:dyDescent="0.2">
      <c r="A71" s="1">
        <v>7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0"/>
    </row>
    <row r="72" spans="1:20" ht="14.1" customHeight="1" x14ac:dyDescent="0.2">
      <c r="A72" s="1">
        <v>8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0"/>
    </row>
    <row r="73" spans="1:20" ht="14.1" customHeight="1" x14ac:dyDescent="0.2">
      <c r="A73" s="1">
        <v>9</v>
      </c>
      <c r="B73" s="23"/>
      <c r="C73" s="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0"/>
    </row>
    <row r="74" spans="1:20" ht="14.1" customHeight="1" x14ac:dyDescent="0.2">
      <c r="A74" s="1">
        <v>10</v>
      </c>
      <c r="B74" s="23"/>
      <c r="C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0"/>
    </row>
    <row r="75" spans="1:20" ht="14.1" customHeight="1" x14ac:dyDescent="0.2">
      <c r="A75" s="1">
        <v>11</v>
      </c>
      <c r="B75" s="23"/>
      <c r="C75" s="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10"/>
    </row>
    <row r="76" spans="1:20" ht="14.1" customHeight="1" x14ac:dyDescent="0.2">
      <c r="A76" s="1">
        <v>12</v>
      </c>
      <c r="B76" s="23"/>
      <c r="C76" s="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0"/>
    </row>
    <row r="77" spans="1:20" ht="14.1" customHeight="1" x14ac:dyDescent="0.2">
      <c r="A77" s="1">
        <v>13</v>
      </c>
      <c r="B77" s="23"/>
      <c r="C77" s="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10"/>
    </row>
    <row r="78" spans="1:20" ht="14.1" customHeight="1" x14ac:dyDescent="0.2">
      <c r="A78" s="1">
        <v>14</v>
      </c>
      <c r="B78" s="23"/>
      <c r="C78" s="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10"/>
    </row>
    <row r="79" spans="1:20" ht="14.1" customHeight="1" x14ac:dyDescent="0.2">
      <c r="A79" s="1">
        <v>15</v>
      </c>
      <c r="B79" s="23"/>
      <c r="C79" s="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10"/>
    </row>
    <row r="80" spans="1:20" ht="14.1" customHeight="1" x14ac:dyDescent="0.2">
      <c r="A80" s="1">
        <v>16</v>
      </c>
      <c r="B80" s="23"/>
      <c r="C80" s="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10"/>
    </row>
    <row r="81" spans="1:20" ht="14.1" customHeight="1" x14ac:dyDescent="0.2">
      <c r="A81" s="1">
        <v>17</v>
      </c>
      <c r="B81" s="23"/>
      <c r="C81" s="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0"/>
    </row>
    <row r="82" spans="1:20" ht="14.1" customHeight="1" x14ac:dyDescent="0.2">
      <c r="A82" s="1">
        <v>18</v>
      </c>
      <c r="B82" s="23"/>
      <c r="C82" s="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0"/>
    </row>
    <row r="83" spans="1:20" ht="14.1" customHeight="1" x14ac:dyDescent="0.2">
      <c r="A83" s="1">
        <v>19</v>
      </c>
      <c r="B83" s="23"/>
      <c r="C83" s="9"/>
      <c r="F83" s="21"/>
      <c r="G83" s="21"/>
      <c r="H83" s="21"/>
      <c r="I83" s="21"/>
      <c r="J83" s="17"/>
      <c r="K83" s="21"/>
      <c r="L83" s="17"/>
      <c r="M83" s="21"/>
      <c r="N83" s="21"/>
      <c r="O83" s="21"/>
      <c r="P83" s="21"/>
      <c r="Q83" s="21"/>
      <c r="R83" s="21"/>
      <c r="S83" s="21"/>
      <c r="T83" s="10"/>
    </row>
    <row r="84" spans="1:20" ht="14.1" customHeight="1" x14ac:dyDescent="0.2">
      <c r="A84" s="1">
        <v>20</v>
      </c>
      <c r="B84" s="23"/>
      <c r="C84" s="9"/>
      <c r="F84" s="21"/>
      <c r="G84" s="21"/>
      <c r="H84" s="21"/>
      <c r="I84" s="21"/>
      <c r="J84" s="17"/>
      <c r="K84" s="21"/>
      <c r="L84" s="17"/>
      <c r="M84" s="21"/>
      <c r="N84" s="21"/>
      <c r="O84" s="21"/>
      <c r="P84" s="21"/>
      <c r="Q84" s="21"/>
      <c r="R84" s="21"/>
      <c r="S84" s="21"/>
      <c r="T84" s="10"/>
    </row>
    <row r="85" spans="1:20" ht="14.1" customHeight="1" x14ac:dyDescent="0.2">
      <c r="A85" s="1">
        <v>21</v>
      </c>
      <c r="B85" s="23"/>
      <c r="C85" s="9"/>
      <c r="F85" s="21"/>
      <c r="G85" s="21"/>
      <c r="H85" s="21"/>
      <c r="I85" s="21"/>
      <c r="J85" s="17"/>
      <c r="K85" s="21"/>
      <c r="L85" s="17"/>
      <c r="M85" s="21"/>
      <c r="N85" s="21"/>
      <c r="O85" s="21"/>
      <c r="P85" s="21"/>
      <c r="Q85" s="21"/>
      <c r="R85" s="21"/>
      <c r="S85" s="21"/>
      <c r="T85" s="10"/>
    </row>
    <row r="86" spans="1:20" ht="14.1" customHeight="1" x14ac:dyDescent="0.2">
      <c r="A86" s="1">
        <v>22</v>
      </c>
      <c r="B86" s="23"/>
      <c r="C86" s="9"/>
      <c r="F86" s="21"/>
      <c r="G86" s="21"/>
      <c r="H86" s="21"/>
      <c r="I86" s="21"/>
      <c r="J86" s="17"/>
      <c r="K86" s="21"/>
      <c r="L86" s="17"/>
      <c r="M86" s="21"/>
      <c r="N86" s="21"/>
      <c r="O86" s="21"/>
      <c r="P86" s="21"/>
      <c r="Q86" s="21"/>
      <c r="R86" s="21"/>
      <c r="S86" s="21"/>
      <c r="T86" s="10"/>
    </row>
    <row r="87" spans="1:20" ht="14.1" customHeight="1" x14ac:dyDescent="0.2">
      <c r="A87" s="1">
        <v>23</v>
      </c>
      <c r="B87" s="23"/>
      <c r="C87" s="9"/>
      <c r="F87" s="21"/>
      <c r="G87" s="21"/>
      <c r="H87" s="21"/>
      <c r="I87" s="21"/>
      <c r="J87" s="17"/>
      <c r="K87" s="21"/>
      <c r="L87" s="17"/>
      <c r="M87" s="21"/>
      <c r="N87" s="21"/>
      <c r="O87" s="21"/>
      <c r="P87" s="21"/>
      <c r="Q87" s="21"/>
      <c r="R87" s="21"/>
      <c r="S87" s="21"/>
      <c r="T87" s="10"/>
    </row>
    <row r="88" spans="1:20" ht="14.1" customHeight="1" x14ac:dyDescent="0.2">
      <c r="A88" s="1">
        <v>24</v>
      </c>
      <c r="B88" s="23"/>
      <c r="C88" s="9"/>
      <c r="F88" s="21"/>
      <c r="G88" s="21"/>
      <c r="H88" s="21"/>
      <c r="I88" s="21"/>
      <c r="J88" s="17"/>
      <c r="K88" s="21"/>
      <c r="L88" s="17"/>
      <c r="M88" s="21"/>
      <c r="N88" s="21"/>
      <c r="O88" s="21"/>
      <c r="P88" s="21"/>
      <c r="Q88" s="21"/>
      <c r="R88" s="21"/>
      <c r="S88" s="21"/>
      <c r="T88" s="10"/>
    </row>
    <row r="89" spans="1:20" ht="14.1" customHeight="1" x14ac:dyDescent="0.2">
      <c r="A89" s="1">
        <v>25</v>
      </c>
      <c r="B89" s="23"/>
      <c r="C89" s="9"/>
      <c r="F89" s="21"/>
      <c r="G89" s="21"/>
      <c r="H89" s="21"/>
      <c r="I89" s="21"/>
      <c r="J89" s="17"/>
      <c r="K89" s="21"/>
      <c r="L89" s="17"/>
      <c r="M89" s="21"/>
      <c r="N89" s="21"/>
      <c r="O89" s="21"/>
      <c r="P89" s="21"/>
      <c r="Q89" s="21"/>
      <c r="R89" s="21"/>
      <c r="S89" s="21"/>
      <c r="T89" s="10"/>
    </row>
    <row r="90" spans="1:20" ht="14.1" customHeight="1" x14ac:dyDescent="0.2">
      <c r="A90" s="1">
        <v>26</v>
      </c>
      <c r="B90" s="23"/>
      <c r="C90" s="9"/>
      <c r="F90" s="21"/>
      <c r="G90" s="21"/>
      <c r="H90" s="21"/>
      <c r="I90" s="21"/>
      <c r="J90" s="17"/>
      <c r="K90" s="21"/>
      <c r="L90" s="17"/>
      <c r="M90" s="21"/>
      <c r="N90" s="21"/>
      <c r="O90" s="21"/>
      <c r="P90" s="21"/>
      <c r="Q90" s="21"/>
      <c r="R90" s="21"/>
      <c r="S90" s="21"/>
      <c r="T90" s="10"/>
    </row>
    <row r="91" spans="1:20" ht="14.1" customHeight="1" x14ac:dyDescent="0.2">
      <c r="A91" s="1">
        <v>27</v>
      </c>
      <c r="B91" s="23"/>
      <c r="C91" s="9"/>
      <c r="F91" s="21"/>
      <c r="G91" s="21"/>
      <c r="H91" s="21"/>
      <c r="I91" s="21"/>
      <c r="J91" s="17"/>
      <c r="K91" s="21"/>
      <c r="L91" s="17"/>
      <c r="M91" s="21"/>
      <c r="N91" s="21"/>
      <c r="O91" s="21"/>
      <c r="P91" s="21"/>
      <c r="Q91" s="21"/>
      <c r="R91" s="21"/>
      <c r="S91" s="21"/>
      <c r="T91" s="10"/>
    </row>
    <row r="92" spans="1:20" ht="14.1" customHeight="1" x14ac:dyDescent="0.2">
      <c r="A92" s="1">
        <v>28</v>
      </c>
      <c r="B92" s="23"/>
      <c r="C92" s="9"/>
      <c r="F92" s="21"/>
      <c r="G92" s="21"/>
      <c r="H92" s="21"/>
      <c r="I92" s="21"/>
      <c r="J92" s="17"/>
      <c r="K92" s="21"/>
      <c r="L92" s="17"/>
      <c r="M92" s="21"/>
      <c r="N92" s="21"/>
      <c r="O92" s="21"/>
      <c r="P92" s="21"/>
      <c r="Q92" s="21"/>
      <c r="R92" s="21"/>
      <c r="S92" s="21"/>
      <c r="T92" s="10"/>
    </row>
    <row r="93" spans="1:20" ht="14.1" customHeight="1" x14ac:dyDescent="0.2">
      <c r="A93" s="1">
        <v>29</v>
      </c>
      <c r="B93" s="23"/>
      <c r="C93" s="9"/>
      <c r="F93" s="21"/>
      <c r="G93" s="21"/>
      <c r="H93" s="21"/>
      <c r="I93" s="21"/>
      <c r="J93" s="17"/>
      <c r="K93" s="21"/>
      <c r="L93" s="17"/>
      <c r="M93" s="21"/>
      <c r="N93" s="21"/>
      <c r="O93" s="21"/>
      <c r="P93" s="21"/>
      <c r="Q93" s="21"/>
      <c r="R93" s="21"/>
      <c r="S93" s="21"/>
      <c r="T93" s="10"/>
    </row>
    <row r="94" spans="1:20" ht="14.1" customHeight="1" x14ac:dyDescent="0.2">
      <c r="A94" s="1">
        <v>30</v>
      </c>
      <c r="B94" s="23"/>
      <c r="C94" s="9"/>
      <c r="F94" s="21"/>
      <c r="G94" s="21"/>
      <c r="H94" s="21"/>
      <c r="I94" s="21"/>
      <c r="J94" s="17"/>
      <c r="K94" s="21"/>
      <c r="L94" s="17"/>
      <c r="M94" s="21"/>
      <c r="N94" s="21"/>
      <c r="O94" s="21"/>
      <c r="P94" s="21"/>
      <c r="Q94" s="21"/>
      <c r="R94" s="21"/>
      <c r="S94" s="21"/>
      <c r="T94" s="10"/>
    </row>
    <row r="95" spans="1:20" ht="14.1" customHeight="1" x14ac:dyDescent="0.2">
      <c r="A95" s="1">
        <v>31</v>
      </c>
      <c r="B95" s="27"/>
      <c r="C95" s="9"/>
      <c r="F95" s="21"/>
      <c r="G95" s="21"/>
      <c r="H95" s="21"/>
      <c r="I95" s="21"/>
      <c r="J95" s="17"/>
      <c r="K95" s="21"/>
      <c r="L95" s="17"/>
      <c r="M95" s="21"/>
      <c r="N95" s="21"/>
      <c r="O95" s="21"/>
      <c r="P95" s="21"/>
      <c r="Q95" s="21"/>
      <c r="R95" s="21"/>
      <c r="S95" s="21"/>
      <c r="T95" s="10"/>
    </row>
    <row r="96" spans="1:20" ht="14.1" customHeight="1" x14ac:dyDescent="0.2">
      <c r="A96" s="1">
        <v>32</v>
      </c>
      <c r="B96" s="23"/>
      <c r="C96" s="9"/>
      <c r="F96" s="21"/>
      <c r="G96" s="21"/>
      <c r="H96" s="21"/>
      <c r="I96" s="21"/>
      <c r="J96" s="17"/>
      <c r="K96" s="21"/>
      <c r="L96" s="17"/>
      <c r="M96" s="21"/>
      <c r="N96" s="21"/>
      <c r="O96" s="21"/>
      <c r="P96" s="21"/>
      <c r="Q96" s="21"/>
      <c r="R96" s="21"/>
      <c r="S96" s="21"/>
      <c r="T96" s="10"/>
    </row>
    <row r="97" spans="1:19" ht="14.1" customHeight="1" x14ac:dyDescent="0.2">
      <c r="A97" s="1">
        <v>33</v>
      </c>
      <c r="B97" s="23"/>
      <c r="C97" s="9"/>
      <c r="F97" s="21"/>
      <c r="G97" s="21"/>
      <c r="H97" s="21"/>
      <c r="I97" s="21"/>
      <c r="J97" s="17"/>
      <c r="K97" s="21"/>
      <c r="L97" s="17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34</v>
      </c>
      <c r="B98" s="23"/>
      <c r="C98" s="9"/>
      <c r="F98" s="21"/>
      <c r="G98" s="21"/>
      <c r="H98" s="21"/>
      <c r="I98" s="21"/>
      <c r="J98" s="17"/>
      <c r="K98" s="21"/>
      <c r="L98" s="17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35</v>
      </c>
      <c r="B99" s="23"/>
      <c r="C99" s="9"/>
      <c r="F99" s="21"/>
      <c r="G99" s="21"/>
      <c r="H99" s="21"/>
      <c r="I99" s="21"/>
      <c r="J99" s="17"/>
      <c r="K99" s="21"/>
      <c r="L99" s="17"/>
      <c r="M99" s="21"/>
      <c r="N99" s="21"/>
      <c r="O99" s="21"/>
      <c r="P99" s="21"/>
      <c r="Q99" s="21"/>
      <c r="R99" s="21"/>
      <c r="S99" s="21"/>
    </row>
    <row r="100" spans="1:19" ht="14.1" customHeight="1" x14ac:dyDescent="0.2">
      <c r="A100" s="1">
        <v>36</v>
      </c>
      <c r="B100" s="23"/>
      <c r="C100" s="9"/>
      <c r="F100" s="21"/>
      <c r="G100" s="21"/>
      <c r="H100" s="21"/>
      <c r="I100" s="21"/>
      <c r="J100" s="17"/>
      <c r="K100" s="21"/>
      <c r="L100" s="17"/>
      <c r="M100" s="21"/>
      <c r="N100" s="21"/>
      <c r="O100" s="21"/>
      <c r="P100" s="21"/>
      <c r="Q100" s="21"/>
      <c r="R100" s="21"/>
      <c r="S100" s="21"/>
    </row>
    <row r="101" spans="1:19" ht="14.1" customHeight="1" x14ac:dyDescent="0.2">
      <c r="A101" s="1">
        <v>37</v>
      </c>
      <c r="B101" s="23"/>
      <c r="C101" s="9"/>
      <c r="F101" s="21"/>
      <c r="G101" s="21"/>
      <c r="H101" s="21"/>
      <c r="I101" s="21"/>
      <c r="J101" s="17"/>
      <c r="K101" s="21"/>
      <c r="L101" s="17"/>
      <c r="M101" s="21"/>
      <c r="N101" s="21"/>
      <c r="O101" s="21"/>
      <c r="P101" s="21"/>
      <c r="Q101" s="21"/>
      <c r="R101" s="21"/>
      <c r="S101" s="21"/>
    </row>
    <row r="102" spans="1:19" ht="14.1" customHeight="1" x14ac:dyDescent="0.2">
      <c r="A102" s="1">
        <v>38</v>
      </c>
      <c r="B102" s="23"/>
      <c r="C102" s="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.1" customHeight="1" thickBot="1" x14ac:dyDescent="0.25">
      <c r="A103" s="2">
        <v>39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3" workbookViewId="0">
      <selection activeCell="A2" sqref="A2:IV2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156</v>
      </c>
      <c r="B3" s="2"/>
      <c r="C3" s="2"/>
      <c r="D3" s="2"/>
      <c r="E3" s="2"/>
      <c r="F3" s="2"/>
      <c r="G3" s="2"/>
      <c r="H3" s="2" t="s">
        <v>312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313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K5" s="11"/>
      <c r="L5" s="13"/>
      <c r="O5" s="11"/>
      <c r="P5" s="11" t="s">
        <v>784</v>
      </c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K6" s="11"/>
      <c r="L6" s="13"/>
      <c r="M6" s="11"/>
      <c r="P6" s="11" t="s">
        <v>784</v>
      </c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 t="s">
        <v>784</v>
      </c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4.1" customHeight="1" x14ac:dyDescent="0.2">
      <c r="B10" s="4"/>
      <c r="C10" s="3"/>
      <c r="D10" s="3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  <c r="P10" s="3"/>
      <c r="Q10" s="3"/>
      <c r="R10" s="3"/>
      <c r="S10" s="3"/>
    </row>
    <row r="11" spans="1:20" ht="14.1" customHeight="1" x14ac:dyDescent="0.2">
      <c r="B11" s="4"/>
      <c r="C11" s="5"/>
      <c r="D11" s="5"/>
      <c r="E11" s="5"/>
      <c r="F11" s="5"/>
      <c r="G11" s="3"/>
      <c r="H11" s="5"/>
      <c r="I11" s="3"/>
      <c r="J11" s="5"/>
      <c r="K11" s="5"/>
      <c r="L11" s="5"/>
      <c r="M11" s="4"/>
      <c r="N11" s="5"/>
      <c r="O11" s="4"/>
      <c r="P11" s="4"/>
      <c r="Q11" s="4"/>
      <c r="R11" s="4"/>
      <c r="S11" s="5"/>
    </row>
    <row r="12" spans="1:20" ht="14.1" customHeight="1" x14ac:dyDescent="0.2">
      <c r="A12" s="1" t="s">
        <v>761</v>
      </c>
      <c r="B12" s="4"/>
      <c r="C12" s="5"/>
      <c r="D12" s="5"/>
      <c r="E12" s="5"/>
      <c r="F12" s="3"/>
      <c r="G12" s="5"/>
      <c r="H12" s="5"/>
      <c r="I12" s="5"/>
      <c r="J12" s="5"/>
      <c r="K12" s="3"/>
      <c r="L12" s="5" t="s">
        <v>328</v>
      </c>
      <c r="M12" s="3"/>
      <c r="N12" s="5" t="s">
        <v>97</v>
      </c>
      <c r="O12" s="5"/>
      <c r="P12" s="31" t="s">
        <v>315</v>
      </c>
      <c r="Q12" s="3"/>
      <c r="R12" s="5" t="s">
        <v>625</v>
      </c>
      <c r="S12" s="16"/>
    </row>
    <row r="13" spans="1:20" ht="14.1" customHeight="1" thickBot="1" x14ac:dyDescent="0.25">
      <c r="A13" s="2" t="s">
        <v>772</v>
      </c>
      <c r="B13" s="8"/>
      <c r="C13" s="7"/>
      <c r="D13" s="7" t="s">
        <v>314</v>
      </c>
      <c r="E13" s="7"/>
      <c r="F13" s="7"/>
      <c r="G13" s="41"/>
      <c r="H13" s="41"/>
      <c r="I13" s="41"/>
      <c r="J13" s="42"/>
      <c r="K13" s="41"/>
      <c r="L13" s="42" t="str">
        <f>""&amp;HistYear</f>
        <v>2020</v>
      </c>
      <c r="M13" s="42"/>
      <c r="N13" s="15" t="str">
        <f>""&amp;PriorYear</f>
        <v>2021</v>
      </c>
      <c r="O13" s="15"/>
      <c r="P13" s="15" t="str">
        <f>""&amp;TestYear</f>
        <v>2022</v>
      </c>
      <c r="Q13" s="15"/>
      <c r="R13" s="15" t="str">
        <f>""&amp;TestYear</f>
        <v>2022</v>
      </c>
      <c r="S13" s="15"/>
    </row>
    <row r="14" spans="1:20" ht="14.1" customHeight="1" x14ac:dyDescent="0.2">
      <c r="A14" s="1">
        <v>1</v>
      </c>
      <c r="B14" s="26"/>
      <c r="C14" s="9"/>
      <c r="D14" s="9"/>
      <c r="E14" s="9"/>
      <c r="F14" s="25"/>
      <c r="G14" s="25"/>
      <c r="H14" s="25"/>
      <c r="I14" s="25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14.1" customHeight="1" x14ac:dyDescent="0.2">
      <c r="A15" s="1">
        <v>2</v>
      </c>
      <c r="B15" s="26"/>
      <c r="C15" s="9"/>
      <c r="F15" s="25"/>
      <c r="G15" s="25"/>
      <c r="H15" s="25"/>
      <c r="I15" s="25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10"/>
    </row>
    <row r="16" spans="1:20" ht="14.1" customHeight="1" x14ac:dyDescent="0.2">
      <c r="A16" s="1">
        <v>3</v>
      </c>
      <c r="B16" s="23"/>
      <c r="C16" s="9"/>
      <c r="F16" s="21"/>
      <c r="G16" s="21"/>
      <c r="H16" s="21"/>
      <c r="I16" s="21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4</v>
      </c>
      <c r="B17" s="23"/>
      <c r="C17" s="9" t="s">
        <v>316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5</v>
      </c>
      <c r="B18" s="23"/>
      <c r="C18" s="9"/>
      <c r="D18" s="1" t="s">
        <v>317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6</v>
      </c>
      <c r="B19" s="23"/>
      <c r="C19" s="9"/>
      <c r="D19" s="1" t="s">
        <v>318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7</v>
      </c>
      <c r="B20" s="23"/>
      <c r="C20" s="9"/>
      <c r="D20" s="1" t="s">
        <v>319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8</v>
      </c>
      <c r="B21" s="23"/>
      <c r="C21" s="9"/>
      <c r="D21" s="1" t="s">
        <v>320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9</v>
      </c>
      <c r="B22" s="23"/>
      <c r="C22" s="9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10</v>
      </c>
      <c r="B23" s="23"/>
      <c r="C23" s="9" t="s">
        <v>321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11</v>
      </c>
      <c r="B24" s="23"/>
      <c r="C24" s="9"/>
      <c r="D24" s="1" t="s">
        <v>188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12</v>
      </c>
      <c r="B25" s="23"/>
      <c r="C25" s="9"/>
      <c r="D25" s="1" t="s">
        <v>322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13</v>
      </c>
      <c r="B26" s="23"/>
      <c r="C26" s="9"/>
      <c r="D26" s="1" t="s">
        <v>323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14</v>
      </c>
      <c r="B27" s="23"/>
      <c r="C27" s="9"/>
      <c r="D27" s="1" t="s">
        <v>324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15</v>
      </c>
      <c r="B28" s="23"/>
      <c r="C28" s="9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16</v>
      </c>
      <c r="B29" s="23"/>
      <c r="C29" s="9" t="s">
        <v>325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17</v>
      </c>
      <c r="B30" s="23"/>
      <c r="C30" s="9"/>
      <c r="D30" s="1" t="s">
        <v>326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18</v>
      </c>
      <c r="B31" s="23"/>
      <c r="C31" s="9"/>
      <c r="D31" s="1" t="s">
        <v>327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19</v>
      </c>
      <c r="B32" s="23"/>
      <c r="C32" s="9"/>
      <c r="F32" s="21"/>
      <c r="G32" s="21"/>
      <c r="H32" s="21"/>
      <c r="I32" s="21"/>
      <c r="J32" s="17"/>
      <c r="K32" s="21"/>
      <c r="L32" s="17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20</v>
      </c>
      <c r="B33" s="23"/>
      <c r="C33" s="9"/>
      <c r="F33" s="21"/>
      <c r="G33" s="21"/>
      <c r="H33" s="21"/>
      <c r="I33" s="21"/>
      <c r="J33" s="17"/>
      <c r="K33" s="21"/>
      <c r="L33" s="17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21</v>
      </c>
      <c r="B34" s="23"/>
      <c r="C34" s="9"/>
      <c r="F34" s="21"/>
      <c r="G34" s="21"/>
      <c r="H34" s="21"/>
      <c r="I34" s="21"/>
      <c r="J34" s="17"/>
      <c r="K34" s="21"/>
      <c r="L34" s="17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22</v>
      </c>
      <c r="B35" s="23"/>
      <c r="C35" s="9"/>
      <c r="F35" s="21"/>
      <c r="G35" s="21"/>
      <c r="H35" s="21"/>
      <c r="I35" s="21"/>
      <c r="J35" s="17"/>
      <c r="K35" s="21"/>
      <c r="L35" s="17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23</v>
      </c>
      <c r="B36" s="23"/>
      <c r="C36" s="9"/>
      <c r="F36" s="21"/>
      <c r="G36" s="21"/>
      <c r="H36" s="21"/>
      <c r="I36" s="21"/>
      <c r="J36" s="17"/>
      <c r="K36" s="21"/>
      <c r="L36" s="17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24</v>
      </c>
      <c r="B37" s="23"/>
      <c r="C37" s="9"/>
      <c r="F37" s="21"/>
      <c r="G37" s="21"/>
      <c r="H37" s="21"/>
      <c r="I37" s="21"/>
      <c r="J37" s="17"/>
      <c r="K37" s="21"/>
      <c r="L37" s="17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25</v>
      </c>
      <c r="B38" s="23"/>
      <c r="C38" s="9"/>
      <c r="F38" s="21"/>
      <c r="G38" s="21"/>
      <c r="H38" s="21"/>
      <c r="I38" s="21"/>
      <c r="J38" s="17"/>
      <c r="K38" s="21"/>
      <c r="L38" s="17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26</v>
      </c>
      <c r="B39" s="23"/>
      <c r="C39" s="9"/>
      <c r="F39" s="21"/>
      <c r="G39" s="21"/>
      <c r="H39" s="21"/>
      <c r="I39" s="21"/>
      <c r="J39" s="17"/>
      <c r="K39" s="21"/>
      <c r="L39" s="17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27</v>
      </c>
      <c r="B40" s="23"/>
      <c r="C40" s="9"/>
      <c r="F40" s="21"/>
      <c r="G40" s="21"/>
      <c r="H40" s="21"/>
      <c r="I40" s="21"/>
      <c r="J40" s="17"/>
      <c r="K40" s="21"/>
      <c r="L40" s="17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28</v>
      </c>
      <c r="B41" s="23"/>
      <c r="C41" s="9"/>
      <c r="F41" s="21"/>
      <c r="G41" s="21"/>
      <c r="H41" s="21"/>
      <c r="I41" s="21"/>
      <c r="J41" s="17"/>
      <c r="K41" s="21"/>
      <c r="L41" s="17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29</v>
      </c>
      <c r="B42" s="23"/>
      <c r="C42" s="9"/>
      <c r="F42" s="21"/>
      <c r="G42" s="21"/>
      <c r="H42" s="21"/>
      <c r="I42" s="21"/>
      <c r="J42" s="17"/>
      <c r="K42" s="21"/>
      <c r="L42" s="17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30</v>
      </c>
      <c r="B43" s="23"/>
      <c r="C43" s="9"/>
      <c r="F43" s="21"/>
      <c r="G43" s="21"/>
      <c r="H43" s="21"/>
      <c r="I43" s="21"/>
      <c r="J43" s="17"/>
      <c r="K43" s="21"/>
      <c r="L43" s="17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31</v>
      </c>
      <c r="B44" s="27"/>
      <c r="C44" s="9"/>
      <c r="F44" s="21"/>
      <c r="G44" s="21"/>
      <c r="H44" s="21"/>
      <c r="I44" s="21"/>
      <c r="J44" s="17"/>
      <c r="K44" s="21"/>
      <c r="L44" s="17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32</v>
      </c>
      <c r="B45" s="23"/>
      <c r="C45" s="9"/>
      <c r="F45" s="21"/>
      <c r="G45" s="21"/>
      <c r="H45" s="21"/>
      <c r="I45" s="21"/>
      <c r="J45" s="17"/>
      <c r="K45" s="21"/>
      <c r="L45" s="17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33</v>
      </c>
      <c r="B46" s="23"/>
      <c r="C46" s="9"/>
      <c r="F46" s="21"/>
      <c r="G46" s="21"/>
      <c r="H46" s="21"/>
      <c r="I46" s="21"/>
      <c r="J46" s="17"/>
      <c r="K46" s="21"/>
      <c r="L46" s="17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34</v>
      </c>
      <c r="B47" s="23"/>
      <c r="C47" s="9"/>
      <c r="F47" s="21"/>
      <c r="G47" s="21"/>
      <c r="H47" s="21"/>
      <c r="I47" s="21"/>
      <c r="J47" s="17"/>
      <c r="K47" s="21"/>
      <c r="L47" s="17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35</v>
      </c>
      <c r="B48" s="23"/>
      <c r="C48" s="9"/>
      <c r="F48" s="21"/>
      <c r="G48" s="21"/>
      <c r="H48" s="21"/>
      <c r="I48" s="21"/>
      <c r="J48" s="17"/>
      <c r="K48" s="21"/>
      <c r="L48" s="17"/>
      <c r="M48" s="21"/>
      <c r="N48" s="21"/>
      <c r="O48" s="21"/>
      <c r="P48" s="21"/>
      <c r="Q48" s="21"/>
      <c r="R48" s="21"/>
      <c r="S48" s="21"/>
      <c r="T48" s="10"/>
    </row>
    <row r="49" spans="1:19" ht="14.1" customHeight="1" x14ac:dyDescent="0.2">
      <c r="A49" s="1">
        <v>36</v>
      </c>
      <c r="B49" s="23"/>
      <c r="C49" s="9"/>
      <c r="F49" s="21"/>
      <c r="G49" s="21"/>
      <c r="H49" s="21"/>
      <c r="I49" s="21"/>
      <c r="J49" s="17"/>
      <c r="K49" s="21"/>
      <c r="L49" s="17"/>
      <c r="M49" s="21"/>
      <c r="N49" s="21"/>
      <c r="O49" s="21"/>
      <c r="P49" s="21"/>
      <c r="Q49" s="21"/>
      <c r="R49" s="21"/>
      <c r="S49" s="21"/>
    </row>
    <row r="50" spans="1:19" ht="14.1" customHeight="1" x14ac:dyDescent="0.2">
      <c r="A50" s="1">
        <v>37</v>
      </c>
      <c r="B50" s="23"/>
      <c r="C50" s="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14.1" customHeight="1" x14ac:dyDescent="0.2">
      <c r="A51" s="1">
        <v>38</v>
      </c>
      <c r="B51" s="23"/>
      <c r="C51" s="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614"/>
  <sheetViews>
    <sheetView topLeftCell="A3" workbookViewId="0">
      <selection sqref="A1:IV2"/>
    </sheetView>
  </sheetViews>
  <sheetFormatPr defaultColWidth="9.109375" defaultRowHeight="14.1" customHeight="1" x14ac:dyDescent="0.2"/>
  <cols>
    <col min="1" max="1" width="3.5546875" style="1" customWidth="1"/>
    <col min="2" max="2" width="7.44140625" style="1" customWidth="1"/>
    <col min="3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12</v>
      </c>
    </row>
    <row r="3" spans="1:20" ht="14.1" customHeight="1" thickBot="1" x14ac:dyDescent="0.25">
      <c r="A3" s="2" t="s">
        <v>1047</v>
      </c>
      <c r="B3" s="2"/>
      <c r="C3" s="2"/>
      <c r="D3" s="2"/>
      <c r="E3" s="2"/>
      <c r="F3" s="2"/>
      <c r="G3" s="2"/>
      <c r="H3" s="2" t="s">
        <v>564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12</v>
      </c>
      <c r="T3" s="10"/>
    </row>
    <row r="4" spans="1:20" ht="14.1" customHeight="1" x14ac:dyDescent="0.2">
      <c r="A4" s="1" t="s">
        <v>741</v>
      </c>
      <c r="E4" s="1" t="s">
        <v>806</v>
      </c>
      <c r="G4" s="1" t="s">
        <v>1057</v>
      </c>
      <c r="K4" s="12"/>
      <c r="L4" s="12"/>
      <c r="N4" s="12"/>
      <c r="O4" s="12"/>
      <c r="P4" s="12" t="s">
        <v>783</v>
      </c>
      <c r="S4" s="18"/>
      <c r="T4" s="18"/>
    </row>
    <row r="5" spans="1:20" ht="14.1" customHeight="1" x14ac:dyDescent="0.2">
      <c r="G5" s="1" t="s">
        <v>1058</v>
      </c>
      <c r="K5" s="11"/>
      <c r="L5" s="13"/>
      <c r="O5" s="11"/>
      <c r="P5" s="11"/>
      <c r="Q5" s="13" t="str">
        <f>PLine1</f>
        <v>Projected Test Year Ended 12/31/2022</v>
      </c>
      <c r="S5" s="19"/>
      <c r="T5" s="18"/>
    </row>
    <row r="6" spans="1:20" ht="14.1" customHeight="1" x14ac:dyDescent="0.2">
      <c r="A6" s="1" t="s">
        <v>780</v>
      </c>
      <c r="G6" s="1" t="s">
        <v>1194</v>
      </c>
      <c r="K6" s="11"/>
      <c r="L6" s="13"/>
      <c r="M6" s="11"/>
      <c r="P6" s="13"/>
      <c r="Q6" s="13" t="str">
        <f>PLine2</f>
        <v>Projected Prior Year Ended 12/31/2021</v>
      </c>
      <c r="S6" s="19"/>
      <c r="T6" s="18"/>
    </row>
    <row r="7" spans="1:20" ht="14.1" customHeight="1" x14ac:dyDescent="0.2">
      <c r="K7" s="11"/>
      <c r="L7" s="13"/>
      <c r="M7" s="11"/>
      <c r="P7" s="11"/>
      <c r="Q7" s="13" t="str">
        <f>PLine3</f>
        <v>Historical Prior Year Ended 12/31/2020</v>
      </c>
      <c r="S7" s="19"/>
      <c r="T7" s="18"/>
    </row>
    <row r="8" spans="1:20" ht="14.1" customHeight="1" thickBot="1" x14ac:dyDescent="0.25">
      <c r="A8" s="2" t="str">
        <f>"DOCKET No. " &amp; DocketNum</f>
        <v>DOCKET No. 21XXXX-EI</v>
      </c>
      <c r="B8" s="2"/>
      <c r="C8" s="2"/>
      <c r="D8" s="2"/>
      <c r="E8" s="2"/>
      <c r="F8" s="2"/>
      <c r="G8" s="2"/>
      <c r="H8" s="2"/>
      <c r="I8" s="8"/>
      <c r="J8" s="8"/>
      <c r="K8" s="2"/>
      <c r="L8" s="2"/>
      <c r="M8" s="2"/>
      <c r="N8" s="2"/>
      <c r="O8" s="2"/>
      <c r="P8" s="2"/>
      <c r="Q8" s="2" t="str">
        <f>PLine4</f>
        <v>Witness:</v>
      </c>
      <c r="R8" s="2"/>
      <c r="S8" s="2"/>
      <c r="T8" s="10"/>
    </row>
    <row r="9" spans="1:20" ht="14.1" customHeight="1" x14ac:dyDescent="0.2">
      <c r="C9" s="3"/>
      <c r="D9" s="3"/>
      <c r="E9" s="3"/>
      <c r="F9" s="3" t="s">
        <v>743</v>
      </c>
      <c r="G9" s="3" t="s">
        <v>744</v>
      </c>
      <c r="H9" s="3" t="s">
        <v>745</v>
      </c>
      <c r="I9" s="3" t="s">
        <v>746</v>
      </c>
      <c r="J9" s="3" t="s">
        <v>747</v>
      </c>
      <c r="K9" s="3" t="s">
        <v>748</v>
      </c>
      <c r="L9" s="3" t="s">
        <v>749</v>
      </c>
      <c r="M9" s="3" t="s">
        <v>750</v>
      </c>
      <c r="N9" s="3" t="s">
        <v>751</v>
      </c>
      <c r="O9" s="3" t="s">
        <v>752</v>
      </c>
      <c r="P9" s="3" t="s">
        <v>800</v>
      </c>
      <c r="Q9" s="3" t="s">
        <v>801</v>
      </c>
      <c r="R9" s="3" t="s">
        <v>802</v>
      </c>
      <c r="S9" s="3" t="s">
        <v>803</v>
      </c>
    </row>
    <row r="10" spans="1:20" ht="14.1" customHeight="1" x14ac:dyDescent="0.2">
      <c r="C10" s="14"/>
      <c r="D10" s="14"/>
      <c r="E10" s="1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">
        <v>804</v>
      </c>
    </row>
    <row r="11" spans="1:20" ht="14.1" customHeight="1" x14ac:dyDescent="0.2">
      <c r="A11" s="1" t="s">
        <v>761</v>
      </c>
      <c r="B11" s="4" t="s">
        <v>796</v>
      </c>
      <c r="C11" s="5" t="s">
        <v>796</v>
      </c>
      <c r="D11" s="5"/>
      <c r="E11" s="5"/>
      <c r="F11" s="3" t="str">
        <f>"12/"&amp;TestYear-1</f>
        <v>12/2021</v>
      </c>
      <c r="G11" s="3" t="str">
        <f>"1/"&amp;TestYear</f>
        <v>1/2022</v>
      </c>
      <c r="H11" s="3" t="str">
        <f>"2/"&amp;TestYear</f>
        <v>2/2022</v>
      </c>
      <c r="I11" s="3" t="str">
        <f>"3/"&amp;TestYear</f>
        <v>3/2022</v>
      </c>
      <c r="J11" s="3" t="str">
        <f>"4/"&amp;TestYear</f>
        <v>4/2022</v>
      </c>
      <c r="K11" s="3" t="str">
        <f>"5/"&amp;TestYear</f>
        <v>5/2022</v>
      </c>
      <c r="L11" s="3" t="str">
        <f>"6/"&amp;TestYear</f>
        <v>6/2022</v>
      </c>
      <c r="M11" s="3" t="str">
        <f>"7/"&amp;TestYear</f>
        <v>7/2022</v>
      </c>
      <c r="N11" s="3" t="str">
        <f>"8/"&amp;TestYear</f>
        <v>8/2022</v>
      </c>
      <c r="O11" s="3" t="str">
        <f>"9/"&amp;TestYear</f>
        <v>9/2022</v>
      </c>
      <c r="P11" s="3" t="str">
        <f>"10/"&amp;TestYear</f>
        <v>10/2022</v>
      </c>
      <c r="Q11" s="3" t="str">
        <f>"11/"&amp;TestYear</f>
        <v>11/2022</v>
      </c>
      <c r="R11" s="3" t="str">
        <f>"12/"&amp;TestYear</f>
        <v>12/2022</v>
      </c>
      <c r="S11" s="16" t="s">
        <v>805</v>
      </c>
    </row>
    <row r="12" spans="1:20" ht="14.1" customHeight="1" thickBot="1" x14ac:dyDescent="0.25">
      <c r="A12" s="2" t="s">
        <v>772</v>
      </c>
      <c r="B12" s="8" t="s">
        <v>797</v>
      </c>
      <c r="C12" s="7" t="s">
        <v>799</v>
      </c>
      <c r="D12" s="7"/>
      <c r="E12" s="7"/>
      <c r="F12" s="15" t="s">
        <v>788</v>
      </c>
      <c r="G12" s="15" t="s">
        <v>788</v>
      </c>
      <c r="H12" s="15" t="s">
        <v>788</v>
      </c>
      <c r="I12" s="15" t="s">
        <v>788</v>
      </c>
      <c r="J12" s="15" t="s">
        <v>788</v>
      </c>
      <c r="K12" s="15" t="s">
        <v>788</v>
      </c>
      <c r="L12" s="15" t="s">
        <v>788</v>
      </c>
      <c r="M12" s="15" t="s">
        <v>788</v>
      </c>
      <c r="N12" s="15" t="s">
        <v>788</v>
      </c>
      <c r="O12" s="15" t="s">
        <v>788</v>
      </c>
      <c r="P12" s="15" t="s">
        <v>788</v>
      </c>
      <c r="Q12" s="15" t="s">
        <v>788</v>
      </c>
      <c r="R12" s="15" t="s">
        <v>788</v>
      </c>
      <c r="S12" s="15" t="s">
        <v>788</v>
      </c>
    </row>
    <row r="13" spans="1:20" ht="14.1" customHeight="1" x14ac:dyDescent="0.2">
      <c r="A13" s="1">
        <v>1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9"/>
      <c r="N13" s="9"/>
      <c r="O13" s="9"/>
      <c r="P13" s="9"/>
      <c r="Q13" s="9"/>
      <c r="R13" s="9"/>
      <c r="S13" s="9"/>
    </row>
    <row r="14" spans="1:20" ht="14.1" customHeight="1" x14ac:dyDescent="0.2">
      <c r="A14" s="1">
        <v>2</v>
      </c>
      <c r="B14" s="26"/>
      <c r="C14" s="25"/>
      <c r="D14" s="10"/>
      <c r="E14" s="10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0"/>
    </row>
    <row r="15" spans="1:20" ht="14.1" customHeight="1" x14ac:dyDescent="0.2">
      <c r="A15" s="1">
        <v>3</v>
      </c>
      <c r="B15" s="23"/>
      <c r="C15" s="25"/>
      <c r="D15" s="10"/>
      <c r="E15" s="1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0"/>
    </row>
    <row r="16" spans="1:20" ht="14.1" customHeight="1" x14ac:dyDescent="0.2">
      <c r="A16" s="1">
        <v>4</v>
      </c>
      <c r="B16" s="23"/>
      <c r="C16" s="25"/>
      <c r="D16" s="10"/>
      <c r="E16" s="1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0"/>
    </row>
    <row r="17" spans="1:20" ht="14.1" customHeight="1" x14ac:dyDescent="0.2">
      <c r="A17" s="1">
        <v>5</v>
      </c>
      <c r="B17" s="23"/>
      <c r="C17" s="25"/>
      <c r="D17" s="10"/>
      <c r="E17" s="1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0"/>
    </row>
    <row r="18" spans="1:20" ht="14.1" customHeight="1" x14ac:dyDescent="0.2">
      <c r="A18" s="1">
        <v>6</v>
      </c>
      <c r="B18" s="23"/>
      <c r="C18" s="25"/>
      <c r="D18" s="10"/>
      <c r="E18" s="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0"/>
    </row>
    <row r="19" spans="1:20" ht="14.1" customHeight="1" x14ac:dyDescent="0.2">
      <c r="A19" s="1">
        <v>7</v>
      </c>
      <c r="B19" s="23"/>
      <c r="C19" s="25"/>
      <c r="D19" s="10"/>
      <c r="E19" s="1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0"/>
    </row>
    <row r="20" spans="1:20" ht="14.1" customHeight="1" x14ac:dyDescent="0.2">
      <c r="A20" s="1">
        <v>8</v>
      </c>
      <c r="B20" s="23"/>
      <c r="C20" s="25"/>
      <c r="D20" s="10"/>
      <c r="E20" s="1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0"/>
    </row>
    <row r="21" spans="1:20" ht="14.1" customHeight="1" x14ac:dyDescent="0.2">
      <c r="A21" s="1">
        <v>9</v>
      </c>
      <c r="B21" s="23"/>
      <c r="C21" s="25"/>
      <c r="D21" s="10"/>
      <c r="E21" s="1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0"/>
    </row>
    <row r="22" spans="1:20" ht="14.1" customHeight="1" x14ac:dyDescent="0.2">
      <c r="A22" s="1">
        <v>10</v>
      </c>
      <c r="B22" s="23"/>
      <c r="C22" s="25"/>
      <c r="D22" s="10"/>
      <c r="E22" s="1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0"/>
    </row>
    <row r="23" spans="1:20" ht="14.1" customHeight="1" x14ac:dyDescent="0.2">
      <c r="A23" s="1">
        <v>11</v>
      </c>
      <c r="B23" s="23"/>
      <c r="C23" s="25"/>
      <c r="D23" s="10"/>
      <c r="E23" s="1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0"/>
    </row>
    <row r="24" spans="1:20" ht="14.1" customHeight="1" x14ac:dyDescent="0.2">
      <c r="A24" s="1">
        <v>12</v>
      </c>
      <c r="B24" s="23"/>
      <c r="C24" s="25"/>
      <c r="D24" s="10"/>
      <c r="E24" s="1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0"/>
    </row>
    <row r="25" spans="1:20" ht="14.1" customHeight="1" x14ac:dyDescent="0.2">
      <c r="A25" s="1">
        <v>13</v>
      </c>
      <c r="B25" s="23"/>
      <c r="C25" s="25"/>
      <c r="D25" s="10"/>
      <c r="E25" s="1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0"/>
    </row>
    <row r="26" spans="1:20" ht="14.1" customHeight="1" x14ac:dyDescent="0.2">
      <c r="A26" s="1">
        <v>14</v>
      </c>
      <c r="B26" s="23"/>
      <c r="C26" s="25"/>
      <c r="D26" s="10"/>
      <c r="E26" s="1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0"/>
    </row>
    <row r="27" spans="1:20" ht="14.1" customHeight="1" x14ac:dyDescent="0.2">
      <c r="A27" s="1">
        <v>15</v>
      </c>
      <c r="B27" s="23"/>
      <c r="C27" s="25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0"/>
    </row>
    <row r="28" spans="1:20" ht="14.1" customHeight="1" x14ac:dyDescent="0.2">
      <c r="A28" s="1">
        <v>16</v>
      </c>
      <c r="B28" s="23"/>
      <c r="C28" s="25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0"/>
    </row>
    <row r="29" spans="1:20" ht="14.1" customHeight="1" x14ac:dyDescent="0.2">
      <c r="A29" s="1">
        <v>17</v>
      </c>
      <c r="B29" s="23"/>
      <c r="C29" s="25"/>
      <c r="D29" s="10"/>
      <c r="E29" s="1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0"/>
    </row>
    <row r="30" spans="1:20" ht="14.1" customHeight="1" x14ac:dyDescent="0.2">
      <c r="A30" s="1">
        <v>18</v>
      </c>
      <c r="B30" s="23"/>
      <c r="C30" s="25"/>
      <c r="D30" s="10"/>
      <c r="E30" s="1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0"/>
    </row>
    <row r="31" spans="1:20" ht="14.1" customHeight="1" x14ac:dyDescent="0.2">
      <c r="A31" s="1">
        <v>19</v>
      </c>
      <c r="B31" s="23"/>
      <c r="C31" s="25"/>
      <c r="D31" s="10"/>
      <c r="E31" s="1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0"/>
    </row>
    <row r="32" spans="1:20" ht="14.1" customHeight="1" x14ac:dyDescent="0.2">
      <c r="A32" s="1">
        <v>20</v>
      </c>
      <c r="B32" s="23"/>
      <c r="C32" s="25"/>
      <c r="D32" s="10"/>
      <c r="E32" s="1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"/>
    </row>
    <row r="33" spans="1:20" ht="14.1" customHeight="1" x14ac:dyDescent="0.2">
      <c r="A33" s="1">
        <v>21</v>
      </c>
      <c r="B33" s="23"/>
      <c r="C33" s="25"/>
      <c r="D33" s="10"/>
      <c r="E33" s="1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0"/>
    </row>
    <row r="34" spans="1:20" ht="14.1" customHeight="1" x14ac:dyDescent="0.2">
      <c r="A34" s="1">
        <v>22</v>
      </c>
      <c r="B34" s="23"/>
      <c r="C34" s="25"/>
      <c r="D34" s="10"/>
      <c r="E34" s="1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0"/>
    </row>
    <row r="35" spans="1:20" ht="14.1" customHeight="1" x14ac:dyDescent="0.2">
      <c r="A35" s="1">
        <v>23</v>
      </c>
      <c r="B35" s="23"/>
      <c r="C35" s="25"/>
      <c r="D35" s="10"/>
      <c r="E35" s="1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0"/>
    </row>
    <row r="36" spans="1:20" ht="14.1" customHeight="1" x14ac:dyDescent="0.2">
      <c r="A36" s="1">
        <v>24</v>
      </c>
      <c r="B36" s="23"/>
      <c r="C36" s="25"/>
      <c r="D36" s="10"/>
      <c r="E36" s="1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0"/>
    </row>
    <row r="37" spans="1:20" ht="14.1" customHeight="1" x14ac:dyDescent="0.2">
      <c r="A37" s="1">
        <v>25</v>
      </c>
      <c r="B37" s="23"/>
      <c r="C37" s="25"/>
      <c r="D37" s="10"/>
      <c r="E37" s="1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0"/>
    </row>
    <row r="38" spans="1:20" ht="14.1" customHeight="1" x14ac:dyDescent="0.2">
      <c r="A38" s="1">
        <v>26</v>
      </c>
      <c r="B38" s="23"/>
      <c r="C38" s="25"/>
      <c r="D38" s="10"/>
      <c r="E38" s="1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0"/>
    </row>
    <row r="39" spans="1:20" ht="14.1" customHeight="1" x14ac:dyDescent="0.2">
      <c r="A39" s="1">
        <v>27</v>
      </c>
      <c r="B39" s="23"/>
      <c r="C39" s="25"/>
      <c r="D39" s="10"/>
      <c r="E39" s="1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0"/>
    </row>
    <row r="40" spans="1:20" ht="14.1" customHeight="1" x14ac:dyDescent="0.2">
      <c r="A40" s="1">
        <v>28</v>
      </c>
      <c r="B40" s="23"/>
      <c r="C40" s="25"/>
      <c r="D40" s="10"/>
      <c r="E40" s="1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0"/>
    </row>
    <row r="41" spans="1:20" ht="14.1" customHeight="1" x14ac:dyDescent="0.2">
      <c r="A41" s="1">
        <v>29</v>
      </c>
      <c r="B41" s="27"/>
      <c r="C41" s="25"/>
      <c r="D41" s="10"/>
      <c r="E41" s="1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0"/>
    </row>
    <row r="42" spans="1:20" ht="14.1" customHeight="1" x14ac:dyDescent="0.2">
      <c r="A42" s="1">
        <v>30</v>
      </c>
      <c r="B42" s="23"/>
      <c r="C42" s="25"/>
      <c r="D42" s="10"/>
      <c r="E42" s="1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0"/>
    </row>
    <row r="43" spans="1:20" ht="14.1" customHeight="1" x14ac:dyDescent="0.2">
      <c r="A43" s="1">
        <v>31</v>
      </c>
      <c r="B43" s="23"/>
      <c r="C43" s="25"/>
      <c r="D43" s="10"/>
      <c r="E43" s="1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0"/>
    </row>
    <row r="44" spans="1:20" ht="14.1" customHeight="1" x14ac:dyDescent="0.2">
      <c r="A44" s="1">
        <v>32</v>
      </c>
      <c r="B44" s="23"/>
      <c r="C44" s="25"/>
      <c r="D44" s="10"/>
      <c r="E44" s="1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0"/>
    </row>
    <row r="45" spans="1:20" ht="14.1" customHeight="1" x14ac:dyDescent="0.2">
      <c r="A45" s="1">
        <v>33</v>
      </c>
      <c r="B45" s="23"/>
      <c r="C45" s="25"/>
      <c r="D45" s="10"/>
      <c r="E45" s="1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0"/>
    </row>
    <row r="46" spans="1:20" ht="14.1" customHeight="1" x14ac:dyDescent="0.2">
      <c r="A46" s="1">
        <v>34</v>
      </c>
      <c r="B46" s="23"/>
      <c r="C46" s="25"/>
      <c r="D46" s="10"/>
      <c r="E46" s="1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0"/>
    </row>
    <row r="47" spans="1:20" ht="14.1" customHeight="1" x14ac:dyDescent="0.2">
      <c r="A47" s="1">
        <v>35</v>
      </c>
      <c r="B47" s="23"/>
      <c r="C47" s="25"/>
      <c r="D47" s="10"/>
      <c r="E47" s="1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0"/>
    </row>
    <row r="48" spans="1:20" ht="14.1" customHeight="1" x14ac:dyDescent="0.2">
      <c r="A48" s="1">
        <v>36</v>
      </c>
      <c r="B48" s="10"/>
      <c r="C48" s="10"/>
      <c r="D48" s="10"/>
      <c r="E48" s="10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0"/>
    </row>
    <row r="49" spans="1:19" ht="14.1" customHeight="1" x14ac:dyDescent="0.2">
      <c r="A49" s="10">
        <v>37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14.1" customHeight="1" x14ac:dyDescent="0.2">
      <c r="A50" s="1">
        <v>38</v>
      </c>
      <c r="B50" s="1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4.1" customHeight="1" x14ac:dyDescent="0.2">
      <c r="A51" s="1">
        <v>39</v>
      </c>
      <c r="B51" s="10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4.1" customHeight="1" thickBot="1" x14ac:dyDescent="0.25">
      <c r="A52" s="2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781</v>
      </c>
      <c r="Q53" s="1" t="s">
        <v>782</v>
      </c>
    </row>
    <row r="54" spans="1:19" ht="14.1" customHeight="1" thickBot="1" x14ac:dyDescent="0.25">
      <c r="A54" s="2" t="str">
        <f>+$A$3</f>
        <v>SCHEDULE B-3</v>
      </c>
      <c r="B54" s="2"/>
      <c r="C54" s="2"/>
      <c r="D54" s="2"/>
      <c r="E54" s="2"/>
      <c r="F54" s="2"/>
      <c r="G54" s="2"/>
      <c r="H54" s="2" t="str">
        <f>+$H$3</f>
        <v>13 MONTH AVERAGE BALANCE SHEET - SYSTEM BASIS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 t="str">
        <f>"Page " &amp; INT(ROW()/50) +1 &amp; " of " &amp; S$2</f>
        <v>Page 2 of 12</v>
      </c>
    </row>
    <row r="55" spans="1:19" ht="14.1" customHeight="1" x14ac:dyDescent="0.2">
      <c r="A55" s="1" t="s">
        <v>741</v>
      </c>
      <c r="E55" s="1" t="s">
        <v>806</v>
      </c>
      <c r="G55" s="1" t="str">
        <f>IF(+$G$4="","",$G$4)</f>
        <v>Derive the 13-month average system balance sheet by primary account by month for the test year, the prior year</v>
      </c>
      <c r="K55" s="12"/>
      <c r="L55" s="12"/>
      <c r="N55" s="12"/>
      <c r="O55" s="12"/>
      <c r="P55" s="12" t="s">
        <v>783</v>
      </c>
      <c r="S55" s="18"/>
    </row>
    <row r="56" spans="1:19" ht="14.1" customHeight="1" x14ac:dyDescent="0.2">
      <c r="G56" s="1" t="str">
        <f>IF(+$G$5="","",$G$5)</f>
        <v>and the most recent historical year.  For accounts including non-electric utility amounts, show these</v>
      </c>
      <c r="K56" s="11"/>
      <c r="L56" s="13"/>
      <c r="O56" s="11"/>
      <c r="P56" s="11" t="str">
        <f>IF($P$5="","",$P$5)</f>
        <v/>
      </c>
      <c r="Q56" s="13" t="str">
        <f>PLine1</f>
        <v>Projected Test Year Ended 12/31/2022</v>
      </c>
      <c r="S56" s="19"/>
    </row>
    <row r="57" spans="1:19" ht="14.1" customHeight="1" x14ac:dyDescent="0.2">
      <c r="A57" s="1" t="s">
        <v>780</v>
      </c>
      <c r="G57" s="1" t="str">
        <f>IF(+$G$6="","",$G$6)</f>
        <v>amounts as a separate sub-account.</v>
      </c>
      <c r="K57" s="11"/>
      <c r="L57" s="13"/>
      <c r="M57" s="11"/>
      <c r="P57" s="11" t="str">
        <f>IF($P$6="","",$P$6)</f>
        <v/>
      </c>
      <c r="Q57" s="13" t="str">
        <f>PLine2</f>
        <v>Projected Prior Year Ended 12/31/2021</v>
      </c>
      <c r="S57" s="19"/>
    </row>
    <row r="58" spans="1:19" ht="14.1" customHeight="1" x14ac:dyDescent="0.2">
      <c r="G58" s="1" t="str">
        <f>IF(+$G$7="","",$G$7)</f>
        <v/>
      </c>
      <c r="K58" s="11"/>
      <c r="L58" s="13"/>
      <c r="M58" s="11"/>
      <c r="P58" s="11" t="str">
        <f>IF($P$7="","",$P$7)</f>
        <v/>
      </c>
      <c r="Q58" s="13" t="str">
        <f>PLine3</f>
        <v>Historical Prior Year Ended 12/31/2020</v>
      </c>
      <c r="S58" s="19"/>
    </row>
    <row r="59" spans="1:19" ht="14.1" customHeight="1" thickBot="1" x14ac:dyDescent="0.25">
      <c r="A59" s="2" t="str">
        <f>"DOCKET No. " &amp; DocketNum</f>
        <v>DOCKET No. 21XXXX-EI</v>
      </c>
      <c r="B59" s="2"/>
      <c r="C59" s="2"/>
      <c r="D59" s="2"/>
      <c r="E59" s="2"/>
      <c r="F59" s="2"/>
      <c r="G59" s="2" t="str">
        <f>IF(+$G$8="","",$G$8)</f>
        <v/>
      </c>
      <c r="H59" s="2"/>
      <c r="I59" s="8"/>
      <c r="J59" s="2"/>
      <c r="K59" s="2"/>
      <c r="L59" s="2"/>
      <c r="M59" s="2"/>
      <c r="N59" s="2"/>
      <c r="O59" s="2"/>
      <c r="P59" s="2"/>
      <c r="Q59" s="2" t="str">
        <f>PLine4</f>
        <v>Witness:</v>
      </c>
      <c r="R59" s="2"/>
      <c r="S59" s="2"/>
    </row>
    <row r="60" spans="1:19" ht="14.1" customHeight="1" x14ac:dyDescent="0.2">
      <c r="C60" s="3"/>
      <c r="D60" s="3"/>
      <c r="E60" s="3"/>
      <c r="F60" s="3" t="s">
        <v>743</v>
      </c>
      <c r="G60" s="3" t="s">
        <v>744</v>
      </c>
      <c r="H60" s="3" t="s">
        <v>745</v>
      </c>
      <c r="I60" s="3" t="s">
        <v>746</v>
      </c>
      <c r="J60" s="3" t="s">
        <v>747</v>
      </c>
      <c r="K60" s="3" t="s">
        <v>748</v>
      </c>
      <c r="L60" s="3" t="s">
        <v>749</v>
      </c>
      <c r="M60" s="3" t="s">
        <v>750</v>
      </c>
      <c r="N60" s="3" t="s">
        <v>751</v>
      </c>
      <c r="O60" s="3" t="s">
        <v>752</v>
      </c>
      <c r="P60" s="3" t="s">
        <v>800</v>
      </c>
      <c r="Q60" s="3" t="s">
        <v>801</v>
      </c>
      <c r="R60" s="3" t="s">
        <v>802</v>
      </c>
      <c r="S60" s="3" t="s">
        <v>803</v>
      </c>
    </row>
    <row r="61" spans="1:19" ht="14.1" customHeight="1" x14ac:dyDescent="0.2">
      <c r="C61" s="14"/>
      <c r="D61" s="14"/>
      <c r="E61" s="1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 t="s">
        <v>804</v>
      </c>
    </row>
    <row r="62" spans="1:19" ht="14.1" customHeight="1" x14ac:dyDescent="0.2">
      <c r="A62" s="1" t="s">
        <v>761</v>
      </c>
      <c r="B62" s="4" t="s">
        <v>796</v>
      </c>
      <c r="C62" s="5" t="s">
        <v>796</v>
      </c>
      <c r="D62" s="5"/>
      <c r="E62" s="5"/>
      <c r="F62" s="3" t="str">
        <f>"12/"&amp;TestYear-1</f>
        <v>12/2021</v>
      </c>
      <c r="G62" s="3" t="str">
        <f>"1/"&amp;TestYear</f>
        <v>1/2022</v>
      </c>
      <c r="H62" s="3" t="str">
        <f>"2/"&amp;TestYear</f>
        <v>2/2022</v>
      </c>
      <c r="I62" s="3" t="str">
        <f>"3/"&amp;TestYear</f>
        <v>3/2022</v>
      </c>
      <c r="J62" s="3" t="str">
        <f>"4/"&amp;TestYear</f>
        <v>4/2022</v>
      </c>
      <c r="K62" s="3" t="str">
        <f>"5/"&amp;TestYear</f>
        <v>5/2022</v>
      </c>
      <c r="L62" s="3" t="str">
        <f>"6/"&amp;TestYear</f>
        <v>6/2022</v>
      </c>
      <c r="M62" s="3" t="str">
        <f>"7/"&amp;TestYear</f>
        <v>7/2022</v>
      </c>
      <c r="N62" s="3" t="str">
        <f>"8/"&amp;TestYear</f>
        <v>8/2022</v>
      </c>
      <c r="O62" s="3" t="str">
        <f>"9/"&amp;TestYear</f>
        <v>9/2022</v>
      </c>
      <c r="P62" s="3" t="str">
        <f>"10/"&amp;TestYear</f>
        <v>10/2022</v>
      </c>
      <c r="Q62" s="3" t="str">
        <f>"11/"&amp;TestYear</f>
        <v>11/2022</v>
      </c>
      <c r="R62" s="3" t="str">
        <f>"12/"&amp;TestYear</f>
        <v>12/2022</v>
      </c>
      <c r="S62" s="16" t="s">
        <v>805</v>
      </c>
    </row>
    <row r="63" spans="1:19" ht="14.1" customHeight="1" thickBot="1" x14ac:dyDescent="0.25">
      <c r="A63" s="2" t="s">
        <v>772</v>
      </c>
      <c r="B63" s="8" t="s">
        <v>797</v>
      </c>
      <c r="C63" s="7" t="s">
        <v>799</v>
      </c>
      <c r="D63" s="7"/>
      <c r="E63" s="7"/>
      <c r="F63" s="15" t="s">
        <v>788</v>
      </c>
      <c r="G63" s="15" t="s">
        <v>788</v>
      </c>
      <c r="H63" s="15" t="s">
        <v>788</v>
      </c>
      <c r="I63" s="15" t="s">
        <v>788</v>
      </c>
      <c r="J63" s="15" t="s">
        <v>788</v>
      </c>
      <c r="K63" s="15" t="s">
        <v>788</v>
      </c>
      <c r="L63" s="15" t="s">
        <v>788</v>
      </c>
      <c r="M63" s="15" t="s">
        <v>788</v>
      </c>
      <c r="N63" s="15" t="s">
        <v>788</v>
      </c>
      <c r="O63" s="15" t="s">
        <v>788</v>
      </c>
      <c r="P63" s="15" t="s">
        <v>788</v>
      </c>
      <c r="Q63" s="15" t="s">
        <v>788</v>
      </c>
      <c r="R63" s="15" t="s">
        <v>788</v>
      </c>
      <c r="S63" s="15" t="s">
        <v>788</v>
      </c>
    </row>
    <row r="64" spans="1:19" ht="14.1" customHeight="1" x14ac:dyDescent="0.2">
      <c r="A64" s="1">
        <v>1</v>
      </c>
      <c r="B64" s="2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ht="14.1" customHeight="1" x14ac:dyDescent="0.2">
      <c r="A65" s="1">
        <v>2</v>
      </c>
      <c r="B65" s="23"/>
      <c r="C65" s="25"/>
      <c r="D65" s="10"/>
      <c r="E65" s="10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ht="14.1" customHeight="1" x14ac:dyDescent="0.2">
      <c r="A66" s="1">
        <v>3</v>
      </c>
      <c r="B66" s="23"/>
      <c r="C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4.1" customHeight="1" x14ac:dyDescent="0.2">
      <c r="A67" s="1">
        <v>4</v>
      </c>
      <c r="B67" s="23"/>
      <c r="C67" s="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14.1" customHeight="1" x14ac:dyDescent="0.2">
      <c r="A68" s="1">
        <v>5</v>
      </c>
      <c r="B68" s="23"/>
      <c r="C68" s="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14.1" customHeight="1" x14ac:dyDescent="0.2">
      <c r="A69" s="1">
        <v>6</v>
      </c>
      <c r="B69" s="23"/>
      <c r="C69" s="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4.1" customHeight="1" x14ac:dyDescent="0.2">
      <c r="A70" s="1">
        <v>7</v>
      </c>
      <c r="B70" s="23"/>
      <c r="C70" s="9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14.1" customHeight="1" x14ac:dyDescent="0.2">
      <c r="A71" s="1">
        <v>8</v>
      </c>
      <c r="B71" s="23"/>
      <c r="C71" s="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ht="14.1" customHeight="1" x14ac:dyDescent="0.2">
      <c r="A72" s="1">
        <v>9</v>
      </c>
      <c r="B72" s="23"/>
      <c r="C72" s="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 ht="14.1" customHeight="1" x14ac:dyDescent="0.2">
      <c r="A73" s="1">
        <v>10</v>
      </c>
      <c r="B73" s="23"/>
      <c r="C73" s="25"/>
      <c r="D73" s="10"/>
      <c r="E73" s="1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1:19" ht="14.1" customHeight="1" x14ac:dyDescent="0.2">
      <c r="A74" s="1">
        <v>11</v>
      </c>
      <c r="B74" s="23"/>
      <c r="C74" s="25"/>
      <c r="D74" s="10"/>
      <c r="E74" s="1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ht="14.1" customHeight="1" x14ac:dyDescent="0.2">
      <c r="A75" s="1">
        <v>12</v>
      </c>
      <c r="B75" s="23"/>
      <c r="C75" s="25"/>
      <c r="D75" s="10"/>
      <c r="E75" s="1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 ht="14.1" customHeight="1" x14ac:dyDescent="0.2">
      <c r="A76" s="1">
        <v>13</v>
      </c>
      <c r="B76" s="23"/>
      <c r="C76" s="25"/>
      <c r="D76" s="10"/>
      <c r="E76" s="1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spans="1:19" ht="14.1" customHeight="1" x14ac:dyDescent="0.2">
      <c r="A77" s="1">
        <v>14</v>
      </c>
      <c r="B77" s="23"/>
      <c r="C77" s="25"/>
      <c r="D77" s="10"/>
      <c r="E77" s="1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14.1" customHeight="1" x14ac:dyDescent="0.2">
      <c r="A78" s="1">
        <v>15</v>
      </c>
      <c r="B78" s="23"/>
      <c r="C78" s="25"/>
      <c r="D78" s="10"/>
      <c r="E78" s="10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 ht="14.1" customHeight="1" x14ac:dyDescent="0.2">
      <c r="A79" s="1">
        <v>16</v>
      </c>
      <c r="B79" s="23"/>
      <c r="C79" s="25"/>
      <c r="D79" s="10"/>
      <c r="E79" s="10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 ht="14.1" customHeight="1" x14ac:dyDescent="0.2">
      <c r="A80" s="1">
        <v>17</v>
      </c>
      <c r="B80" s="23"/>
      <c r="C80" s="25"/>
      <c r="D80" s="10"/>
      <c r="E80" s="1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ht="14.1" customHeight="1" x14ac:dyDescent="0.2">
      <c r="A81" s="1">
        <v>18</v>
      </c>
      <c r="B81" s="23"/>
      <c r="C81" s="25"/>
      <c r="D81" s="10"/>
      <c r="E81" s="1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ht="14.1" customHeight="1" x14ac:dyDescent="0.2">
      <c r="A82" s="1">
        <v>19</v>
      </c>
      <c r="B82" s="23"/>
      <c r="C82" s="25"/>
      <c r="D82" s="10"/>
      <c r="E82" s="1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ht="14.1" customHeight="1" x14ac:dyDescent="0.2">
      <c r="A83" s="1">
        <v>20</v>
      </c>
      <c r="B83" s="23"/>
      <c r="C83" s="25"/>
      <c r="D83" s="10"/>
      <c r="E83" s="1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 ht="14.1" customHeight="1" x14ac:dyDescent="0.2">
      <c r="A84" s="1">
        <v>21</v>
      </c>
      <c r="B84" s="23"/>
      <c r="C84" s="25"/>
      <c r="D84" s="10"/>
      <c r="E84" s="10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 ht="14.1" customHeight="1" x14ac:dyDescent="0.2">
      <c r="A85" s="1">
        <v>22</v>
      </c>
      <c r="B85" s="23"/>
      <c r="C85" s="25"/>
      <c r="D85" s="10"/>
      <c r="E85" s="10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 ht="14.1" customHeight="1" x14ac:dyDescent="0.2">
      <c r="A86" s="1">
        <v>23</v>
      </c>
      <c r="B86" s="23"/>
      <c r="C86" s="25"/>
      <c r="D86" s="10"/>
      <c r="E86" s="10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 ht="14.1" customHeight="1" x14ac:dyDescent="0.2">
      <c r="A87" s="1">
        <v>24</v>
      </c>
      <c r="B87" s="23"/>
      <c r="C87" s="25"/>
      <c r="D87" s="10"/>
      <c r="E87" s="10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 ht="14.1" customHeight="1" x14ac:dyDescent="0.2">
      <c r="A88" s="1">
        <v>25</v>
      </c>
      <c r="B88" s="23"/>
      <c r="C88" s="25"/>
      <c r="D88" s="10"/>
      <c r="E88" s="1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1:19" ht="14.1" customHeight="1" x14ac:dyDescent="0.2">
      <c r="A89" s="1">
        <v>26</v>
      </c>
      <c r="B89" s="23"/>
      <c r="C89" s="25"/>
      <c r="D89" s="10"/>
      <c r="E89" s="1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1:19" ht="14.1" customHeight="1" x14ac:dyDescent="0.2">
      <c r="A90" s="1">
        <v>27</v>
      </c>
      <c r="B90" s="23"/>
      <c r="C90" s="25"/>
      <c r="D90" s="10"/>
      <c r="E90" s="10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1:19" ht="14.1" customHeight="1" x14ac:dyDescent="0.2">
      <c r="A91" s="1">
        <v>28</v>
      </c>
      <c r="B91" s="23"/>
      <c r="C91" s="25"/>
      <c r="D91" s="10"/>
      <c r="E91" s="10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1:19" ht="14.1" customHeight="1" x14ac:dyDescent="0.2">
      <c r="A92" s="1">
        <v>29</v>
      </c>
      <c r="B92" s="23"/>
      <c r="C92" s="25"/>
      <c r="D92" s="10"/>
      <c r="E92" s="10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1:19" ht="14.1" customHeight="1" x14ac:dyDescent="0.2">
      <c r="A93" s="1">
        <v>30</v>
      </c>
      <c r="B93" s="23"/>
      <c r="C93" s="25"/>
      <c r="D93" s="10"/>
      <c r="E93" s="1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1:19" ht="14.1" customHeight="1" x14ac:dyDescent="0.2">
      <c r="A94" s="1">
        <v>31</v>
      </c>
      <c r="B94" s="23"/>
      <c r="C94" s="25"/>
      <c r="D94" s="10"/>
      <c r="E94" s="1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1:19" ht="14.1" customHeight="1" x14ac:dyDescent="0.2">
      <c r="A95" s="1">
        <v>32</v>
      </c>
      <c r="B95" s="23"/>
      <c r="C95" s="25"/>
      <c r="D95" s="10"/>
      <c r="E95" s="1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14.1" customHeight="1" x14ac:dyDescent="0.2">
      <c r="A96" s="1">
        <v>33</v>
      </c>
      <c r="B96" s="23"/>
      <c r="C96" s="25"/>
      <c r="D96" s="10"/>
      <c r="E96" s="1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pans="1:19" ht="14.1" customHeight="1" x14ac:dyDescent="0.2">
      <c r="A97" s="1">
        <v>34</v>
      </c>
      <c r="B97" s="23"/>
      <c r="C97" s="25"/>
      <c r="D97" s="10"/>
      <c r="E97" s="1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pans="1:19" ht="14.1" customHeight="1" x14ac:dyDescent="0.2">
      <c r="A98" s="1">
        <v>35</v>
      </c>
      <c r="B98" s="23"/>
      <c r="C98" s="25"/>
      <c r="D98" s="10"/>
      <c r="E98" s="1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pans="1:19" ht="14.1" customHeight="1" x14ac:dyDescent="0.2">
      <c r="A99" s="1">
        <v>36</v>
      </c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ht="14.1" customHeight="1" x14ac:dyDescent="0.2">
      <c r="A100" s="1">
        <v>37</v>
      </c>
      <c r="B100" s="10"/>
      <c r="C100" s="10"/>
      <c r="D100" s="10"/>
      <c r="E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ht="14.1" customHeight="1" x14ac:dyDescent="0.2">
      <c r="A101" s="1">
        <v>38</v>
      </c>
      <c r="B101" s="10"/>
      <c r="C101" s="10"/>
      <c r="D101" s="10"/>
      <c r="E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ht="14.1" customHeight="1" x14ac:dyDescent="0.2">
      <c r="A102" s="1">
        <v>39</v>
      </c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ht="14.1" customHeight="1" thickBot="1" x14ac:dyDescent="0.25">
      <c r="A103" s="2">
        <v>40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781</v>
      </c>
      <c r="Q104" s="1" t="s">
        <v>782</v>
      </c>
    </row>
    <row r="105" spans="1:19" ht="14.1" customHeight="1" thickBot="1" x14ac:dyDescent="0.25">
      <c r="A105" s="2" t="str">
        <f>+$A$3</f>
        <v>SCHEDULE B-3</v>
      </c>
      <c r="B105" s="2"/>
      <c r="C105" s="2"/>
      <c r="D105" s="2"/>
      <c r="E105" s="2"/>
      <c r="F105" s="2"/>
      <c r="G105" s="2"/>
      <c r="H105" s="2" t="str">
        <f>+$H$3</f>
        <v>13 MONTH AVERAGE BALANCE SHEET - SYSTEM BASIS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 t="str">
        <f>"Page " &amp; INT(ROW()/50) +1 &amp; " of " &amp; S$2</f>
        <v>Page 3 of 12</v>
      </c>
    </row>
    <row r="106" spans="1:19" ht="14.1" customHeight="1" x14ac:dyDescent="0.2">
      <c r="A106" s="1" t="s">
        <v>741</v>
      </c>
      <c r="E106" s="1" t="s">
        <v>806</v>
      </c>
      <c r="G106" s="1" t="str">
        <f>IF(+$G$4="","",$G$4)</f>
        <v>Derive the 13-month average system balance sheet by primary account by month for the test year, the prior year</v>
      </c>
      <c r="K106" s="12"/>
      <c r="L106" s="12"/>
      <c r="N106" s="12"/>
      <c r="O106" s="12"/>
      <c r="P106" s="12" t="s">
        <v>783</v>
      </c>
      <c r="S106" s="18"/>
    </row>
    <row r="107" spans="1:19" ht="14.1" customHeight="1" x14ac:dyDescent="0.2">
      <c r="G107" s="1" t="str">
        <f>IF(+$G$5="","",$G$5)</f>
        <v>and the most recent historical year.  For accounts including non-electric utility amounts, show these</v>
      </c>
      <c r="K107" s="11"/>
      <c r="L107" s="13"/>
      <c r="O107" s="11"/>
      <c r="P107" s="11" t="str">
        <f>IF($P$5="","",$P$5)</f>
        <v/>
      </c>
      <c r="Q107" s="13" t="str">
        <f>PLine1</f>
        <v>Projected Test Year Ended 12/31/2022</v>
      </c>
      <c r="S107" s="19"/>
    </row>
    <row r="108" spans="1:19" ht="14.1" customHeight="1" x14ac:dyDescent="0.2">
      <c r="A108" s="1" t="s">
        <v>780</v>
      </c>
      <c r="G108" s="1" t="str">
        <f>IF(+$G$6="","",$G$6)</f>
        <v>amounts as a separate sub-account.</v>
      </c>
      <c r="K108" s="11"/>
      <c r="L108" s="13"/>
      <c r="M108" s="11"/>
      <c r="P108" s="11" t="str">
        <f>IF($P$6="","",$P$6)</f>
        <v/>
      </c>
      <c r="Q108" s="13" t="str">
        <f>PLine2</f>
        <v>Projected Prior Year Ended 12/31/2021</v>
      </c>
      <c r="S108" s="19"/>
    </row>
    <row r="109" spans="1:19" ht="14.1" customHeight="1" x14ac:dyDescent="0.2">
      <c r="G109" s="1" t="str">
        <f>IF(+$G$7="","",$G$7)</f>
        <v/>
      </c>
      <c r="K109" s="11"/>
      <c r="L109" s="13"/>
      <c r="M109" s="11"/>
      <c r="P109" s="11" t="str">
        <f>IF($P$7="","",$P$7)</f>
        <v/>
      </c>
      <c r="Q109" s="13" t="str">
        <f>PLine3</f>
        <v>Historical Prior Year Ended 12/31/2020</v>
      </c>
      <c r="S109" s="19"/>
    </row>
    <row r="110" spans="1:19" ht="14.1" customHeight="1" thickBot="1" x14ac:dyDescent="0.25">
      <c r="A110" s="2" t="str">
        <f>"DOCKET No. " &amp; DocketNum</f>
        <v>DOCKET No. 21XXXX-EI</v>
      </c>
      <c r="B110" s="2"/>
      <c r="C110" s="2"/>
      <c r="D110" s="2"/>
      <c r="E110" s="2"/>
      <c r="F110" s="2"/>
      <c r="G110" s="2" t="str">
        <f>IF(+$G$8="","",$G$8)</f>
        <v/>
      </c>
      <c r="H110" s="2"/>
      <c r="I110" s="8"/>
      <c r="J110" s="2"/>
      <c r="K110" s="2"/>
      <c r="L110" s="2"/>
      <c r="M110" s="2"/>
      <c r="N110" s="2"/>
      <c r="O110" s="2"/>
      <c r="P110" s="2"/>
      <c r="Q110" s="2" t="str">
        <f>PLine4</f>
        <v>Witness:</v>
      </c>
      <c r="R110" s="2"/>
      <c r="S110" s="2"/>
    </row>
    <row r="111" spans="1:19" ht="14.1" customHeight="1" x14ac:dyDescent="0.2">
      <c r="C111" s="3"/>
      <c r="D111" s="3"/>
      <c r="E111" s="3"/>
      <c r="F111" s="3" t="s">
        <v>743</v>
      </c>
      <c r="G111" s="3" t="s">
        <v>744</v>
      </c>
      <c r="H111" s="3" t="s">
        <v>745</v>
      </c>
      <c r="I111" s="3" t="s">
        <v>746</v>
      </c>
      <c r="J111" s="3" t="s">
        <v>747</v>
      </c>
      <c r="K111" s="3" t="s">
        <v>748</v>
      </c>
      <c r="L111" s="3" t="s">
        <v>749</v>
      </c>
      <c r="M111" s="3" t="s">
        <v>750</v>
      </c>
      <c r="N111" s="3" t="s">
        <v>751</v>
      </c>
      <c r="O111" s="3" t="s">
        <v>752</v>
      </c>
      <c r="P111" s="3" t="s">
        <v>800</v>
      </c>
      <c r="Q111" s="3" t="s">
        <v>801</v>
      </c>
      <c r="R111" s="3" t="s">
        <v>802</v>
      </c>
      <c r="S111" s="3" t="s">
        <v>803</v>
      </c>
    </row>
    <row r="112" spans="1:19" ht="14.1" customHeight="1" x14ac:dyDescent="0.2">
      <c r="C112" s="14"/>
      <c r="D112" s="14"/>
      <c r="E112" s="1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 t="s">
        <v>804</v>
      </c>
    </row>
    <row r="113" spans="1:19" ht="14.1" customHeight="1" x14ac:dyDescent="0.2">
      <c r="A113" s="1" t="s">
        <v>761</v>
      </c>
      <c r="B113" s="4" t="s">
        <v>796</v>
      </c>
      <c r="C113" s="5" t="s">
        <v>798</v>
      </c>
      <c r="D113" s="5"/>
      <c r="E113" s="5"/>
      <c r="F113" s="3" t="str">
        <f>"12/"&amp;TestYear-1</f>
        <v>12/2021</v>
      </c>
      <c r="G113" s="3" t="str">
        <f>"1/"&amp;TestYear</f>
        <v>1/2022</v>
      </c>
      <c r="H113" s="3" t="str">
        <f>"2/"&amp;TestYear</f>
        <v>2/2022</v>
      </c>
      <c r="I113" s="3" t="str">
        <f>"3/"&amp;TestYear</f>
        <v>3/2022</v>
      </c>
      <c r="J113" s="3" t="str">
        <f>"4/"&amp;TestYear</f>
        <v>4/2022</v>
      </c>
      <c r="K113" s="3" t="str">
        <f>"5/"&amp;TestYear</f>
        <v>5/2022</v>
      </c>
      <c r="L113" s="3" t="str">
        <f>"6/"&amp;TestYear</f>
        <v>6/2022</v>
      </c>
      <c r="M113" s="3" t="str">
        <f>"7/"&amp;TestYear</f>
        <v>7/2022</v>
      </c>
      <c r="N113" s="3" t="str">
        <f>"8/"&amp;TestYear</f>
        <v>8/2022</v>
      </c>
      <c r="O113" s="3" t="str">
        <f>"9/"&amp;TestYear</f>
        <v>9/2022</v>
      </c>
      <c r="P113" s="3" t="str">
        <f>"10/"&amp;TestYear</f>
        <v>10/2022</v>
      </c>
      <c r="Q113" s="3" t="str">
        <f>"11/"&amp;TestYear</f>
        <v>11/2022</v>
      </c>
      <c r="R113" s="3" t="str">
        <f>"12/"&amp;TestYear</f>
        <v>12/2022</v>
      </c>
      <c r="S113" s="16" t="s">
        <v>805</v>
      </c>
    </row>
    <row r="114" spans="1:19" ht="14.1" customHeight="1" thickBot="1" x14ac:dyDescent="0.25">
      <c r="A114" s="2" t="s">
        <v>772</v>
      </c>
      <c r="B114" s="8" t="s">
        <v>797</v>
      </c>
      <c r="C114" s="7" t="s">
        <v>799</v>
      </c>
      <c r="D114" s="7"/>
      <c r="E114" s="7"/>
      <c r="F114" s="15" t="s">
        <v>788</v>
      </c>
      <c r="G114" s="15" t="s">
        <v>788</v>
      </c>
      <c r="H114" s="15" t="s">
        <v>788</v>
      </c>
      <c r="I114" s="15" t="s">
        <v>788</v>
      </c>
      <c r="J114" s="15" t="s">
        <v>788</v>
      </c>
      <c r="K114" s="15" t="s">
        <v>788</v>
      </c>
      <c r="L114" s="15" t="s">
        <v>788</v>
      </c>
      <c r="M114" s="15" t="s">
        <v>788</v>
      </c>
      <c r="N114" s="15" t="s">
        <v>788</v>
      </c>
      <c r="O114" s="15" t="s">
        <v>788</v>
      </c>
      <c r="P114" s="15" t="s">
        <v>788</v>
      </c>
      <c r="Q114" s="15" t="s">
        <v>788</v>
      </c>
      <c r="R114" s="15" t="s">
        <v>788</v>
      </c>
      <c r="S114" s="15" t="s">
        <v>788</v>
      </c>
    </row>
    <row r="115" spans="1:19" ht="14.1" customHeight="1" x14ac:dyDescent="0.2">
      <c r="A115" s="1">
        <v>1</v>
      </c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ht="14.1" customHeight="1" x14ac:dyDescent="0.2">
      <c r="A116" s="1">
        <v>2</v>
      </c>
      <c r="B116" s="23"/>
      <c r="C116" s="25"/>
      <c r="D116" s="10"/>
      <c r="E116" s="10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ht="14.1" customHeight="1" x14ac:dyDescent="0.2">
      <c r="A117" s="1">
        <v>3</v>
      </c>
      <c r="B117" s="23"/>
      <c r="C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4.1" customHeight="1" x14ac:dyDescent="0.2">
      <c r="A118" s="1">
        <v>4</v>
      </c>
      <c r="B118" s="23"/>
      <c r="C118" s="9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ht="14.1" customHeight="1" x14ac:dyDescent="0.2">
      <c r="A119" s="1">
        <v>5</v>
      </c>
      <c r="B119" s="23"/>
      <c r="C119" s="9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ht="14.1" customHeight="1" x14ac:dyDescent="0.2">
      <c r="A120" s="1">
        <v>6</v>
      </c>
      <c r="B120" s="23"/>
      <c r="C120" s="9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.1" customHeight="1" x14ac:dyDescent="0.2">
      <c r="A121" s="1">
        <v>7</v>
      </c>
      <c r="B121" s="23"/>
      <c r="C121" s="25"/>
      <c r="D121" s="10"/>
      <c r="E121" s="1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.1" customHeight="1" x14ac:dyDescent="0.2">
      <c r="A122" s="1">
        <v>8</v>
      </c>
      <c r="B122" s="23"/>
      <c r="C122" s="25"/>
      <c r="D122" s="10"/>
      <c r="E122" s="1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.1" customHeight="1" x14ac:dyDescent="0.2">
      <c r="A123" s="1">
        <v>9</v>
      </c>
      <c r="B123" s="23"/>
      <c r="C123" s="25"/>
      <c r="D123" s="10"/>
      <c r="E123" s="10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.1" customHeight="1" x14ac:dyDescent="0.2">
      <c r="A124" s="1">
        <v>10</v>
      </c>
      <c r="B124" s="23"/>
      <c r="C124" s="9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.1" customHeight="1" x14ac:dyDescent="0.2">
      <c r="A125" s="1">
        <v>11</v>
      </c>
      <c r="B125" s="23"/>
      <c r="C125" s="9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.1" customHeight="1" x14ac:dyDescent="0.2">
      <c r="A126" s="1">
        <v>12</v>
      </c>
      <c r="B126" s="23"/>
      <c r="C126" s="9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.1" customHeight="1" x14ac:dyDescent="0.2">
      <c r="A127" s="1">
        <v>13</v>
      </c>
      <c r="B127" s="23"/>
      <c r="C127" s="25"/>
      <c r="D127" s="10"/>
      <c r="E127" s="1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.1" customHeight="1" x14ac:dyDescent="0.2">
      <c r="A128" s="1">
        <v>14</v>
      </c>
      <c r="B128" s="23"/>
      <c r="C128" s="25"/>
      <c r="D128" s="10"/>
      <c r="E128" s="10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ht="14.1" customHeight="1" x14ac:dyDescent="0.2">
      <c r="A129" s="1">
        <v>15</v>
      </c>
      <c r="B129" s="23"/>
      <c r="C129" s="25"/>
      <c r="D129" s="10"/>
      <c r="E129" s="10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ht="14.1" customHeight="1" x14ac:dyDescent="0.2">
      <c r="A130" s="1">
        <v>16</v>
      </c>
      <c r="B130" s="23"/>
      <c r="C130" s="9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ht="14.1" customHeight="1" x14ac:dyDescent="0.2">
      <c r="A131" s="1">
        <v>17</v>
      </c>
      <c r="B131" s="23"/>
      <c r="C131" s="28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ht="14.1" customHeight="1" x14ac:dyDescent="0.2">
      <c r="A132" s="1">
        <v>18</v>
      </c>
      <c r="B132" s="23"/>
      <c r="C132" s="9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ht="14.1" customHeight="1" x14ac:dyDescent="0.2">
      <c r="A133" s="1">
        <v>19</v>
      </c>
      <c r="B133" s="23"/>
      <c r="C133" s="9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ht="14.1" customHeight="1" x14ac:dyDescent="0.2">
      <c r="A134" s="1">
        <v>20</v>
      </c>
      <c r="B134" s="23"/>
      <c r="C134" s="9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 ht="14.1" customHeight="1" x14ac:dyDescent="0.2">
      <c r="A135" s="1">
        <v>21</v>
      </c>
      <c r="B135" s="23"/>
      <c r="C135" s="9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 ht="14.1" customHeight="1" x14ac:dyDescent="0.2">
      <c r="A136" s="1">
        <v>22</v>
      </c>
      <c r="B136" s="23"/>
      <c r="C136" s="9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 ht="14.1" customHeight="1" x14ac:dyDescent="0.2">
      <c r="A137" s="1">
        <v>23</v>
      </c>
      <c r="B137" s="23"/>
      <c r="C137" s="9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 ht="14.1" customHeight="1" x14ac:dyDescent="0.2">
      <c r="A138" s="1">
        <v>24</v>
      </c>
      <c r="B138" s="23"/>
      <c r="C138" s="9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 ht="14.1" customHeight="1" x14ac:dyDescent="0.2">
      <c r="A139" s="1">
        <v>25</v>
      </c>
      <c r="B139" s="23"/>
      <c r="C139" s="9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 ht="14.1" customHeight="1" x14ac:dyDescent="0.2">
      <c r="A140" s="1">
        <v>26</v>
      </c>
      <c r="B140" s="23"/>
      <c r="C140" s="9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 ht="14.1" customHeight="1" x14ac:dyDescent="0.2">
      <c r="A141" s="1">
        <v>27</v>
      </c>
      <c r="B141" s="23"/>
      <c r="C141" s="28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 ht="14.1" customHeight="1" x14ac:dyDescent="0.2">
      <c r="A142" s="1">
        <v>28</v>
      </c>
      <c r="B142" s="23"/>
      <c r="C142" s="9"/>
      <c r="D142" s="10"/>
      <c r="E142" s="1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 ht="14.1" customHeight="1" x14ac:dyDescent="0.2">
      <c r="A143" s="1">
        <v>29</v>
      </c>
      <c r="B143" s="23"/>
      <c r="C143" s="25"/>
      <c r="D143" s="10"/>
      <c r="E143" s="10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 ht="14.1" customHeight="1" x14ac:dyDescent="0.2">
      <c r="A144" s="1">
        <v>30</v>
      </c>
      <c r="B144" s="23"/>
      <c r="C144" s="25"/>
      <c r="D144" s="10"/>
      <c r="E144" s="10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 ht="14.1" customHeight="1" x14ac:dyDescent="0.2">
      <c r="A145" s="1">
        <v>31</v>
      </c>
      <c r="B145" s="23"/>
      <c r="C145" s="25"/>
      <c r="D145" s="10"/>
      <c r="E145" s="10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 ht="14.1" customHeight="1" x14ac:dyDescent="0.2">
      <c r="A146" s="1">
        <v>32</v>
      </c>
      <c r="B146" s="23"/>
      <c r="C146" s="25"/>
      <c r="D146" s="10"/>
      <c r="E146" s="1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1:19" ht="14.1" customHeight="1" x14ac:dyDescent="0.2">
      <c r="A147" s="1">
        <v>33</v>
      </c>
      <c r="B147" s="23"/>
      <c r="C147" s="25"/>
      <c r="D147" s="10"/>
      <c r="E147" s="1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1:19" ht="14.1" customHeight="1" x14ac:dyDescent="0.2">
      <c r="A148" s="1">
        <v>34</v>
      </c>
      <c r="B148" s="23"/>
      <c r="C148" s="25"/>
      <c r="D148" s="10"/>
      <c r="E148" s="10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 ht="14.1" customHeight="1" x14ac:dyDescent="0.2">
      <c r="A149" s="1">
        <v>35</v>
      </c>
      <c r="B149" s="23"/>
      <c r="C149" s="25"/>
      <c r="D149" s="10"/>
      <c r="E149" s="10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 ht="14.1" customHeight="1" x14ac:dyDescent="0.2">
      <c r="A150" s="1">
        <v>36</v>
      </c>
      <c r="B150" s="10"/>
      <c r="C150" s="10"/>
      <c r="D150" s="10"/>
      <c r="E150" s="10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ht="14.1" customHeight="1" x14ac:dyDescent="0.2">
      <c r="A151" s="1">
        <v>37</v>
      </c>
      <c r="B151" s="10"/>
      <c r="C151" s="10"/>
      <c r="D151" s="10"/>
      <c r="E151" s="10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ht="14.1" customHeight="1" x14ac:dyDescent="0.2">
      <c r="A152" s="1">
        <v>38</v>
      </c>
      <c r="B152" s="10"/>
      <c r="C152" s="10"/>
      <c r="D152" s="10"/>
      <c r="E152" s="10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ht="14.1" customHeight="1" x14ac:dyDescent="0.2">
      <c r="A153" s="1">
        <v>39</v>
      </c>
      <c r="B153" s="10"/>
      <c r="C153" s="10"/>
      <c r="D153" s="10"/>
      <c r="E153" s="10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ht="14.1" customHeight="1" thickBot="1" x14ac:dyDescent="0.25">
      <c r="A154" s="2">
        <v>40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4.1" customHeight="1" x14ac:dyDescent="0.2">
      <c r="A155" s="1" t="s">
        <v>781</v>
      </c>
      <c r="Q155" s="1" t="s">
        <v>782</v>
      </c>
    </row>
    <row r="156" spans="1:19" ht="14.1" customHeight="1" thickBot="1" x14ac:dyDescent="0.25">
      <c r="A156" s="2" t="str">
        <f>+$A$3</f>
        <v>SCHEDULE B-3</v>
      </c>
      <c r="B156" s="2"/>
      <c r="C156" s="2"/>
      <c r="D156" s="2"/>
      <c r="E156" s="2"/>
      <c r="F156" s="2"/>
      <c r="G156" s="2"/>
      <c r="H156" s="2" t="str">
        <f>+$H$3</f>
        <v>13 MONTH AVERAGE BALANCE SHEET - SYSTEM BASIS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 t="str">
        <f>"Page " &amp; INT(ROW()/50) +1 &amp; " of " &amp; S$2</f>
        <v>Page 4 of 12</v>
      </c>
    </row>
    <row r="157" spans="1:19" ht="14.1" customHeight="1" x14ac:dyDescent="0.2">
      <c r="A157" s="1" t="s">
        <v>741</v>
      </c>
      <c r="E157" s="1" t="s">
        <v>806</v>
      </c>
      <c r="G157" s="1" t="str">
        <f>IF(+$G$4="","",$G$4)</f>
        <v>Derive the 13-month average system balance sheet by primary account by month for the test year, the prior year</v>
      </c>
      <c r="K157" s="12"/>
      <c r="L157" s="12"/>
      <c r="N157" s="12"/>
      <c r="O157" s="12"/>
      <c r="P157" s="12" t="s">
        <v>783</v>
      </c>
      <c r="S157" s="18"/>
    </row>
    <row r="158" spans="1:19" ht="14.1" customHeight="1" x14ac:dyDescent="0.2">
      <c r="G158" s="1" t="str">
        <f>IF(+$G$5="","",$G$5)</f>
        <v>and the most recent historical year.  For accounts including non-electric utility amounts, show these</v>
      </c>
      <c r="K158" s="11"/>
      <c r="L158" s="13"/>
      <c r="O158" s="11"/>
      <c r="P158" s="11" t="str">
        <f>IF($P$5="","",$P$5)</f>
        <v/>
      </c>
      <c r="Q158" s="13" t="str">
        <f>PLine1</f>
        <v>Projected Test Year Ended 12/31/2022</v>
      </c>
      <c r="S158" s="19"/>
    </row>
    <row r="159" spans="1:19" ht="14.1" customHeight="1" x14ac:dyDescent="0.2">
      <c r="A159" s="1" t="s">
        <v>780</v>
      </c>
      <c r="G159" s="1" t="str">
        <f>IF(+$G$6="","",$G$6)</f>
        <v>amounts as a separate sub-account.</v>
      </c>
      <c r="K159" s="11"/>
      <c r="L159" s="13"/>
      <c r="M159" s="11"/>
      <c r="P159" s="11" t="str">
        <f>IF($P$6="","",$P$6)</f>
        <v/>
      </c>
      <c r="Q159" s="13" t="str">
        <f>PLine2</f>
        <v>Projected Prior Year Ended 12/31/2021</v>
      </c>
      <c r="S159" s="19"/>
    </row>
    <row r="160" spans="1:19" ht="14.1" customHeight="1" x14ac:dyDescent="0.2">
      <c r="G160" s="1" t="str">
        <f>IF(+$G$7="","",$G$7)</f>
        <v/>
      </c>
      <c r="K160" s="11"/>
      <c r="L160" s="13"/>
      <c r="M160" s="11"/>
      <c r="P160" s="11" t="str">
        <f>IF($P$7="","",$P$7)</f>
        <v/>
      </c>
      <c r="Q160" s="13" t="str">
        <f>PLine3</f>
        <v>Historical Prior Year Ended 12/31/2020</v>
      </c>
      <c r="S160" s="19"/>
    </row>
    <row r="161" spans="1:19" ht="14.1" customHeight="1" thickBot="1" x14ac:dyDescent="0.25">
      <c r="A161" s="2" t="str">
        <f>"DOCKET No. " &amp; DocketNum</f>
        <v>DOCKET No. 21XXXX-EI</v>
      </c>
      <c r="B161" s="2"/>
      <c r="C161" s="2"/>
      <c r="D161" s="2"/>
      <c r="E161" s="2"/>
      <c r="F161" s="2"/>
      <c r="G161" s="2" t="str">
        <f>IF(+$G$8="","",$G$8)</f>
        <v/>
      </c>
      <c r="H161" s="2"/>
      <c r="I161" s="8"/>
      <c r="J161" s="2"/>
      <c r="K161" s="2"/>
      <c r="L161" s="2"/>
      <c r="M161" s="2"/>
      <c r="N161" s="2"/>
      <c r="O161" s="2"/>
      <c r="P161" s="2"/>
      <c r="Q161" s="2" t="str">
        <f>PLine4</f>
        <v>Witness:</v>
      </c>
      <c r="R161" s="2"/>
      <c r="S161" s="2"/>
    </row>
    <row r="162" spans="1:19" ht="14.1" customHeight="1" x14ac:dyDescent="0.2">
      <c r="C162" s="3"/>
      <c r="D162" s="3"/>
      <c r="E162" s="3"/>
      <c r="F162" s="3" t="s">
        <v>743</v>
      </c>
      <c r="G162" s="3" t="s">
        <v>744</v>
      </c>
      <c r="H162" s="3" t="s">
        <v>745</v>
      </c>
      <c r="I162" s="3" t="s">
        <v>746</v>
      </c>
      <c r="J162" s="3" t="s">
        <v>747</v>
      </c>
      <c r="K162" s="3" t="s">
        <v>748</v>
      </c>
      <c r="L162" s="3" t="s">
        <v>749</v>
      </c>
      <c r="M162" s="3" t="s">
        <v>750</v>
      </c>
      <c r="N162" s="3" t="s">
        <v>751</v>
      </c>
      <c r="O162" s="3" t="s">
        <v>752</v>
      </c>
      <c r="P162" s="3" t="s">
        <v>800</v>
      </c>
      <c r="Q162" s="3" t="s">
        <v>801</v>
      </c>
      <c r="R162" s="3" t="s">
        <v>802</v>
      </c>
      <c r="S162" s="3" t="s">
        <v>803</v>
      </c>
    </row>
    <row r="163" spans="1:19" ht="14.1" customHeight="1" x14ac:dyDescent="0.2">
      <c r="C163" s="14"/>
      <c r="D163" s="14"/>
      <c r="E163" s="1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 t="s">
        <v>804</v>
      </c>
    </row>
    <row r="164" spans="1:19" ht="14.1" customHeight="1" x14ac:dyDescent="0.2">
      <c r="A164" s="1" t="s">
        <v>761</v>
      </c>
      <c r="B164" s="4" t="s">
        <v>796</v>
      </c>
      <c r="C164" s="5" t="s">
        <v>798</v>
      </c>
      <c r="D164" s="5"/>
      <c r="E164" s="5"/>
      <c r="F164" s="3" t="str">
        <f>"12/"&amp;TestYear-1</f>
        <v>12/2021</v>
      </c>
      <c r="G164" s="3" t="str">
        <f>"1/"&amp;TestYear</f>
        <v>1/2022</v>
      </c>
      <c r="H164" s="3" t="str">
        <f>"2/"&amp;TestYear</f>
        <v>2/2022</v>
      </c>
      <c r="I164" s="3" t="str">
        <f>"3/"&amp;TestYear</f>
        <v>3/2022</v>
      </c>
      <c r="J164" s="3" t="str">
        <f>"4/"&amp;TestYear</f>
        <v>4/2022</v>
      </c>
      <c r="K164" s="3" t="str">
        <f>"5/"&amp;TestYear</f>
        <v>5/2022</v>
      </c>
      <c r="L164" s="3" t="str">
        <f>"6/"&amp;TestYear</f>
        <v>6/2022</v>
      </c>
      <c r="M164" s="3" t="str">
        <f>"7/"&amp;TestYear</f>
        <v>7/2022</v>
      </c>
      <c r="N164" s="3" t="str">
        <f>"8/"&amp;TestYear</f>
        <v>8/2022</v>
      </c>
      <c r="O164" s="3" t="str">
        <f>"9/"&amp;TestYear</f>
        <v>9/2022</v>
      </c>
      <c r="P164" s="3" t="str">
        <f>"10/"&amp;TestYear</f>
        <v>10/2022</v>
      </c>
      <c r="Q164" s="3" t="str">
        <f>"11/"&amp;TestYear</f>
        <v>11/2022</v>
      </c>
      <c r="R164" s="3" t="str">
        <f>"12/"&amp;TestYear</f>
        <v>12/2022</v>
      </c>
      <c r="S164" s="16" t="s">
        <v>805</v>
      </c>
    </row>
    <row r="165" spans="1:19" ht="14.1" customHeight="1" thickBot="1" x14ac:dyDescent="0.25">
      <c r="A165" s="2" t="s">
        <v>772</v>
      </c>
      <c r="B165" s="8" t="s">
        <v>797</v>
      </c>
      <c r="C165" s="7" t="s">
        <v>799</v>
      </c>
      <c r="D165" s="7"/>
      <c r="E165" s="7"/>
      <c r="F165" s="15" t="s">
        <v>788</v>
      </c>
      <c r="G165" s="15" t="s">
        <v>788</v>
      </c>
      <c r="H165" s="15" t="s">
        <v>788</v>
      </c>
      <c r="I165" s="15" t="s">
        <v>788</v>
      </c>
      <c r="J165" s="15" t="s">
        <v>788</v>
      </c>
      <c r="K165" s="15" t="s">
        <v>788</v>
      </c>
      <c r="L165" s="15" t="s">
        <v>788</v>
      </c>
      <c r="M165" s="15" t="s">
        <v>788</v>
      </c>
      <c r="N165" s="15" t="s">
        <v>788</v>
      </c>
      <c r="O165" s="15" t="s">
        <v>788</v>
      </c>
      <c r="P165" s="15" t="s">
        <v>788</v>
      </c>
      <c r="Q165" s="15" t="s">
        <v>788</v>
      </c>
      <c r="R165" s="15" t="s">
        <v>788</v>
      </c>
      <c r="S165" s="15" t="s">
        <v>788</v>
      </c>
    </row>
    <row r="166" spans="1:19" ht="14.1" customHeight="1" x14ac:dyDescent="0.2">
      <c r="A166" s="1">
        <v>1</v>
      </c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1:19" ht="14.1" customHeight="1" x14ac:dyDescent="0.2">
      <c r="A167" s="1">
        <v>2</v>
      </c>
      <c r="B167" s="23"/>
      <c r="C167" s="25"/>
      <c r="D167" s="10"/>
      <c r="E167" s="10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ht="14.1" customHeight="1" x14ac:dyDescent="0.2">
      <c r="A168" s="1">
        <v>3</v>
      </c>
      <c r="B168" s="23"/>
      <c r="C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4.1" customHeight="1" x14ac:dyDescent="0.2">
      <c r="A169" s="1">
        <v>4</v>
      </c>
      <c r="B169" s="23"/>
      <c r="C169" s="9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ht="14.1" customHeight="1" x14ac:dyDescent="0.2">
      <c r="A170" s="1">
        <v>5</v>
      </c>
      <c r="B170" s="23"/>
      <c r="C170" s="9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ht="14.1" customHeight="1" x14ac:dyDescent="0.2">
      <c r="A171" s="1">
        <v>6</v>
      </c>
      <c r="B171" s="23"/>
      <c r="C171" s="9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ht="14.1" customHeight="1" x14ac:dyDescent="0.2">
      <c r="A172" s="1">
        <v>7</v>
      </c>
      <c r="B172" s="23"/>
      <c r="C172" s="9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1:19" ht="14.1" customHeight="1" x14ac:dyDescent="0.2">
      <c r="A173" s="1">
        <v>8</v>
      </c>
      <c r="B173" s="23"/>
      <c r="C173" s="25"/>
      <c r="D173" s="10"/>
      <c r="E173" s="1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1:19" ht="14.1" customHeight="1" x14ac:dyDescent="0.2">
      <c r="A174" s="1">
        <v>9</v>
      </c>
      <c r="B174" s="23"/>
      <c r="C174" s="25"/>
      <c r="D174" s="10"/>
      <c r="E174" s="1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 ht="14.1" customHeight="1" x14ac:dyDescent="0.2">
      <c r="A175" s="1">
        <v>10</v>
      </c>
      <c r="B175" s="23"/>
      <c r="C175" s="25"/>
      <c r="D175" s="10"/>
      <c r="E175" s="1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1:19" ht="14.1" customHeight="1" x14ac:dyDescent="0.2">
      <c r="A176" s="1">
        <v>11</v>
      </c>
      <c r="B176" s="23"/>
      <c r="C176" s="9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1:19" ht="14.1" customHeight="1" x14ac:dyDescent="0.2">
      <c r="A177" s="1">
        <v>12</v>
      </c>
      <c r="B177" s="23"/>
      <c r="C177" s="9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1:19" ht="14.1" customHeight="1" x14ac:dyDescent="0.2">
      <c r="A178" s="1">
        <v>13</v>
      </c>
      <c r="B178" s="23"/>
      <c r="C178" s="9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1:19" ht="14.1" customHeight="1" x14ac:dyDescent="0.2">
      <c r="A179" s="1">
        <v>14</v>
      </c>
      <c r="B179" s="23"/>
      <c r="C179" s="25"/>
      <c r="D179" s="10"/>
      <c r="E179" s="10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1:19" ht="14.1" customHeight="1" x14ac:dyDescent="0.2">
      <c r="A180" s="1">
        <v>15</v>
      </c>
      <c r="B180" s="23"/>
      <c r="C180" s="25"/>
      <c r="D180" s="10"/>
      <c r="E180" s="10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1:19" ht="14.1" customHeight="1" x14ac:dyDescent="0.2">
      <c r="A181" s="1">
        <v>16</v>
      </c>
      <c r="B181" s="23"/>
      <c r="C181" s="25"/>
      <c r="D181" s="10"/>
      <c r="E181" s="10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1:19" ht="14.1" customHeight="1" x14ac:dyDescent="0.2">
      <c r="A182" s="1">
        <v>17</v>
      </c>
      <c r="B182" s="23"/>
      <c r="C182" s="25"/>
      <c r="D182" s="10"/>
      <c r="E182" s="10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1:19" ht="14.1" customHeight="1" x14ac:dyDescent="0.2">
      <c r="A183" s="1">
        <v>18</v>
      </c>
      <c r="B183" s="23"/>
      <c r="C183" s="25"/>
      <c r="D183" s="10"/>
      <c r="E183" s="10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1:19" ht="14.1" customHeight="1" x14ac:dyDescent="0.2">
      <c r="A184" s="1">
        <v>19</v>
      </c>
      <c r="B184" s="23"/>
      <c r="C184" s="25"/>
      <c r="D184" s="10"/>
      <c r="E184" s="10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1:19" ht="14.1" customHeight="1" x14ac:dyDescent="0.2">
      <c r="A185" s="1">
        <v>20</v>
      </c>
      <c r="B185" s="23"/>
      <c r="C185" s="25"/>
      <c r="D185" s="10"/>
      <c r="E185" s="10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1:19" ht="14.1" customHeight="1" x14ac:dyDescent="0.2">
      <c r="A186" s="1">
        <v>21</v>
      </c>
      <c r="B186" s="23"/>
      <c r="C186" s="25"/>
      <c r="D186" s="10"/>
      <c r="E186" s="10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1:19" ht="14.1" customHeight="1" x14ac:dyDescent="0.2">
      <c r="A187" s="1">
        <v>22</v>
      </c>
      <c r="B187" s="23"/>
      <c r="C187" s="25"/>
      <c r="D187" s="10"/>
      <c r="E187" s="10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1:19" ht="14.1" customHeight="1" x14ac:dyDescent="0.2">
      <c r="A188" s="1">
        <v>23</v>
      </c>
      <c r="B188" s="23"/>
      <c r="C188" s="25"/>
      <c r="D188" s="10"/>
      <c r="E188" s="10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1:19" ht="14.1" customHeight="1" x14ac:dyDescent="0.2">
      <c r="A189" s="1">
        <v>24</v>
      </c>
      <c r="B189" s="23"/>
      <c r="C189" s="25"/>
      <c r="D189" s="10"/>
      <c r="E189" s="10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1:19" ht="14.1" customHeight="1" x14ac:dyDescent="0.2">
      <c r="A190" s="1">
        <v>25</v>
      </c>
      <c r="B190" s="23"/>
      <c r="C190" s="25"/>
      <c r="D190" s="10"/>
      <c r="E190" s="10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1:19" ht="14.1" customHeight="1" x14ac:dyDescent="0.2">
      <c r="A191" s="1">
        <v>26</v>
      </c>
      <c r="B191" s="23"/>
      <c r="C191" s="25"/>
      <c r="D191" s="10"/>
      <c r="E191" s="10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1:19" ht="14.1" customHeight="1" x14ac:dyDescent="0.2">
      <c r="A192" s="1">
        <v>27</v>
      </c>
      <c r="B192" s="23"/>
      <c r="C192" s="25"/>
      <c r="D192" s="10"/>
      <c r="E192" s="10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1:19" ht="14.1" customHeight="1" x14ac:dyDescent="0.2">
      <c r="A193" s="1">
        <v>28</v>
      </c>
      <c r="B193" s="23"/>
      <c r="C193" s="25"/>
      <c r="D193" s="10"/>
      <c r="E193" s="10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1:19" ht="14.1" customHeight="1" x14ac:dyDescent="0.2">
      <c r="A194" s="1">
        <v>29</v>
      </c>
      <c r="B194" s="23"/>
      <c r="C194" s="25"/>
      <c r="D194" s="10"/>
      <c r="E194" s="10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1:19" ht="14.1" customHeight="1" x14ac:dyDescent="0.2">
      <c r="A195" s="1">
        <v>30</v>
      </c>
      <c r="B195" s="23"/>
      <c r="C195" s="25"/>
      <c r="D195" s="10"/>
      <c r="E195" s="10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1:19" ht="14.1" customHeight="1" x14ac:dyDescent="0.2">
      <c r="A196" s="1">
        <v>31</v>
      </c>
      <c r="B196" s="23"/>
      <c r="C196" s="25"/>
      <c r="D196" s="10"/>
      <c r="E196" s="10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1:19" ht="14.1" customHeight="1" x14ac:dyDescent="0.2">
      <c r="A197" s="1">
        <v>32</v>
      </c>
      <c r="B197" s="23"/>
      <c r="C197" s="25"/>
      <c r="D197" s="10"/>
      <c r="E197" s="10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1:19" ht="14.1" customHeight="1" x14ac:dyDescent="0.2">
      <c r="A198" s="1">
        <v>33</v>
      </c>
      <c r="B198" s="23"/>
      <c r="C198" s="25"/>
      <c r="D198" s="10"/>
      <c r="E198" s="10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1:19" ht="14.1" customHeight="1" x14ac:dyDescent="0.2">
      <c r="A199" s="1">
        <v>34</v>
      </c>
      <c r="B199" s="23"/>
      <c r="C199" s="25"/>
      <c r="D199" s="10"/>
      <c r="E199" s="10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1:19" ht="14.1" customHeight="1" x14ac:dyDescent="0.2">
      <c r="A200" s="1">
        <v>35</v>
      </c>
      <c r="B200" s="23"/>
      <c r="C200" s="25"/>
      <c r="D200" s="10"/>
      <c r="E200" s="10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1:19" ht="14.1" customHeight="1" x14ac:dyDescent="0.2">
      <c r="A201" s="1">
        <v>36</v>
      </c>
      <c r="B201" s="10"/>
      <c r="C201" s="10"/>
      <c r="D201" s="10"/>
      <c r="E201" s="10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ht="14.1" customHeight="1" x14ac:dyDescent="0.2">
      <c r="A202" s="1">
        <v>37</v>
      </c>
      <c r="B202" s="10"/>
      <c r="C202" s="10"/>
      <c r="D202" s="10"/>
      <c r="E202" s="10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ht="14.1" customHeight="1" x14ac:dyDescent="0.2">
      <c r="A203" s="1">
        <v>38</v>
      </c>
      <c r="B203" s="10"/>
      <c r="C203" s="10"/>
      <c r="D203" s="10"/>
      <c r="E203" s="10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ht="14.1" customHeight="1" x14ac:dyDescent="0.2">
      <c r="A204" s="1">
        <v>39</v>
      </c>
      <c r="B204" s="10"/>
      <c r="C204" s="10"/>
      <c r="D204" s="10"/>
      <c r="E204" s="10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ht="14.1" customHeight="1" thickBot="1" x14ac:dyDescent="0.25">
      <c r="A205" s="2">
        <v>40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4.1" customHeight="1" x14ac:dyDescent="0.2">
      <c r="A206" s="1" t="s">
        <v>781</v>
      </c>
      <c r="Q206" s="1" t="s">
        <v>782</v>
      </c>
    </row>
    <row r="207" spans="1:19" ht="14.1" customHeight="1" thickBot="1" x14ac:dyDescent="0.25">
      <c r="A207" s="2" t="str">
        <f>+$A$3</f>
        <v>SCHEDULE B-3</v>
      </c>
      <c r="B207" s="2"/>
      <c r="C207" s="2"/>
      <c r="D207" s="2"/>
      <c r="E207" s="2"/>
      <c r="F207" s="2"/>
      <c r="G207" s="2"/>
      <c r="H207" s="2" t="s">
        <v>564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 t="str">
        <f>"Page " &amp; INT(ROW()/50) +1 &amp; " of " &amp; S$2</f>
        <v>Page 5 of 12</v>
      </c>
    </row>
    <row r="208" spans="1:19" ht="14.1" customHeight="1" x14ac:dyDescent="0.2">
      <c r="A208" s="1" t="s">
        <v>741</v>
      </c>
      <c r="E208" s="1" t="s">
        <v>806</v>
      </c>
      <c r="G208" s="1" t="str">
        <f>IF(+$G$4="","",$G$4)</f>
        <v>Derive the 13-month average system balance sheet by primary account by month for the test year, the prior year</v>
      </c>
      <c r="K208" s="12"/>
      <c r="L208" s="12"/>
      <c r="N208" s="12"/>
      <c r="O208" s="12"/>
      <c r="P208" s="12" t="s">
        <v>783</v>
      </c>
      <c r="S208" s="18"/>
    </row>
    <row r="209" spans="1:19" ht="14.1" customHeight="1" x14ac:dyDescent="0.2">
      <c r="G209" s="1" t="str">
        <f>IF(+$G$5="","",$G$5)</f>
        <v>and the most recent historical year.  For accounts including non-electric utility amounts, show these</v>
      </c>
      <c r="K209" s="11"/>
      <c r="L209" s="13"/>
      <c r="O209" s="11"/>
      <c r="P209" s="11"/>
      <c r="Q209" s="13" t="str">
        <f>PLine1</f>
        <v>Projected Test Year Ended 12/31/2022</v>
      </c>
      <c r="S209" s="19"/>
    </row>
    <row r="210" spans="1:19" ht="14.1" customHeight="1" x14ac:dyDescent="0.2">
      <c r="A210" s="1" t="s">
        <v>780</v>
      </c>
      <c r="G210" s="1" t="str">
        <f>IF(+$G$6="","",$G$6)</f>
        <v>amounts as a separate sub-account.</v>
      </c>
      <c r="K210" s="11"/>
      <c r="L210" s="13"/>
      <c r="M210" s="11"/>
      <c r="P210" s="11" t="s">
        <v>784</v>
      </c>
      <c r="Q210" s="13" t="str">
        <f>PLine2</f>
        <v>Projected Prior Year Ended 12/31/2021</v>
      </c>
      <c r="S210" s="19"/>
    </row>
    <row r="211" spans="1:19" ht="14.1" customHeight="1" x14ac:dyDescent="0.2">
      <c r="G211" s="1" t="str">
        <f>IF(+$G$7="","",$G$7)</f>
        <v/>
      </c>
      <c r="K211" s="11"/>
      <c r="L211" s="13"/>
      <c r="M211" s="11"/>
      <c r="P211" s="11"/>
      <c r="Q211" s="13" t="str">
        <f>PLine3</f>
        <v>Historical Prior Year Ended 12/31/2020</v>
      </c>
      <c r="S211" s="19"/>
    </row>
    <row r="212" spans="1:19" ht="14.1" customHeight="1" thickBot="1" x14ac:dyDescent="0.25">
      <c r="A212" s="2" t="str">
        <f>"DOCKET No. " &amp; DocketNum</f>
        <v>DOCKET No. 21XXXX-EI</v>
      </c>
      <c r="B212" s="2"/>
      <c r="C212" s="2"/>
      <c r="D212" s="2"/>
      <c r="E212" s="2"/>
      <c r="F212" s="2"/>
      <c r="G212" s="2" t="str">
        <f>IF(+$G$8="","",$G$8)</f>
        <v/>
      </c>
      <c r="H212" s="2"/>
      <c r="I212" s="8"/>
      <c r="J212" s="8"/>
      <c r="K212" s="2"/>
      <c r="L212" s="2"/>
      <c r="M212" s="2"/>
      <c r="N212" s="2"/>
      <c r="O212" s="2"/>
      <c r="P212" s="2"/>
      <c r="Q212" s="2" t="str">
        <f>PLine4</f>
        <v>Witness:</v>
      </c>
      <c r="R212" s="2"/>
      <c r="S212" s="2"/>
    </row>
    <row r="213" spans="1:19" ht="14.1" customHeight="1" x14ac:dyDescent="0.2">
      <c r="C213" s="3"/>
      <c r="D213" s="3"/>
      <c r="E213" s="3"/>
      <c r="F213" s="3" t="s">
        <v>743</v>
      </c>
      <c r="G213" s="3" t="s">
        <v>744</v>
      </c>
      <c r="H213" s="3" t="s">
        <v>745</v>
      </c>
      <c r="I213" s="3" t="s">
        <v>746</v>
      </c>
      <c r="J213" s="3" t="s">
        <v>747</v>
      </c>
      <c r="K213" s="3" t="s">
        <v>748</v>
      </c>
      <c r="L213" s="3" t="s">
        <v>749</v>
      </c>
      <c r="M213" s="3" t="s">
        <v>750</v>
      </c>
      <c r="N213" s="3" t="s">
        <v>751</v>
      </c>
      <c r="O213" s="3" t="s">
        <v>752</v>
      </c>
      <c r="P213" s="3" t="s">
        <v>800</v>
      </c>
      <c r="Q213" s="3" t="s">
        <v>801</v>
      </c>
      <c r="R213" s="3" t="s">
        <v>802</v>
      </c>
      <c r="S213" s="3" t="s">
        <v>803</v>
      </c>
    </row>
    <row r="214" spans="1:19" ht="14.1" customHeight="1" x14ac:dyDescent="0.2">
      <c r="C214" s="14"/>
      <c r="D214" s="14"/>
      <c r="E214" s="1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 t="s">
        <v>804</v>
      </c>
    </row>
    <row r="215" spans="1:19" ht="14.1" customHeight="1" x14ac:dyDescent="0.2">
      <c r="A215" s="1" t="s">
        <v>761</v>
      </c>
      <c r="B215" s="4" t="s">
        <v>796</v>
      </c>
      <c r="C215" s="5" t="s">
        <v>798</v>
      </c>
      <c r="D215" s="5"/>
      <c r="E215" s="5"/>
      <c r="F215" s="3" t="str">
        <f>"12/"&amp;PriorYear-1</f>
        <v>12/2020</v>
      </c>
      <c r="G215" s="3" t="str">
        <f>"1/"&amp;PriorYear</f>
        <v>1/2021</v>
      </c>
      <c r="H215" s="3" t="str">
        <f>"2/"&amp;PriorYear</f>
        <v>2/2021</v>
      </c>
      <c r="I215" s="3" t="str">
        <f>"3/"&amp;PriorYear</f>
        <v>3/2021</v>
      </c>
      <c r="J215" s="3" t="str">
        <f>"4/"&amp;PriorYear</f>
        <v>4/2021</v>
      </c>
      <c r="K215" s="3" t="str">
        <f>"5/"&amp;PriorYear</f>
        <v>5/2021</v>
      </c>
      <c r="L215" s="3" t="str">
        <f>"6/"&amp;PriorYear</f>
        <v>6/2021</v>
      </c>
      <c r="M215" s="3" t="str">
        <f>"7/"&amp;PriorYear</f>
        <v>7/2021</v>
      </c>
      <c r="N215" s="3" t="str">
        <f>"8/"&amp;PriorYear</f>
        <v>8/2021</v>
      </c>
      <c r="O215" s="3" t="str">
        <f>"9/"&amp;PriorYear</f>
        <v>9/2021</v>
      </c>
      <c r="P215" s="3" t="str">
        <f>"10/"&amp;PriorYear</f>
        <v>10/2021</v>
      </c>
      <c r="Q215" s="3" t="str">
        <f>"11/"&amp;PriorYear</f>
        <v>11/2021</v>
      </c>
      <c r="R215" s="3" t="str">
        <f>"12/"&amp;PriorYear</f>
        <v>12/2021</v>
      </c>
      <c r="S215" s="16" t="s">
        <v>805</v>
      </c>
    </row>
    <row r="216" spans="1:19" ht="14.1" customHeight="1" thickBot="1" x14ac:dyDescent="0.25">
      <c r="A216" s="2" t="s">
        <v>772</v>
      </c>
      <c r="B216" s="8" t="s">
        <v>797</v>
      </c>
      <c r="C216" s="7" t="s">
        <v>799</v>
      </c>
      <c r="D216" s="7"/>
      <c r="E216" s="7"/>
      <c r="F216" s="15" t="s">
        <v>788</v>
      </c>
      <c r="G216" s="15" t="s">
        <v>788</v>
      </c>
      <c r="H216" s="15" t="s">
        <v>788</v>
      </c>
      <c r="I216" s="15" t="s">
        <v>788</v>
      </c>
      <c r="J216" s="15" t="s">
        <v>788</v>
      </c>
      <c r="K216" s="15" t="s">
        <v>788</v>
      </c>
      <c r="L216" s="15" t="s">
        <v>788</v>
      </c>
      <c r="M216" s="15" t="s">
        <v>788</v>
      </c>
      <c r="N216" s="15" t="s">
        <v>788</v>
      </c>
      <c r="O216" s="15" t="s">
        <v>788</v>
      </c>
      <c r="P216" s="15" t="s">
        <v>788</v>
      </c>
      <c r="Q216" s="15" t="s">
        <v>788</v>
      </c>
      <c r="R216" s="15" t="s">
        <v>788</v>
      </c>
      <c r="S216" s="15" t="s">
        <v>788</v>
      </c>
    </row>
    <row r="217" spans="1:19" ht="14.1" customHeight="1" x14ac:dyDescent="0.2">
      <c r="A217" s="1">
        <v>1</v>
      </c>
      <c r="B217" s="24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ht="14.1" customHeight="1" x14ac:dyDescent="0.2">
      <c r="A218" s="1">
        <v>2</v>
      </c>
      <c r="B218" s="23"/>
      <c r="C218" s="25"/>
      <c r="D218" s="10"/>
      <c r="E218" s="10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ht="14.1" customHeight="1" x14ac:dyDescent="0.2">
      <c r="A219" s="1">
        <v>3</v>
      </c>
      <c r="B219" s="23"/>
      <c r="C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4.1" customHeight="1" x14ac:dyDescent="0.2">
      <c r="A220" s="1">
        <v>4</v>
      </c>
      <c r="B220" s="23"/>
      <c r="C220" s="9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ht="14.1" customHeight="1" x14ac:dyDescent="0.2">
      <c r="A221" s="1">
        <v>5</v>
      </c>
      <c r="B221" s="23"/>
      <c r="C221" s="9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ht="14.1" customHeight="1" x14ac:dyDescent="0.2">
      <c r="A222" s="1">
        <v>6</v>
      </c>
      <c r="B222" s="23"/>
      <c r="C222" s="9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ht="14.1" customHeight="1" x14ac:dyDescent="0.2">
      <c r="A223" s="1">
        <v>7</v>
      </c>
      <c r="B223" s="23"/>
      <c r="C223" s="9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1:19" ht="14.1" customHeight="1" x14ac:dyDescent="0.2">
      <c r="A224" s="1">
        <v>8</v>
      </c>
      <c r="B224" s="23"/>
      <c r="C224" s="25"/>
      <c r="D224" s="10"/>
      <c r="E224" s="10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1:19" ht="14.1" customHeight="1" x14ac:dyDescent="0.2">
      <c r="A225" s="1">
        <v>9</v>
      </c>
      <c r="B225" s="23"/>
      <c r="C225" s="25"/>
      <c r="D225" s="10"/>
      <c r="E225" s="10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1:19" ht="14.1" customHeight="1" x14ac:dyDescent="0.2">
      <c r="A226" s="1">
        <v>10</v>
      </c>
      <c r="B226" s="23"/>
      <c r="C226" s="25"/>
      <c r="D226" s="10"/>
      <c r="E226" s="10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1:19" ht="14.1" customHeight="1" x14ac:dyDescent="0.2">
      <c r="A227" s="1">
        <v>11</v>
      </c>
      <c r="B227" s="23"/>
      <c r="C227" s="9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1:19" ht="14.1" customHeight="1" x14ac:dyDescent="0.2">
      <c r="A228" s="1">
        <v>12</v>
      </c>
      <c r="B228" s="23"/>
      <c r="C228" s="9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1:19" ht="14.1" customHeight="1" x14ac:dyDescent="0.2">
      <c r="A229" s="1">
        <v>13</v>
      </c>
      <c r="B229" s="23"/>
      <c r="C229" s="9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1:19" ht="14.1" customHeight="1" x14ac:dyDescent="0.2">
      <c r="A230" s="1">
        <v>14</v>
      </c>
      <c r="B230" s="23"/>
      <c r="C230" s="25"/>
      <c r="D230" s="10"/>
      <c r="E230" s="10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1:19" ht="14.1" customHeight="1" x14ac:dyDescent="0.2">
      <c r="A231" s="1">
        <v>15</v>
      </c>
      <c r="B231" s="23"/>
      <c r="C231" s="25"/>
      <c r="D231" s="10"/>
      <c r="E231" s="10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1:19" ht="14.1" customHeight="1" x14ac:dyDescent="0.2">
      <c r="A232" s="1">
        <v>16</v>
      </c>
      <c r="B232" s="23"/>
      <c r="C232" s="25"/>
      <c r="D232" s="10"/>
      <c r="E232" s="10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1:19" ht="14.1" customHeight="1" x14ac:dyDescent="0.2">
      <c r="A233" s="1">
        <v>17</v>
      </c>
      <c r="B233" s="23"/>
      <c r="C233" s="25"/>
      <c r="D233" s="10"/>
      <c r="E233" s="10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1:19" ht="14.1" customHeight="1" x14ac:dyDescent="0.2">
      <c r="A234" s="1">
        <v>18</v>
      </c>
      <c r="B234" s="23"/>
      <c r="C234" s="25"/>
      <c r="D234" s="10"/>
      <c r="E234" s="10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1:19" ht="14.1" customHeight="1" x14ac:dyDescent="0.2">
      <c r="A235" s="1">
        <v>19</v>
      </c>
      <c r="B235" s="23"/>
      <c r="C235" s="25"/>
      <c r="D235" s="10"/>
      <c r="E235" s="10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1:19" ht="14.1" customHeight="1" x14ac:dyDescent="0.2">
      <c r="A236" s="1">
        <v>20</v>
      </c>
      <c r="B236" s="23"/>
      <c r="C236" s="25"/>
      <c r="D236" s="10"/>
      <c r="E236" s="10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1:19" ht="14.1" customHeight="1" x14ac:dyDescent="0.2">
      <c r="A237" s="1">
        <v>21</v>
      </c>
      <c r="B237" s="23"/>
      <c r="C237" s="25"/>
      <c r="D237" s="10"/>
      <c r="E237" s="10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1:19" ht="14.1" customHeight="1" x14ac:dyDescent="0.2">
      <c r="A238" s="1">
        <v>22</v>
      </c>
      <c r="B238" s="23"/>
      <c r="C238" s="25"/>
      <c r="D238" s="10"/>
      <c r="E238" s="10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1:19" ht="14.1" customHeight="1" x14ac:dyDescent="0.2">
      <c r="A239" s="1">
        <v>23</v>
      </c>
      <c r="B239" s="23"/>
      <c r="C239" s="25"/>
      <c r="D239" s="10"/>
      <c r="E239" s="10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1:19" ht="14.1" customHeight="1" x14ac:dyDescent="0.2">
      <c r="A240" s="1">
        <v>24</v>
      </c>
      <c r="B240" s="23"/>
      <c r="C240" s="25"/>
      <c r="D240" s="10"/>
      <c r="E240" s="10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1:19" ht="14.1" customHeight="1" x14ac:dyDescent="0.2">
      <c r="A241" s="1">
        <v>25</v>
      </c>
      <c r="B241" s="23"/>
      <c r="C241" s="25"/>
      <c r="D241" s="10"/>
      <c r="E241" s="10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1:19" ht="14.1" customHeight="1" x14ac:dyDescent="0.2">
      <c r="A242" s="1">
        <v>26</v>
      </c>
      <c r="B242" s="23"/>
      <c r="C242" s="25"/>
      <c r="D242" s="10"/>
      <c r="E242" s="10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1:19" ht="14.1" customHeight="1" x14ac:dyDescent="0.2">
      <c r="A243" s="1">
        <v>27</v>
      </c>
      <c r="B243" s="23"/>
      <c r="C243" s="25"/>
      <c r="D243" s="10"/>
      <c r="E243" s="10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1:19" ht="14.1" customHeight="1" x14ac:dyDescent="0.2">
      <c r="A244" s="1">
        <v>28</v>
      </c>
      <c r="B244" s="23"/>
      <c r="C244" s="25"/>
      <c r="D244" s="10"/>
      <c r="E244" s="10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1:19" ht="14.1" customHeight="1" x14ac:dyDescent="0.2">
      <c r="A245" s="1">
        <v>29</v>
      </c>
      <c r="B245" s="23"/>
      <c r="C245" s="25"/>
      <c r="D245" s="10"/>
      <c r="E245" s="10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1:19" ht="14.1" customHeight="1" x14ac:dyDescent="0.2">
      <c r="A246" s="1">
        <v>30</v>
      </c>
      <c r="B246" s="23"/>
      <c r="C246" s="25"/>
      <c r="D246" s="10"/>
      <c r="E246" s="10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1:19" ht="14.1" customHeight="1" x14ac:dyDescent="0.2">
      <c r="A247" s="1">
        <v>31</v>
      </c>
      <c r="B247" s="23"/>
      <c r="C247" s="25"/>
      <c r="D247" s="10"/>
      <c r="E247" s="10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1:19" ht="14.1" customHeight="1" x14ac:dyDescent="0.2">
      <c r="A248" s="1">
        <v>32</v>
      </c>
      <c r="B248" s="23"/>
      <c r="C248" s="25"/>
      <c r="D248" s="10"/>
      <c r="E248" s="10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1:19" ht="14.1" customHeight="1" x14ac:dyDescent="0.2">
      <c r="A249" s="1">
        <v>33</v>
      </c>
      <c r="B249" s="23"/>
      <c r="C249" s="25"/>
      <c r="D249" s="10"/>
      <c r="E249" s="10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1:19" ht="14.1" customHeight="1" x14ac:dyDescent="0.2">
      <c r="A250" s="1">
        <v>34</v>
      </c>
      <c r="B250" s="23"/>
      <c r="C250" s="25"/>
      <c r="D250" s="10"/>
      <c r="E250" s="10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1:19" ht="14.1" customHeight="1" x14ac:dyDescent="0.2">
      <c r="A251" s="1">
        <v>35</v>
      </c>
      <c r="B251" s="23"/>
      <c r="C251" s="25"/>
      <c r="D251" s="10"/>
      <c r="E251" s="10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1:19" ht="14.1" customHeight="1" x14ac:dyDescent="0.2">
      <c r="A252" s="1">
        <v>36</v>
      </c>
      <c r="B252" s="10"/>
      <c r="C252" s="10"/>
      <c r="D252" s="10"/>
      <c r="E252" s="10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ht="14.1" customHeight="1" x14ac:dyDescent="0.2">
      <c r="A253" s="1">
        <v>37</v>
      </c>
      <c r="B253" s="10"/>
      <c r="C253" s="10"/>
      <c r="D253" s="10"/>
      <c r="E253" s="10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ht="14.1" customHeight="1" x14ac:dyDescent="0.2">
      <c r="A254" s="1">
        <v>38</v>
      </c>
      <c r="B254" s="10"/>
      <c r="C254" s="10"/>
      <c r="D254" s="10"/>
      <c r="E254" s="10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ht="14.1" customHeight="1" x14ac:dyDescent="0.2">
      <c r="A255" s="1">
        <v>39</v>
      </c>
      <c r="B255" s="10"/>
      <c r="C255" s="10"/>
      <c r="D255" s="10"/>
      <c r="E255" s="10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ht="14.1" customHeight="1" thickBot="1" x14ac:dyDescent="0.25">
      <c r="A256" s="2">
        <v>40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4.1" customHeight="1" x14ac:dyDescent="0.2">
      <c r="A257" s="1" t="s">
        <v>781</v>
      </c>
      <c r="Q257" s="1" t="s">
        <v>782</v>
      </c>
    </row>
    <row r="258" spans="1:19" ht="14.1" customHeight="1" thickBot="1" x14ac:dyDescent="0.25">
      <c r="A258" s="2" t="str">
        <f>+$A$3</f>
        <v>SCHEDULE B-3</v>
      </c>
      <c r="B258" s="2"/>
      <c r="C258" s="2"/>
      <c r="D258" s="2"/>
      <c r="E258" s="2"/>
      <c r="F258" s="2"/>
      <c r="G258" s="2"/>
      <c r="H258" s="2" t="str">
        <f>+$H$3</f>
        <v>13 MONTH AVERAGE BALANCE SHEET - SYSTEM BASIS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 t="str">
        <f>"Page " &amp; INT(ROW()/50) +1 &amp; " of " &amp; S$2</f>
        <v>Page 6 of 12</v>
      </c>
    </row>
    <row r="259" spans="1:19" ht="14.1" customHeight="1" x14ac:dyDescent="0.2">
      <c r="A259" s="1" t="s">
        <v>741</v>
      </c>
      <c r="E259" s="1" t="s">
        <v>806</v>
      </c>
      <c r="G259" s="1" t="str">
        <f>IF(+$G$4="","",$G$4)</f>
        <v>Derive the 13-month average system balance sheet by primary account by month for the test year, the prior year</v>
      </c>
      <c r="K259" s="12"/>
      <c r="L259" s="12"/>
      <c r="N259" s="12"/>
      <c r="O259" s="12"/>
      <c r="P259" s="12" t="s">
        <v>783</v>
      </c>
      <c r="S259" s="18"/>
    </row>
    <row r="260" spans="1:19" ht="14.1" customHeight="1" x14ac:dyDescent="0.2">
      <c r="G260" s="1" t="str">
        <f>IF(+$G$5="","",$G$5)</f>
        <v>and the most recent historical year.  For accounts including non-electric utility amounts, show these</v>
      </c>
      <c r="K260" s="11"/>
      <c r="L260" s="13"/>
      <c r="O260" s="11"/>
      <c r="P260" s="11"/>
      <c r="Q260" s="13" t="str">
        <f>PLine1</f>
        <v>Projected Test Year Ended 12/31/2022</v>
      </c>
      <c r="S260" s="19"/>
    </row>
    <row r="261" spans="1:19" ht="14.1" customHeight="1" x14ac:dyDescent="0.2">
      <c r="A261" s="1" t="s">
        <v>780</v>
      </c>
      <c r="G261" s="1" t="str">
        <f>IF(+$G$6="","",$G$6)</f>
        <v>amounts as a separate sub-account.</v>
      </c>
      <c r="K261" s="11"/>
      <c r="L261" s="13"/>
      <c r="M261" s="11"/>
      <c r="P261" s="11" t="str">
        <f>+P210</f>
        <v>XX</v>
      </c>
      <c r="Q261" s="13" t="str">
        <f>PLine2</f>
        <v>Projected Prior Year Ended 12/31/2021</v>
      </c>
      <c r="S261" s="19"/>
    </row>
    <row r="262" spans="1:19" ht="14.1" customHeight="1" x14ac:dyDescent="0.2">
      <c r="G262" s="1" t="str">
        <f>IF(+$G$7="","",$G$7)</f>
        <v/>
      </c>
      <c r="K262" s="11"/>
      <c r="L262" s="13"/>
      <c r="M262" s="11"/>
      <c r="P262" s="11" t="str">
        <f>IF($P$7="","",$P$7)</f>
        <v/>
      </c>
      <c r="Q262" s="13" t="str">
        <f>PLine3</f>
        <v>Historical Prior Year Ended 12/31/2020</v>
      </c>
      <c r="S262" s="19"/>
    </row>
    <row r="263" spans="1:19" ht="14.1" customHeight="1" thickBot="1" x14ac:dyDescent="0.25">
      <c r="A263" s="2" t="str">
        <f>"DOCKET No. " &amp; DocketNum</f>
        <v>DOCKET No. 21XXXX-EI</v>
      </c>
      <c r="B263" s="2"/>
      <c r="C263" s="2"/>
      <c r="D263" s="2"/>
      <c r="E263" s="2"/>
      <c r="F263" s="2"/>
      <c r="G263" s="2" t="str">
        <f>IF(+$G$8="","",$G$8)</f>
        <v/>
      </c>
      <c r="H263" s="2"/>
      <c r="I263" s="8"/>
      <c r="J263" s="2"/>
      <c r="K263" s="2"/>
      <c r="L263" s="2"/>
      <c r="M263" s="2"/>
      <c r="N263" s="2"/>
      <c r="O263" s="2"/>
      <c r="P263" s="2"/>
      <c r="Q263" s="2" t="str">
        <f>PLine4</f>
        <v>Witness:</v>
      </c>
      <c r="R263" s="2"/>
      <c r="S263" s="2"/>
    </row>
    <row r="264" spans="1:19" ht="14.1" customHeight="1" x14ac:dyDescent="0.2">
      <c r="C264" s="3"/>
      <c r="D264" s="3"/>
      <c r="E264" s="3"/>
      <c r="F264" s="3" t="s">
        <v>743</v>
      </c>
      <c r="G264" s="3" t="s">
        <v>744</v>
      </c>
      <c r="H264" s="3" t="s">
        <v>745</v>
      </c>
      <c r="I264" s="3" t="s">
        <v>746</v>
      </c>
      <c r="J264" s="3" t="s">
        <v>747</v>
      </c>
      <c r="K264" s="3" t="s">
        <v>748</v>
      </c>
      <c r="L264" s="3" t="s">
        <v>749</v>
      </c>
      <c r="M264" s="3" t="s">
        <v>750</v>
      </c>
      <c r="N264" s="3" t="s">
        <v>751</v>
      </c>
      <c r="O264" s="3" t="s">
        <v>752</v>
      </c>
      <c r="P264" s="3" t="s">
        <v>800</v>
      </c>
      <c r="Q264" s="3" t="s">
        <v>801</v>
      </c>
      <c r="R264" s="3" t="s">
        <v>802</v>
      </c>
      <c r="S264" s="3" t="s">
        <v>803</v>
      </c>
    </row>
    <row r="265" spans="1:19" ht="14.1" customHeight="1" x14ac:dyDescent="0.2">
      <c r="C265" s="14"/>
      <c r="D265" s="14"/>
      <c r="E265" s="1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 t="s">
        <v>804</v>
      </c>
    </row>
    <row r="266" spans="1:19" ht="14.1" customHeight="1" x14ac:dyDescent="0.2">
      <c r="A266" s="1" t="s">
        <v>761</v>
      </c>
      <c r="B266" s="4" t="s">
        <v>796</v>
      </c>
      <c r="C266" s="5" t="s">
        <v>798</v>
      </c>
      <c r="D266" s="5"/>
      <c r="E266" s="5"/>
      <c r="F266" s="3" t="str">
        <f>"12/"&amp;PriorYear-1</f>
        <v>12/2020</v>
      </c>
      <c r="G266" s="3" t="str">
        <f>"1/"&amp;PriorYear</f>
        <v>1/2021</v>
      </c>
      <c r="H266" s="3" t="str">
        <f>"2/"&amp;PriorYear</f>
        <v>2/2021</v>
      </c>
      <c r="I266" s="3" t="str">
        <f>"3/"&amp;PriorYear</f>
        <v>3/2021</v>
      </c>
      <c r="J266" s="3" t="str">
        <f>"4/"&amp;PriorYear</f>
        <v>4/2021</v>
      </c>
      <c r="K266" s="3" t="str">
        <f>"5/"&amp;PriorYear</f>
        <v>5/2021</v>
      </c>
      <c r="L266" s="3" t="str">
        <f>"6/"&amp;PriorYear</f>
        <v>6/2021</v>
      </c>
      <c r="M266" s="3" t="str">
        <f>"7/"&amp;PriorYear</f>
        <v>7/2021</v>
      </c>
      <c r="N266" s="3" t="str">
        <f>"8/"&amp;PriorYear</f>
        <v>8/2021</v>
      </c>
      <c r="O266" s="3" t="str">
        <f>"9/"&amp;PriorYear</f>
        <v>9/2021</v>
      </c>
      <c r="P266" s="3" t="str">
        <f>"10/"&amp;PriorYear</f>
        <v>10/2021</v>
      </c>
      <c r="Q266" s="3" t="str">
        <f>"11/"&amp;PriorYear</f>
        <v>11/2021</v>
      </c>
      <c r="R266" s="3" t="str">
        <f>"12/"&amp;PriorYear</f>
        <v>12/2021</v>
      </c>
      <c r="S266" s="16" t="s">
        <v>805</v>
      </c>
    </row>
    <row r="267" spans="1:19" ht="14.1" customHeight="1" thickBot="1" x14ac:dyDescent="0.25">
      <c r="A267" s="2" t="s">
        <v>772</v>
      </c>
      <c r="B267" s="8" t="s">
        <v>797</v>
      </c>
      <c r="C267" s="7" t="s">
        <v>799</v>
      </c>
      <c r="D267" s="7"/>
      <c r="E267" s="7"/>
      <c r="F267" s="15" t="s">
        <v>788</v>
      </c>
      <c r="G267" s="15" t="s">
        <v>788</v>
      </c>
      <c r="H267" s="15" t="s">
        <v>788</v>
      </c>
      <c r="I267" s="15" t="s">
        <v>788</v>
      </c>
      <c r="J267" s="15" t="s">
        <v>788</v>
      </c>
      <c r="K267" s="15" t="s">
        <v>788</v>
      </c>
      <c r="L267" s="15" t="s">
        <v>788</v>
      </c>
      <c r="M267" s="15" t="s">
        <v>788</v>
      </c>
      <c r="N267" s="15" t="s">
        <v>788</v>
      </c>
      <c r="O267" s="15" t="s">
        <v>788</v>
      </c>
      <c r="P267" s="15" t="s">
        <v>788</v>
      </c>
      <c r="Q267" s="15" t="s">
        <v>788</v>
      </c>
      <c r="R267" s="15" t="s">
        <v>788</v>
      </c>
      <c r="S267" s="15" t="s">
        <v>788</v>
      </c>
    </row>
    <row r="268" spans="1:19" ht="14.1" customHeight="1" x14ac:dyDescent="0.2">
      <c r="A268" s="1">
        <v>1</v>
      </c>
      <c r="B268" s="24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spans="1:19" ht="14.1" customHeight="1" x14ac:dyDescent="0.2">
      <c r="A269" s="1">
        <v>2</v>
      </c>
      <c r="B269" s="23"/>
      <c r="C269" s="25"/>
      <c r="D269" s="10"/>
      <c r="E269" s="10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ht="14.1" customHeight="1" x14ac:dyDescent="0.2">
      <c r="A270" s="1">
        <v>3</v>
      </c>
      <c r="B270" s="23"/>
      <c r="C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ht="14.1" customHeight="1" x14ac:dyDescent="0.2">
      <c r="A271" s="1">
        <v>4</v>
      </c>
      <c r="B271" s="23"/>
      <c r="C271" s="9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ht="14.1" customHeight="1" x14ac:dyDescent="0.2">
      <c r="A272" s="1">
        <v>5</v>
      </c>
      <c r="B272" s="23"/>
      <c r="C272" s="9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ht="14.1" customHeight="1" x14ac:dyDescent="0.2">
      <c r="A273" s="1">
        <v>6</v>
      </c>
      <c r="B273" s="23"/>
      <c r="C273" s="9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ht="14.1" customHeight="1" x14ac:dyDescent="0.2">
      <c r="A274" s="1">
        <v>7</v>
      </c>
      <c r="B274" s="23"/>
      <c r="C274" s="9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ht="14.1" customHeight="1" x14ac:dyDescent="0.2">
      <c r="A275" s="1">
        <v>8</v>
      </c>
      <c r="B275" s="23"/>
      <c r="C275" s="9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ht="14.1" customHeight="1" x14ac:dyDescent="0.2">
      <c r="A276" s="1">
        <v>9</v>
      </c>
      <c r="B276" s="23"/>
      <c r="C276" s="9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ht="14.1" customHeight="1" x14ac:dyDescent="0.2">
      <c r="A277" s="1">
        <v>10</v>
      </c>
      <c r="B277" s="23"/>
      <c r="C277" s="25"/>
      <c r="D277" s="10"/>
      <c r="E277" s="10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1:19" ht="14.1" customHeight="1" x14ac:dyDescent="0.2">
      <c r="A278" s="1">
        <v>11</v>
      </c>
      <c r="B278" s="23"/>
      <c r="C278" s="25"/>
      <c r="D278" s="10"/>
      <c r="E278" s="10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1:19" ht="14.1" customHeight="1" x14ac:dyDescent="0.2">
      <c r="A279" s="1">
        <v>12</v>
      </c>
      <c r="B279" s="23"/>
      <c r="C279" s="25"/>
      <c r="D279" s="10"/>
      <c r="E279" s="10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1:19" ht="14.1" customHeight="1" x14ac:dyDescent="0.2">
      <c r="A280" s="1">
        <v>13</v>
      </c>
      <c r="B280" s="23"/>
      <c r="C280" s="25"/>
      <c r="D280" s="10"/>
      <c r="E280" s="10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1:19" ht="14.1" customHeight="1" x14ac:dyDescent="0.2">
      <c r="A281" s="1">
        <v>14</v>
      </c>
      <c r="B281" s="23"/>
      <c r="C281" s="25"/>
      <c r="D281" s="10"/>
      <c r="E281" s="10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1:19" ht="14.1" customHeight="1" x14ac:dyDescent="0.2">
      <c r="A282" s="1">
        <v>15</v>
      </c>
      <c r="B282" s="23"/>
      <c r="C282" s="25"/>
      <c r="D282" s="10"/>
      <c r="E282" s="10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 ht="14.1" customHeight="1" x14ac:dyDescent="0.2">
      <c r="A283" s="1">
        <v>16</v>
      </c>
      <c r="B283" s="23"/>
      <c r="C283" s="25"/>
      <c r="D283" s="10"/>
      <c r="E283" s="10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1:19" ht="14.1" customHeight="1" x14ac:dyDescent="0.2">
      <c r="A284" s="1">
        <v>17</v>
      </c>
      <c r="B284" s="23"/>
      <c r="C284" s="25"/>
      <c r="D284" s="10"/>
      <c r="E284" s="10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1:19" ht="14.1" customHeight="1" x14ac:dyDescent="0.2">
      <c r="A285" s="1">
        <v>18</v>
      </c>
      <c r="B285" s="23"/>
      <c r="C285" s="25"/>
      <c r="D285" s="10"/>
      <c r="E285" s="10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1:19" ht="14.1" customHeight="1" x14ac:dyDescent="0.2">
      <c r="A286" s="1">
        <v>19</v>
      </c>
      <c r="B286" s="23"/>
      <c r="C286" s="25"/>
      <c r="D286" s="10"/>
      <c r="E286" s="10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1:19" ht="14.1" customHeight="1" x14ac:dyDescent="0.2">
      <c r="A287" s="1">
        <v>20</v>
      </c>
      <c r="B287" s="23"/>
      <c r="C287" s="25"/>
      <c r="D287" s="10"/>
      <c r="E287" s="10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1:19" ht="14.1" customHeight="1" x14ac:dyDescent="0.2">
      <c r="A288" s="1">
        <v>21</v>
      </c>
      <c r="B288" s="23"/>
      <c r="C288" s="25"/>
      <c r="D288" s="10"/>
      <c r="E288" s="10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1:19" ht="14.1" customHeight="1" x14ac:dyDescent="0.2">
      <c r="A289" s="1">
        <v>22</v>
      </c>
      <c r="B289" s="23"/>
      <c r="C289" s="25"/>
      <c r="D289" s="10"/>
      <c r="E289" s="10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1:19" ht="14.1" customHeight="1" x14ac:dyDescent="0.2">
      <c r="A290" s="1">
        <v>23</v>
      </c>
      <c r="B290" s="23"/>
      <c r="C290" s="25"/>
      <c r="D290" s="10"/>
      <c r="E290" s="10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1:19" ht="14.1" customHeight="1" x14ac:dyDescent="0.2">
      <c r="A291" s="1">
        <v>24</v>
      </c>
      <c r="B291" s="23"/>
      <c r="C291" s="25"/>
      <c r="D291" s="10"/>
      <c r="E291" s="10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1:19" ht="14.1" customHeight="1" x14ac:dyDescent="0.2">
      <c r="A292" s="1">
        <v>25</v>
      </c>
      <c r="B292" s="23"/>
      <c r="C292" s="25"/>
      <c r="D292" s="10"/>
      <c r="E292" s="10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1:19" ht="14.1" customHeight="1" x14ac:dyDescent="0.2">
      <c r="A293" s="1">
        <v>26</v>
      </c>
      <c r="B293" s="23"/>
      <c r="C293" s="25"/>
      <c r="D293" s="10"/>
      <c r="E293" s="10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1:19" ht="14.1" customHeight="1" x14ac:dyDescent="0.2">
      <c r="A294" s="1">
        <v>27</v>
      </c>
      <c r="B294" s="23"/>
      <c r="C294" s="25"/>
      <c r="D294" s="10"/>
      <c r="E294" s="10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1:19" ht="14.1" customHeight="1" x14ac:dyDescent="0.2">
      <c r="A295" s="1">
        <v>28</v>
      </c>
      <c r="B295" s="23"/>
      <c r="C295" s="25"/>
      <c r="D295" s="10"/>
      <c r="E295" s="10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1:19" ht="14.1" customHeight="1" x14ac:dyDescent="0.2">
      <c r="A296" s="1">
        <v>29</v>
      </c>
      <c r="B296" s="23"/>
      <c r="C296" s="25"/>
      <c r="D296" s="10"/>
      <c r="E296" s="10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1:19" ht="14.1" customHeight="1" x14ac:dyDescent="0.2">
      <c r="A297" s="1">
        <v>30</v>
      </c>
      <c r="B297" s="23"/>
      <c r="C297" s="25"/>
      <c r="D297" s="10"/>
      <c r="E297" s="10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1:19" ht="14.1" customHeight="1" x14ac:dyDescent="0.2">
      <c r="A298" s="1">
        <v>31</v>
      </c>
      <c r="B298" s="23"/>
      <c r="C298" s="25"/>
      <c r="D298" s="10"/>
      <c r="E298" s="10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1:19" ht="14.1" customHeight="1" x14ac:dyDescent="0.2">
      <c r="A299" s="1">
        <v>32</v>
      </c>
      <c r="B299" s="23"/>
      <c r="C299" s="25"/>
      <c r="D299" s="10"/>
      <c r="E299" s="10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1:19" ht="14.1" customHeight="1" x14ac:dyDescent="0.2">
      <c r="A300" s="1">
        <v>33</v>
      </c>
      <c r="B300" s="23"/>
      <c r="C300" s="25"/>
      <c r="D300" s="10"/>
      <c r="E300" s="10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1:19" ht="14.1" customHeight="1" x14ac:dyDescent="0.2">
      <c r="A301" s="1">
        <v>34</v>
      </c>
      <c r="B301" s="23"/>
      <c r="C301" s="25"/>
      <c r="D301" s="10"/>
      <c r="E301" s="10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1:19" ht="14.1" customHeight="1" x14ac:dyDescent="0.2">
      <c r="A302" s="1">
        <v>35</v>
      </c>
      <c r="B302" s="23"/>
      <c r="C302" s="25"/>
      <c r="D302" s="10"/>
      <c r="E302" s="10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1:19" ht="14.1" customHeight="1" x14ac:dyDescent="0.2">
      <c r="A303" s="1">
        <v>36</v>
      </c>
      <c r="B303" s="10"/>
      <c r="C303" s="10"/>
      <c r="D303" s="10"/>
      <c r="E303" s="10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ht="14.1" customHeight="1" x14ac:dyDescent="0.2">
      <c r="A304" s="1">
        <v>37</v>
      </c>
      <c r="B304" s="10"/>
      <c r="C304" s="10"/>
      <c r="D304" s="10"/>
      <c r="E304" s="10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 ht="14.1" customHeight="1" x14ac:dyDescent="0.2">
      <c r="A305" s="1">
        <v>38</v>
      </c>
      <c r="B305" s="10"/>
      <c r="C305" s="10"/>
      <c r="D305" s="10"/>
      <c r="E305" s="10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ht="14.1" customHeight="1" x14ac:dyDescent="0.2">
      <c r="A306" s="1">
        <v>39</v>
      </c>
      <c r="B306" s="10"/>
      <c r="C306" s="10"/>
      <c r="D306" s="10"/>
      <c r="E306" s="10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 ht="14.1" customHeight="1" thickBot="1" x14ac:dyDescent="0.25">
      <c r="A307" s="2">
        <v>40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4.1" customHeight="1" x14ac:dyDescent="0.2">
      <c r="A308" s="1" t="s">
        <v>781</v>
      </c>
      <c r="Q308" s="1" t="s">
        <v>782</v>
      </c>
    </row>
    <row r="309" spans="1:19" ht="14.1" customHeight="1" thickBot="1" x14ac:dyDescent="0.25">
      <c r="A309" s="2" t="str">
        <f>+$A$3</f>
        <v>SCHEDULE B-3</v>
      </c>
      <c r="B309" s="2"/>
      <c r="C309" s="2"/>
      <c r="D309" s="2"/>
      <c r="E309" s="2"/>
      <c r="F309" s="2"/>
      <c r="G309" s="2"/>
      <c r="H309" s="2" t="str">
        <f>+$H$3</f>
        <v>13 MONTH AVERAGE BALANCE SHEET - SYSTEM BASIS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 t="str">
        <f>"Page " &amp; INT(ROW()/50) +1 &amp; " of " &amp; S$2</f>
        <v>Page 7 of 12</v>
      </c>
    </row>
    <row r="310" spans="1:19" ht="14.1" customHeight="1" x14ac:dyDescent="0.2">
      <c r="A310" s="1" t="s">
        <v>741</v>
      </c>
      <c r="E310" s="1" t="s">
        <v>806</v>
      </c>
      <c r="G310" s="1" t="str">
        <f>IF(+$G$4="","",$G$4)</f>
        <v>Derive the 13-month average system balance sheet by primary account by month for the test year, the prior year</v>
      </c>
      <c r="K310" s="12"/>
      <c r="L310" s="12"/>
      <c r="N310" s="12"/>
      <c r="O310" s="12"/>
      <c r="P310" s="12" t="s">
        <v>783</v>
      </c>
      <c r="S310" s="18"/>
    </row>
    <row r="311" spans="1:19" ht="14.1" customHeight="1" x14ac:dyDescent="0.2">
      <c r="G311" s="1" t="str">
        <f>IF(+$G$5="","",$G$5)</f>
        <v>and the most recent historical year.  For accounts including non-electric utility amounts, show these</v>
      </c>
      <c r="K311" s="11"/>
      <c r="L311" s="13"/>
      <c r="O311" s="11"/>
      <c r="P311" s="11"/>
      <c r="Q311" s="13" t="str">
        <f>PLine1</f>
        <v>Projected Test Year Ended 12/31/2022</v>
      </c>
      <c r="S311" s="19"/>
    </row>
    <row r="312" spans="1:19" ht="14.1" customHeight="1" x14ac:dyDescent="0.2">
      <c r="A312" s="1" t="s">
        <v>780</v>
      </c>
      <c r="G312" s="1" t="str">
        <f>IF(+$G$6="","",$G$6)</f>
        <v>amounts as a separate sub-account.</v>
      </c>
      <c r="K312" s="11"/>
      <c r="L312" s="13"/>
      <c r="M312" s="11"/>
      <c r="P312" s="11" t="s">
        <v>784</v>
      </c>
      <c r="Q312" s="13" t="str">
        <f>PLine2</f>
        <v>Projected Prior Year Ended 12/31/2021</v>
      </c>
      <c r="S312" s="19"/>
    </row>
    <row r="313" spans="1:19" ht="14.1" customHeight="1" x14ac:dyDescent="0.2">
      <c r="G313" s="1" t="str">
        <f>IF(+$G$7="","",$G$7)</f>
        <v/>
      </c>
      <c r="K313" s="11"/>
      <c r="L313" s="13"/>
      <c r="M313" s="11"/>
      <c r="P313" s="11"/>
      <c r="Q313" s="13" t="str">
        <f>PLine3</f>
        <v>Historical Prior Year Ended 12/31/2020</v>
      </c>
      <c r="S313" s="19"/>
    </row>
    <row r="314" spans="1:19" ht="14.1" customHeight="1" thickBot="1" x14ac:dyDescent="0.25">
      <c r="A314" s="2" t="str">
        <f>"DOCKET No. " &amp; DocketNum</f>
        <v>DOCKET No. 21XXXX-EI</v>
      </c>
      <c r="B314" s="2"/>
      <c r="C314" s="2"/>
      <c r="D314" s="2"/>
      <c r="E314" s="2"/>
      <c r="F314" s="2"/>
      <c r="G314" s="2" t="str">
        <f>IF(+$G$8="","",$G$8)</f>
        <v/>
      </c>
      <c r="H314" s="2"/>
      <c r="I314" s="8"/>
      <c r="J314" s="2"/>
      <c r="K314" s="2"/>
      <c r="L314" s="2"/>
      <c r="M314" s="2"/>
      <c r="N314" s="2"/>
      <c r="O314" s="2"/>
      <c r="P314" s="2"/>
      <c r="Q314" s="2" t="str">
        <f>PLine4</f>
        <v>Witness:</v>
      </c>
      <c r="R314" s="2"/>
      <c r="S314" s="2"/>
    </row>
    <row r="315" spans="1:19" ht="14.1" customHeight="1" x14ac:dyDescent="0.2">
      <c r="C315" s="3"/>
      <c r="D315" s="3"/>
      <c r="E315" s="3"/>
      <c r="F315" s="3" t="s">
        <v>743</v>
      </c>
      <c r="G315" s="3" t="s">
        <v>744</v>
      </c>
      <c r="H315" s="3" t="s">
        <v>745</v>
      </c>
      <c r="I315" s="3" t="s">
        <v>746</v>
      </c>
      <c r="J315" s="3" t="s">
        <v>747</v>
      </c>
      <c r="K315" s="3" t="s">
        <v>748</v>
      </c>
      <c r="L315" s="3" t="s">
        <v>749</v>
      </c>
      <c r="M315" s="3" t="s">
        <v>750</v>
      </c>
      <c r="N315" s="3" t="s">
        <v>751</v>
      </c>
      <c r="O315" s="3" t="s">
        <v>752</v>
      </c>
      <c r="P315" s="3" t="s">
        <v>800</v>
      </c>
      <c r="Q315" s="3" t="s">
        <v>801</v>
      </c>
      <c r="R315" s="3" t="s">
        <v>802</v>
      </c>
      <c r="S315" s="3" t="s">
        <v>803</v>
      </c>
    </row>
    <row r="316" spans="1:19" ht="14.1" customHeight="1" x14ac:dyDescent="0.2">
      <c r="C316" s="14"/>
      <c r="D316" s="14"/>
      <c r="E316" s="1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 t="s">
        <v>804</v>
      </c>
    </row>
    <row r="317" spans="1:19" ht="14.1" customHeight="1" x14ac:dyDescent="0.2">
      <c r="A317" s="1" t="s">
        <v>761</v>
      </c>
      <c r="B317" s="4" t="s">
        <v>796</v>
      </c>
      <c r="C317" s="5" t="s">
        <v>798</v>
      </c>
      <c r="D317" s="5"/>
      <c r="E317" s="5"/>
      <c r="F317" s="3" t="str">
        <f>"12/"&amp;PriorYear-1</f>
        <v>12/2020</v>
      </c>
      <c r="G317" s="3" t="str">
        <f>"1/"&amp;PriorYear</f>
        <v>1/2021</v>
      </c>
      <c r="H317" s="3" t="str">
        <f>"2/"&amp;PriorYear</f>
        <v>2/2021</v>
      </c>
      <c r="I317" s="3" t="str">
        <f>"3/"&amp;PriorYear</f>
        <v>3/2021</v>
      </c>
      <c r="J317" s="3" t="str">
        <f>"4/"&amp;PriorYear</f>
        <v>4/2021</v>
      </c>
      <c r="K317" s="3" t="str">
        <f>"5/"&amp;PriorYear</f>
        <v>5/2021</v>
      </c>
      <c r="L317" s="3" t="str">
        <f>"6/"&amp;PriorYear</f>
        <v>6/2021</v>
      </c>
      <c r="M317" s="3" t="str">
        <f>"7/"&amp;PriorYear</f>
        <v>7/2021</v>
      </c>
      <c r="N317" s="3" t="str">
        <f>"8/"&amp;PriorYear</f>
        <v>8/2021</v>
      </c>
      <c r="O317" s="3" t="str">
        <f>"9/"&amp;PriorYear</f>
        <v>9/2021</v>
      </c>
      <c r="P317" s="3" t="str">
        <f>"10/"&amp;PriorYear</f>
        <v>10/2021</v>
      </c>
      <c r="Q317" s="3" t="str">
        <f>"11/"&amp;PriorYear</f>
        <v>11/2021</v>
      </c>
      <c r="R317" s="3" t="str">
        <f>"12/"&amp;PriorYear</f>
        <v>12/2021</v>
      </c>
      <c r="S317" s="16" t="s">
        <v>805</v>
      </c>
    </row>
    <row r="318" spans="1:19" ht="14.1" customHeight="1" thickBot="1" x14ac:dyDescent="0.25">
      <c r="A318" s="2" t="s">
        <v>772</v>
      </c>
      <c r="B318" s="8" t="s">
        <v>797</v>
      </c>
      <c r="C318" s="7" t="s">
        <v>799</v>
      </c>
      <c r="D318" s="7"/>
      <c r="E318" s="7"/>
      <c r="F318" s="15" t="s">
        <v>788</v>
      </c>
      <c r="G318" s="15" t="s">
        <v>788</v>
      </c>
      <c r="H318" s="15" t="s">
        <v>788</v>
      </c>
      <c r="I318" s="15" t="s">
        <v>788</v>
      </c>
      <c r="J318" s="15" t="s">
        <v>788</v>
      </c>
      <c r="K318" s="15" t="s">
        <v>788</v>
      </c>
      <c r="L318" s="15" t="s">
        <v>788</v>
      </c>
      <c r="M318" s="15" t="s">
        <v>788</v>
      </c>
      <c r="N318" s="15" t="s">
        <v>788</v>
      </c>
      <c r="O318" s="15" t="s">
        <v>788</v>
      </c>
      <c r="P318" s="15" t="s">
        <v>788</v>
      </c>
      <c r="Q318" s="15" t="s">
        <v>788</v>
      </c>
      <c r="R318" s="15" t="s">
        <v>788</v>
      </c>
      <c r="S318" s="15" t="s">
        <v>788</v>
      </c>
    </row>
    <row r="319" spans="1:19" ht="14.1" customHeight="1" x14ac:dyDescent="0.2">
      <c r="A319" s="1">
        <v>1</v>
      </c>
      <c r="B319" s="24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</row>
    <row r="320" spans="1:19" ht="14.1" customHeight="1" x14ac:dyDescent="0.2">
      <c r="A320" s="1">
        <v>2</v>
      </c>
      <c r="B320" s="23"/>
      <c r="C320" s="25"/>
      <c r="D320" s="10"/>
      <c r="E320" s="10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</row>
    <row r="321" spans="1:19" ht="14.1" customHeight="1" x14ac:dyDescent="0.2">
      <c r="A321" s="1">
        <v>3</v>
      </c>
      <c r="B321" s="23"/>
      <c r="C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4.1" customHeight="1" x14ac:dyDescent="0.2">
      <c r="A322" s="1">
        <v>4</v>
      </c>
      <c r="B322" s="23"/>
      <c r="C322" s="9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ht="14.1" customHeight="1" x14ac:dyDescent="0.2">
      <c r="A323" s="1">
        <v>5</v>
      </c>
      <c r="B323" s="23"/>
      <c r="C323" s="9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ht="14.1" customHeight="1" x14ac:dyDescent="0.2">
      <c r="A324" s="1">
        <v>6</v>
      </c>
      <c r="B324" s="23"/>
      <c r="C324" s="9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1:19" ht="14.1" customHeight="1" x14ac:dyDescent="0.2">
      <c r="A325" s="1">
        <v>7</v>
      </c>
      <c r="B325" s="23"/>
      <c r="C325" s="25"/>
      <c r="D325" s="10"/>
      <c r="E325" s="10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1:19" ht="14.1" customHeight="1" x14ac:dyDescent="0.2">
      <c r="A326" s="1">
        <v>8</v>
      </c>
      <c r="B326" s="23"/>
      <c r="C326" s="25"/>
      <c r="D326" s="10"/>
      <c r="E326" s="10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1:19" ht="14.1" customHeight="1" x14ac:dyDescent="0.2">
      <c r="A327" s="1">
        <v>9</v>
      </c>
      <c r="B327" s="23"/>
      <c r="C327" s="25"/>
      <c r="D327" s="10"/>
      <c r="E327" s="10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1:19" ht="14.1" customHeight="1" x14ac:dyDescent="0.2">
      <c r="A328" s="1">
        <v>10</v>
      </c>
      <c r="B328" s="23"/>
      <c r="C328" s="9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1:19" ht="14.1" customHeight="1" x14ac:dyDescent="0.2">
      <c r="A329" s="1">
        <v>11</v>
      </c>
      <c r="B329" s="23"/>
      <c r="C329" s="9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1:19" ht="14.1" customHeight="1" x14ac:dyDescent="0.2">
      <c r="A330" s="1">
        <v>12</v>
      </c>
      <c r="B330" s="23"/>
      <c r="C330" s="9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1:19" ht="14.1" customHeight="1" x14ac:dyDescent="0.2">
      <c r="A331" s="1">
        <v>13</v>
      </c>
      <c r="B331" s="23"/>
      <c r="C331" s="25"/>
      <c r="D331" s="10"/>
      <c r="E331" s="10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1:19" ht="14.1" customHeight="1" x14ac:dyDescent="0.2">
      <c r="A332" s="1">
        <v>14</v>
      </c>
      <c r="B332" s="23"/>
      <c r="C332" s="25"/>
      <c r="D332" s="10"/>
      <c r="E332" s="10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1:19" ht="14.1" customHeight="1" x14ac:dyDescent="0.2">
      <c r="A333" s="1">
        <v>15</v>
      </c>
      <c r="B333" s="23"/>
      <c r="C333" s="25"/>
      <c r="D333" s="10"/>
      <c r="E333" s="10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1:19" ht="14.1" customHeight="1" x14ac:dyDescent="0.2">
      <c r="A334" s="1">
        <v>16</v>
      </c>
      <c r="B334" s="23"/>
      <c r="C334" s="9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1:19" ht="14.1" customHeight="1" x14ac:dyDescent="0.2">
      <c r="A335" s="1">
        <v>17</v>
      </c>
      <c r="B335" s="23"/>
      <c r="C335" s="28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1:19" ht="14.1" customHeight="1" x14ac:dyDescent="0.2">
      <c r="A336" s="1">
        <v>18</v>
      </c>
      <c r="B336" s="23"/>
      <c r="C336" s="9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1:19" ht="14.1" customHeight="1" x14ac:dyDescent="0.2">
      <c r="A337" s="1">
        <v>19</v>
      </c>
      <c r="B337" s="23"/>
      <c r="C337" s="9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1:19" ht="14.1" customHeight="1" x14ac:dyDescent="0.2">
      <c r="A338" s="1">
        <v>20</v>
      </c>
      <c r="B338" s="23"/>
      <c r="C338" s="9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1:19" ht="14.1" customHeight="1" x14ac:dyDescent="0.2">
      <c r="A339" s="1">
        <v>21</v>
      </c>
      <c r="B339" s="23"/>
      <c r="C339" s="9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1:19" ht="14.1" customHeight="1" x14ac:dyDescent="0.2">
      <c r="A340" s="1">
        <v>22</v>
      </c>
      <c r="B340" s="23"/>
      <c r="C340" s="9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1:19" ht="14.1" customHeight="1" x14ac:dyDescent="0.2">
      <c r="A341" s="1">
        <v>23</v>
      </c>
      <c r="B341" s="23"/>
      <c r="C341" s="9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1:19" ht="14.1" customHeight="1" x14ac:dyDescent="0.2">
      <c r="A342" s="1">
        <v>24</v>
      </c>
      <c r="B342" s="23"/>
      <c r="C342" s="9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1:19" ht="14.1" customHeight="1" x14ac:dyDescent="0.2">
      <c r="A343" s="1">
        <v>25</v>
      </c>
      <c r="B343" s="23"/>
      <c r="C343" s="9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1:19" ht="14.1" customHeight="1" x14ac:dyDescent="0.2">
      <c r="A344" s="1">
        <v>26</v>
      </c>
      <c r="B344" s="23"/>
      <c r="C344" s="9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1:19" ht="14.1" customHeight="1" x14ac:dyDescent="0.2">
      <c r="A345" s="1">
        <v>27</v>
      </c>
      <c r="B345" s="23"/>
      <c r="C345" s="28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1:19" ht="14.1" customHeight="1" x14ac:dyDescent="0.2">
      <c r="A346" s="1">
        <v>28</v>
      </c>
      <c r="B346" s="23"/>
      <c r="C346" s="9"/>
      <c r="D346" s="10"/>
      <c r="E346" s="10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1:19" ht="14.1" customHeight="1" x14ac:dyDescent="0.2">
      <c r="A347" s="1">
        <v>29</v>
      </c>
      <c r="B347" s="23"/>
      <c r="C347" s="25"/>
      <c r="D347" s="10"/>
      <c r="E347" s="10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1:19" ht="14.1" customHeight="1" x14ac:dyDescent="0.2">
      <c r="A348" s="1">
        <v>30</v>
      </c>
      <c r="B348" s="23"/>
      <c r="C348" s="25"/>
      <c r="D348" s="10"/>
      <c r="E348" s="10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1:19" ht="14.1" customHeight="1" x14ac:dyDescent="0.2">
      <c r="A349" s="1">
        <v>31</v>
      </c>
      <c r="B349" s="23"/>
      <c r="C349" s="25"/>
      <c r="D349" s="10"/>
      <c r="E349" s="10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1:19" ht="14.1" customHeight="1" x14ac:dyDescent="0.2">
      <c r="A350" s="1">
        <v>32</v>
      </c>
      <c r="B350" s="23"/>
      <c r="C350" s="25"/>
      <c r="D350" s="10"/>
      <c r="E350" s="10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1:19" ht="14.1" customHeight="1" x14ac:dyDescent="0.2">
      <c r="A351" s="1">
        <v>33</v>
      </c>
      <c r="B351" s="23"/>
      <c r="C351" s="25"/>
      <c r="D351" s="10"/>
      <c r="E351" s="10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1:19" ht="14.1" customHeight="1" x14ac:dyDescent="0.2">
      <c r="A352" s="1">
        <v>34</v>
      </c>
      <c r="B352" s="23"/>
      <c r="C352" s="25"/>
      <c r="D352" s="10"/>
      <c r="E352" s="10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1:19" ht="14.1" customHeight="1" x14ac:dyDescent="0.2">
      <c r="A353" s="1">
        <v>35</v>
      </c>
      <c r="B353" s="23"/>
      <c r="C353" s="25"/>
      <c r="D353" s="10"/>
      <c r="E353" s="10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1:19" ht="14.1" customHeight="1" x14ac:dyDescent="0.2">
      <c r="A354" s="1">
        <v>36</v>
      </c>
      <c r="B354" s="10"/>
      <c r="C354" s="10"/>
      <c r="D354" s="10"/>
      <c r="E354" s="10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19" ht="14.1" customHeight="1" x14ac:dyDescent="0.2">
      <c r="A355" s="1">
        <v>37</v>
      </c>
      <c r="B355" s="10"/>
      <c r="C355" s="10"/>
      <c r="D355" s="10"/>
      <c r="E355" s="10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:19" ht="14.1" customHeight="1" x14ac:dyDescent="0.2">
      <c r="A356" s="1">
        <v>38</v>
      </c>
      <c r="B356" s="10"/>
      <c r="C356" s="10"/>
      <c r="D356" s="10"/>
      <c r="E356" s="10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:19" ht="14.1" customHeight="1" x14ac:dyDescent="0.2">
      <c r="A357" s="1">
        <v>39</v>
      </c>
      <c r="B357" s="10"/>
      <c r="C357" s="10"/>
      <c r="D357" s="10"/>
      <c r="E357" s="10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:19" ht="14.1" customHeight="1" thickBot="1" x14ac:dyDescent="0.25">
      <c r="A358" s="2">
        <v>40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4.1" customHeight="1" x14ac:dyDescent="0.2">
      <c r="A359" s="1" t="s">
        <v>781</v>
      </c>
      <c r="Q359" s="1" t="s">
        <v>782</v>
      </c>
    </row>
    <row r="360" spans="1:19" ht="14.1" customHeight="1" thickBot="1" x14ac:dyDescent="0.25">
      <c r="A360" s="2" t="str">
        <f>+$A$3</f>
        <v>SCHEDULE B-3</v>
      </c>
      <c r="B360" s="2"/>
      <c r="C360" s="2"/>
      <c r="D360" s="2"/>
      <c r="E360" s="2"/>
      <c r="F360" s="2"/>
      <c r="G360" s="2"/>
      <c r="H360" s="2" t="str">
        <f>+$H$3</f>
        <v>13 MONTH AVERAGE BALANCE SHEET - SYSTEM BASIS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 t="str">
        <f>"Page " &amp; INT(ROW()/50) +1 &amp; " of " &amp; S$2</f>
        <v>Page 8 of 12</v>
      </c>
    </row>
    <row r="361" spans="1:19" ht="14.1" customHeight="1" x14ac:dyDescent="0.2">
      <c r="A361" s="1" t="s">
        <v>741</v>
      </c>
      <c r="E361" s="1" t="s">
        <v>806</v>
      </c>
      <c r="G361" s="1" t="str">
        <f>IF(+$G$4="","",$G$4)</f>
        <v>Derive the 13-month average system balance sheet by primary account by month for the test year, the prior year</v>
      </c>
      <c r="K361" s="12"/>
      <c r="L361" s="12"/>
      <c r="N361" s="12"/>
      <c r="O361" s="12"/>
      <c r="P361" s="12" t="s">
        <v>783</v>
      </c>
      <c r="S361" s="18"/>
    </row>
    <row r="362" spans="1:19" ht="14.1" customHeight="1" x14ac:dyDescent="0.2">
      <c r="G362" s="1" t="str">
        <f>IF(+$G$5="","",$G$5)</f>
        <v>and the most recent historical year.  For accounts including non-electric utility amounts, show these</v>
      </c>
      <c r="K362" s="11"/>
      <c r="L362" s="13"/>
      <c r="O362" s="11"/>
      <c r="P362" s="11"/>
      <c r="Q362" s="13" t="str">
        <f>PLine1</f>
        <v>Projected Test Year Ended 12/31/2022</v>
      </c>
      <c r="S362" s="19"/>
    </row>
    <row r="363" spans="1:19" ht="14.1" customHeight="1" x14ac:dyDescent="0.2">
      <c r="A363" s="1" t="s">
        <v>780</v>
      </c>
      <c r="G363" s="1" t="str">
        <f>IF(+$G$6="","",$G$6)</f>
        <v>amounts as a separate sub-account.</v>
      </c>
      <c r="K363" s="11"/>
      <c r="L363" s="13"/>
      <c r="M363" s="11"/>
      <c r="P363" s="11" t="s">
        <v>784</v>
      </c>
      <c r="Q363" s="13" t="str">
        <f>PLine2</f>
        <v>Projected Prior Year Ended 12/31/2021</v>
      </c>
      <c r="S363" s="19"/>
    </row>
    <row r="364" spans="1:19" ht="14.1" customHeight="1" x14ac:dyDescent="0.2">
      <c r="G364" s="1" t="str">
        <f>IF(+$G$7="","",$G$7)</f>
        <v/>
      </c>
      <c r="K364" s="11"/>
      <c r="L364" s="13"/>
      <c r="M364" s="11"/>
      <c r="P364" s="11" t="str">
        <f>IF($P$7="","",$P$7)</f>
        <v/>
      </c>
      <c r="Q364" s="13" t="str">
        <f>PLine3</f>
        <v>Historical Prior Year Ended 12/31/2020</v>
      </c>
      <c r="S364" s="19"/>
    </row>
    <row r="365" spans="1:19" ht="14.1" customHeight="1" thickBot="1" x14ac:dyDescent="0.25">
      <c r="A365" s="2" t="str">
        <f>"DOCKET No. " &amp; DocketNum</f>
        <v>DOCKET No. 21XXXX-EI</v>
      </c>
      <c r="B365" s="2"/>
      <c r="C365" s="2"/>
      <c r="D365" s="2"/>
      <c r="E365" s="2"/>
      <c r="F365" s="2"/>
      <c r="G365" s="2" t="str">
        <f>IF(+$G$8="","",$G$8)</f>
        <v/>
      </c>
      <c r="H365" s="2"/>
      <c r="I365" s="8"/>
      <c r="J365" s="2"/>
      <c r="K365" s="2"/>
      <c r="L365" s="2"/>
      <c r="M365" s="2"/>
      <c r="N365" s="2"/>
      <c r="O365" s="2"/>
      <c r="P365" s="2"/>
      <c r="Q365" s="2" t="str">
        <f>PLine4</f>
        <v>Witness:</v>
      </c>
      <c r="R365" s="2"/>
      <c r="S365" s="2"/>
    </row>
    <row r="366" spans="1:19" ht="14.1" customHeight="1" x14ac:dyDescent="0.2">
      <c r="C366" s="3"/>
      <c r="D366" s="3"/>
      <c r="E366" s="3"/>
      <c r="F366" s="3" t="s">
        <v>743</v>
      </c>
      <c r="G366" s="3" t="s">
        <v>744</v>
      </c>
      <c r="H366" s="3" t="s">
        <v>745</v>
      </c>
      <c r="I366" s="3" t="s">
        <v>746</v>
      </c>
      <c r="J366" s="3" t="s">
        <v>747</v>
      </c>
      <c r="K366" s="3" t="s">
        <v>748</v>
      </c>
      <c r="L366" s="3" t="s">
        <v>749</v>
      </c>
      <c r="M366" s="3" t="s">
        <v>750</v>
      </c>
      <c r="N366" s="3" t="s">
        <v>751</v>
      </c>
      <c r="O366" s="3" t="s">
        <v>752</v>
      </c>
      <c r="P366" s="3" t="s">
        <v>800</v>
      </c>
      <c r="Q366" s="3" t="s">
        <v>801</v>
      </c>
      <c r="R366" s="3" t="s">
        <v>802</v>
      </c>
      <c r="S366" s="3" t="s">
        <v>803</v>
      </c>
    </row>
    <row r="367" spans="1:19" ht="14.1" customHeight="1" x14ac:dyDescent="0.2">
      <c r="C367" s="14"/>
      <c r="D367" s="14"/>
      <c r="E367" s="1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 t="s">
        <v>804</v>
      </c>
    </row>
    <row r="368" spans="1:19" ht="14.1" customHeight="1" x14ac:dyDescent="0.2">
      <c r="A368" s="1" t="s">
        <v>761</v>
      </c>
      <c r="B368" s="4" t="s">
        <v>796</v>
      </c>
      <c r="C368" s="5" t="s">
        <v>798</v>
      </c>
      <c r="D368" s="5"/>
      <c r="E368" s="5"/>
      <c r="F368" s="3" t="str">
        <f>"12/"&amp;PriorYear-1</f>
        <v>12/2020</v>
      </c>
      <c r="G368" s="3" t="str">
        <f>"1/"&amp;PriorYear</f>
        <v>1/2021</v>
      </c>
      <c r="H368" s="3" t="str">
        <f>"2/"&amp;PriorYear</f>
        <v>2/2021</v>
      </c>
      <c r="I368" s="3" t="str">
        <f>"3/"&amp;PriorYear</f>
        <v>3/2021</v>
      </c>
      <c r="J368" s="3" t="str">
        <f>"4/"&amp;PriorYear</f>
        <v>4/2021</v>
      </c>
      <c r="K368" s="3" t="str">
        <f>"5/"&amp;PriorYear</f>
        <v>5/2021</v>
      </c>
      <c r="L368" s="3" t="str">
        <f>"6/"&amp;PriorYear</f>
        <v>6/2021</v>
      </c>
      <c r="M368" s="3" t="str">
        <f>"7/"&amp;PriorYear</f>
        <v>7/2021</v>
      </c>
      <c r="N368" s="3" t="str">
        <f>"8/"&amp;PriorYear</f>
        <v>8/2021</v>
      </c>
      <c r="O368" s="3" t="str">
        <f>"9/"&amp;PriorYear</f>
        <v>9/2021</v>
      </c>
      <c r="P368" s="3" t="str">
        <f>"10/"&amp;PriorYear</f>
        <v>10/2021</v>
      </c>
      <c r="Q368" s="3" t="str">
        <f>"11/"&amp;PriorYear</f>
        <v>11/2021</v>
      </c>
      <c r="R368" s="3" t="str">
        <f>"12/"&amp;PriorYear</f>
        <v>12/2021</v>
      </c>
      <c r="S368" s="16" t="s">
        <v>805</v>
      </c>
    </row>
    <row r="369" spans="1:22" ht="14.1" customHeight="1" thickBot="1" x14ac:dyDescent="0.25">
      <c r="A369" s="2" t="s">
        <v>772</v>
      </c>
      <c r="B369" s="8" t="s">
        <v>797</v>
      </c>
      <c r="C369" s="7" t="s">
        <v>799</v>
      </c>
      <c r="D369" s="7"/>
      <c r="E369" s="7"/>
      <c r="F369" s="15" t="s">
        <v>788</v>
      </c>
      <c r="G369" s="15" t="s">
        <v>788</v>
      </c>
      <c r="H369" s="15" t="s">
        <v>788</v>
      </c>
      <c r="I369" s="15" t="s">
        <v>788</v>
      </c>
      <c r="J369" s="15" t="s">
        <v>788</v>
      </c>
      <c r="K369" s="15" t="s">
        <v>788</v>
      </c>
      <c r="L369" s="15" t="s">
        <v>788</v>
      </c>
      <c r="M369" s="15" t="s">
        <v>788</v>
      </c>
      <c r="N369" s="15" t="s">
        <v>788</v>
      </c>
      <c r="O369" s="15" t="s">
        <v>788</v>
      </c>
      <c r="P369" s="15" t="s">
        <v>788</v>
      </c>
      <c r="Q369" s="15" t="s">
        <v>788</v>
      </c>
      <c r="R369" s="15" t="s">
        <v>788</v>
      </c>
      <c r="S369" s="15" t="s">
        <v>788</v>
      </c>
    </row>
    <row r="370" spans="1:22" ht="14.1" customHeight="1" x14ac:dyDescent="0.2">
      <c r="A370" s="1">
        <v>1</v>
      </c>
      <c r="B370" s="24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</row>
    <row r="371" spans="1:22" ht="14.1" customHeight="1" x14ac:dyDescent="0.2">
      <c r="A371" s="1">
        <v>2</v>
      </c>
      <c r="B371" s="23"/>
      <c r="C371" s="25"/>
      <c r="D371" s="10"/>
      <c r="E371" s="10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</row>
    <row r="372" spans="1:22" ht="14.1" customHeight="1" x14ac:dyDescent="0.2">
      <c r="A372" s="1">
        <v>3</v>
      </c>
      <c r="B372" s="23"/>
      <c r="C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1:22" ht="14.1" customHeight="1" x14ac:dyDescent="0.2">
      <c r="A373" s="1">
        <v>4</v>
      </c>
      <c r="B373" s="23"/>
      <c r="C373" s="9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22" ht="14.1" customHeight="1" x14ac:dyDescent="0.2">
      <c r="A374" s="1">
        <v>5</v>
      </c>
      <c r="B374" s="23"/>
      <c r="C374" s="9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22" ht="14.1" customHeight="1" x14ac:dyDescent="0.2">
      <c r="A375" s="1">
        <v>6</v>
      </c>
      <c r="B375" s="23"/>
      <c r="C375" s="9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10"/>
      <c r="U375" s="10"/>
      <c r="V375" s="10"/>
    </row>
    <row r="376" spans="1:22" ht="14.1" customHeight="1" x14ac:dyDescent="0.2">
      <c r="A376" s="1">
        <v>7</v>
      </c>
      <c r="B376" s="23"/>
      <c r="C376" s="9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10"/>
      <c r="U376" s="10"/>
      <c r="V376" s="10"/>
    </row>
    <row r="377" spans="1:22" ht="14.1" customHeight="1" x14ac:dyDescent="0.2">
      <c r="A377" s="1">
        <v>8</v>
      </c>
      <c r="B377" s="23"/>
      <c r="C377" s="25"/>
      <c r="D377" s="10"/>
      <c r="E377" s="10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10"/>
      <c r="U377" s="10"/>
      <c r="V377" s="10"/>
    </row>
    <row r="378" spans="1:22" ht="14.1" customHeight="1" x14ac:dyDescent="0.2">
      <c r="A378" s="1">
        <v>9</v>
      </c>
      <c r="B378" s="23"/>
      <c r="C378" s="25"/>
      <c r="D378" s="10"/>
      <c r="E378" s="10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10"/>
      <c r="U378" s="10"/>
      <c r="V378" s="10"/>
    </row>
    <row r="379" spans="1:22" ht="14.1" customHeight="1" x14ac:dyDescent="0.2">
      <c r="A379" s="1">
        <v>10</v>
      </c>
      <c r="B379" s="23"/>
      <c r="C379" s="25"/>
      <c r="D379" s="10"/>
      <c r="E379" s="10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10"/>
      <c r="U379" s="10"/>
      <c r="V379" s="10"/>
    </row>
    <row r="380" spans="1:22" ht="14.1" customHeight="1" x14ac:dyDescent="0.2">
      <c r="A380" s="1">
        <v>11</v>
      </c>
      <c r="B380" s="23"/>
      <c r="C380" s="9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10"/>
      <c r="U380" s="10"/>
      <c r="V380" s="10"/>
    </row>
    <row r="381" spans="1:22" ht="14.1" customHeight="1" x14ac:dyDescent="0.2">
      <c r="A381" s="1">
        <v>12</v>
      </c>
      <c r="B381" s="23"/>
      <c r="C381" s="9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10"/>
      <c r="U381" s="10"/>
      <c r="V381" s="10"/>
    </row>
    <row r="382" spans="1:22" ht="14.1" customHeight="1" x14ac:dyDescent="0.2">
      <c r="A382" s="1">
        <v>13</v>
      </c>
      <c r="B382" s="23"/>
      <c r="C382" s="9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10"/>
      <c r="U382" s="10"/>
      <c r="V382" s="10"/>
    </row>
    <row r="383" spans="1:22" ht="14.1" customHeight="1" x14ac:dyDescent="0.2">
      <c r="A383" s="1">
        <v>14</v>
      </c>
      <c r="B383" s="23"/>
      <c r="C383" s="25"/>
      <c r="D383" s="10"/>
      <c r="E383" s="10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10"/>
      <c r="U383" s="10"/>
      <c r="V383" s="10"/>
    </row>
    <row r="384" spans="1:22" ht="14.1" customHeight="1" x14ac:dyDescent="0.2">
      <c r="A384" s="1">
        <v>15</v>
      </c>
      <c r="B384" s="23"/>
      <c r="C384" s="25"/>
      <c r="D384" s="10"/>
      <c r="E384" s="10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10"/>
      <c r="U384" s="10"/>
      <c r="V384" s="10"/>
    </row>
    <row r="385" spans="1:22" ht="14.1" customHeight="1" x14ac:dyDescent="0.2">
      <c r="A385" s="1">
        <v>16</v>
      </c>
      <c r="B385" s="23"/>
      <c r="C385" s="25"/>
      <c r="D385" s="10"/>
      <c r="E385" s="10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10"/>
      <c r="U385" s="10"/>
      <c r="V385" s="10"/>
    </row>
    <row r="386" spans="1:22" ht="14.1" customHeight="1" x14ac:dyDescent="0.2">
      <c r="A386" s="1">
        <v>17</v>
      </c>
      <c r="B386" s="23"/>
      <c r="C386" s="25"/>
      <c r="D386" s="10"/>
      <c r="E386" s="10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10"/>
      <c r="U386" s="10"/>
      <c r="V386" s="10"/>
    </row>
    <row r="387" spans="1:22" ht="14.1" customHeight="1" x14ac:dyDescent="0.2">
      <c r="A387" s="1">
        <v>18</v>
      </c>
      <c r="B387" s="23"/>
      <c r="C387" s="25"/>
      <c r="D387" s="10"/>
      <c r="E387" s="10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1:22" ht="14.1" customHeight="1" x14ac:dyDescent="0.2">
      <c r="A388" s="1">
        <v>19</v>
      </c>
      <c r="B388" s="23"/>
      <c r="C388" s="25"/>
      <c r="D388" s="10"/>
      <c r="E388" s="10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1:22" ht="14.1" customHeight="1" x14ac:dyDescent="0.2">
      <c r="A389" s="1">
        <v>20</v>
      </c>
      <c r="B389" s="23"/>
      <c r="C389" s="25"/>
      <c r="D389" s="10"/>
      <c r="E389" s="10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1:22" ht="14.1" customHeight="1" x14ac:dyDescent="0.2">
      <c r="A390" s="1">
        <v>21</v>
      </c>
      <c r="B390" s="23"/>
      <c r="C390" s="25"/>
      <c r="D390" s="10"/>
      <c r="E390" s="10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1:22" ht="14.1" customHeight="1" x14ac:dyDescent="0.2">
      <c r="A391" s="1">
        <v>22</v>
      </c>
      <c r="B391" s="23"/>
      <c r="C391" s="25"/>
      <c r="D391" s="10"/>
      <c r="E391" s="10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1:22" ht="14.1" customHeight="1" x14ac:dyDescent="0.2">
      <c r="A392" s="1">
        <v>23</v>
      </c>
      <c r="B392" s="23"/>
      <c r="C392" s="25"/>
      <c r="D392" s="10"/>
      <c r="E392" s="10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1:22" ht="14.1" customHeight="1" x14ac:dyDescent="0.2">
      <c r="A393" s="1">
        <v>24</v>
      </c>
      <c r="B393" s="23"/>
      <c r="C393" s="25"/>
      <c r="D393" s="10"/>
      <c r="E393" s="10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1:22" ht="14.1" customHeight="1" x14ac:dyDescent="0.2">
      <c r="A394" s="1">
        <v>25</v>
      </c>
      <c r="B394" s="23"/>
      <c r="C394" s="25"/>
      <c r="D394" s="10"/>
      <c r="E394" s="10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1:22" ht="14.1" customHeight="1" x14ac:dyDescent="0.2">
      <c r="A395" s="1">
        <v>26</v>
      </c>
      <c r="B395" s="23"/>
      <c r="C395" s="25"/>
      <c r="D395" s="10"/>
      <c r="E395" s="10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1:22" ht="14.1" customHeight="1" x14ac:dyDescent="0.2">
      <c r="A396" s="1">
        <v>27</v>
      </c>
      <c r="B396" s="23"/>
      <c r="C396" s="25"/>
      <c r="D396" s="10"/>
      <c r="E396" s="10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1:22" ht="14.1" customHeight="1" x14ac:dyDescent="0.2">
      <c r="A397" s="1">
        <v>28</v>
      </c>
      <c r="B397" s="23"/>
      <c r="C397" s="25"/>
      <c r="D397" s="10"/>
      <c r="E397" s="10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1:22" ht="14.1" customHeight="1" x14ac:dyDescent="0.2">
      <c r="A398" s="1">
        <v>29</v>
      </c>
      <c r="B398" s="23"/>
      <c r="C398" s="25"/>
      <c r="D398" s="10"/>
      <c r="E398" s="10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1:22" ht="14.1" customHeight="1" x14ac:dyDescent="0.2">
      <c r="A399" s="1">
        <v>30</v>
      </c>
      <c r="B399" s="23"/>
      <c r="C399" s="25"/>
      <c r="D399" s="10"/>
      <c r="E399" s="10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1:22" ht="14.1" customHeight="1" x14ac:dyDescent="0.2">
      <c r="A400" s="1">
        <v>31</v>
      </c>
      <c r="B400" s="23"/>
      <c r="C400" s="25"/>
      <c r="D400" s="10"/>
      <c r="E400" s="10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1:19" ht="14.1" customHeight="1" x14ac:dyDescent="0.2">
      <c r="A401" s="1">
        <v>32</v>
      </c>
      <c r="B401" s="23"/>
      <c r="C401" s="25"/>
      <c r="D401" s="10"/>
      <c r="E401" s="10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1:19" ht="14.1" customHeight="1" x14ac:dyDescent="0.2">
      <c r="A402" s="1">
        <v>33</v>
      </c>
      <c r="B402" s="23"/>
      <c r="C402" s="25"/>
      <c r="D402" s="10"/>
      <c r="E402" s="10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1:19" ht="14.1" customHeight="1" x14ac:dyDescent="0.2">
      <c r="A403" s="1">
        <v>34</v>
      </c>
      <c r="B403" s="23"/>
      <c r="C403" s="25"/>
      <c r="D403" s="10"/>
      <c r="E403" s="10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1:19" ht="14.1" customHeight="1" x14ac:dyDescent="0.2">
      <c r="A404" s="1">
        <v>35</v>
      </c>
      <c r="B404" s="23"/>
      <c r="C404" s="25"/>
      <c r="D404" s="10"/>
      <c r="E404" s="10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1:19" ht="14.1" customHeight="1" x14ac:dyDescent="0.2">
      <c r="A405" s="1">
        <v>36</v>
      </c>
      <c r="B405" s="10"/>
      <c r="C405" s="10"/>
      <c r="D405" s="10"/>
      <c r="E405" s="10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ht="14.1" customHeight="1" x14ac:dyDescent="0.2">
      <c r="A406" s="1">
        <v>37</v>
      </c>
      <c r="B406" s="10"/>
      <c r="C406" s="10"/>
      <c r="D406" s="10"/>
      <c r="E406" s="10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:19" ht="14.1" customHeight="1" x14ac:dyDescent="0.2">
      <c r="A407" s="1">
        <v>38</v>
      </c>
      <c r="B407" s="10"/>
      <c r="C407" s="10"/>
      <c r="D407" s="10"/>
      <c r="E407" s="10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:19" ht="14.1" customHeight="1" x14ac:dyDescent="0.2">
      <c r="A408" s="1">
        <v>39</v>
      </c>
      <c r="B408" s="10"/>
      <c r="C408" s="10"/>
      <c r="D408" s="10"/>
      <c r="E408" s="10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:19" ht="14.1" customHeight="1" thickBot="1" x14ac:dyDescent="0.25">
      <c r="A409" s="2">
        <v>40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4.1" customHeight="1" x14ac:dyDescent="0.2">
      <c r="A410" s="1" t="s">
        <v>781</v>
      </c>
      <c r="Q410" s="1" t="s">
        <v>782</v>
      </c>
    </row>
    <row r="411" spans="1:19" ht="14.1" customHeight="1" thickBot="1" x14ac:dyDescent="0.25">
      <c r="A411" s="2" t="str">
        <f>+$A$3</f>
        <v>SCHEDULE B-3</v>
      </c>
      <c r="B411" s="2"/>
      <c r="C411" s="2"/>
      <c r="D411" s="2"/>
      <c r="E411" s="2"/>
      <c r="F411" s="2"/>
      <c r="G411" s="2"/>
      <c r="H411" s="2" t="s">
        <v>564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 t="str">
        <f>"Page " &amp; INT(ROW()/50) +1 &amp; " of " &amp; S$2</f>
        <v>Page 9 of 12</v>
      </c>
    </row>
    <row r="412" spans="1:19" ht="14.1" customHeight="1" x14ac:dyDescent="0.2">
      <c r="A412" s="1" t="s">
        <v>741</v>
      </c>
      <c r="E412" s="1" t="s">
        <v>806</v>
      </c>
      <c r="G412" s="1" t="str">
        <f>IF(+$G$4="","",$G$4)</f>
        <v>Derive the 13-month average system balance sheet by primary account by month for the test year, the prior year</v>
      </c>
      <c r="K412" s="12"/>
      <c r="L412" s="12"/>
      <c r="N412" s="12"/>
      <c r="O412" s="12"/>
      <c r="P412" s="12" t="s">
        <v>783</v>
      </c>
      <c r="S412" s="18"/>
    </row>
    <row r="413" spans="1:19" ht="14.1" customHeight="1" x14ac:dyDescent="0.2">
      <c r="G413" s="1" t="str">
        <f>IF(+$G$5="","",$G$5)</f>
        <v>and the most recent historical year.  For accounts including non-electric utility amounts, show these</v>
      </c>
      <c r="K413" s="11"/>
      <c r="L413" s="13"/>
      <c r="O413" s="11"/>
      <c r="P413" s="11"/>
      <c r="Q413" s="13" t="str">
        <f>PLine1</f>
        <v>Projected Test Year Ended 12/31/2022</v>
      </c>
      <c r="S413" s="19"/>
    </row>
    <row r="414" spans="1:19" ht="14.1" customHeight="1" x14ac:dyDescent="0.2">
      <c r="A414" s="1" t="s">
        <v>780</v>
      </c>
      <c r="G414" s="1" t="str">
        <f>IF(+$G$6="","",$G$6)</f>
        <v>amounts as a separate sub-account.</v>
      </c>
      <c r="K414" s="11"/>
      <c r="L414" s="13"/>
      <c r="M414" s="11"/>
      <c r="P414" s="13"/>
      <c r="Q414" s="13" t="str">
        <f>PLine2</f>
        <v>Projected Prior Year Ended 12/31/2021</v>
      </c>
      <c r="S414" s="19"/>
    </row>
    <row r="415" spans="1:19" ht="14.1" customHeight="1" x14ac:dyDescent="0.2">
      <c r="G415" s="1" t="str">
        <f>IF(+$G$7="","",$G$7)</f>
        <v/>
      </c>
      <c r="K415" s="11"/>
      <c r="L415" s="13"/>
      <c r="M415" s="11"/>
      <c r="P415" s="11" t="s">
        <v>784</v>
      </c>
      <c r="Q415" s="13" t="str">
        <f>PLine3</f>
        <v>Historical Prior Year Ended 12/31/2020</v>
      </c>
      <c r="S415" s="19"/>
    </row>
    <row r="416" spans="1:19" ht="14.1" customHeight="1" thickBot="1" x14ac:dyDescent="0.25">
      <c r="A416" s="2" t="str">
        <f>"DOCKET No. " &amp; DocketNum</f>
        <v>DOCKET No. 21XXXX-EI</v>
      </c>
      <c r="B416" s="2"/>
      <c r="C416" s="2"/>
      <c r="D416" s="2"/>
      <c r="E416" s="2"/>
      <c r="F416" s="2"/>
      <c r="G416" s="2" t="str">
        <f>IF(+$G$8="","",$G$8)</f>
        <v/>
      </c>
      <c r="H416" s="2"/>
      <c r="I416" s="8"/>
      <c r="J416" s="8"/>
      <c r="K416" s="2"/>
      <c r="L416" s="2"/>
      <c r="M416" s="2"/>
      <c r="N416" s="2"/>
      <c r="O416" s="2"/>
      <c r="P416" s="2"/>
      <c r="Q416" s="2" t="str">
        <f>PLine4</f>
        <v>Witness:</v>
      </c>
      <c r="R416" s="2"/>
      <c r="S416" s="2"/>
    </row>
    <row r="417" spans="1:19" ht="14.1" customHeight="1" x14ac:dyDescent="0.2">
      <c r="C417" s="3"/>
      <c r="D417" s="3"/>
      <c r="E417" s="3"/>
      <c r="F417" s="3" t="s">
        <v>743</v>
      </c>
      <c r="G417" s="3" t="s">
        <v>744</v>
      </c>
      <c r="H417" s="3" t="s">
        <v>745</v>
      </c>
      <c r="I417" s="3" t="s">
        <v>746</v>
      </c>
      <c r="J417" s="3" t="s">
        <v>747</v>
      </c>
      <c r="K417" s="3" t="s">
        <v>748</v>
      </c>
      <c r="L417" s="3" t="s">
        <v>749</v>
      </c>
      <c r="M417" s="3" t="s">
        <v>750</v>
      </c>
      <c r="N417" s="3" t="s">
        <v>751</v>
      </c>
      <c r="O417" s="3" t="s">
        <v>752</v>
      </c>
      <c r="P417" s="3" t="s">
        <v>800</v>
      </c>
      <c r="Q417" s="3" t="s">
        <v>801</v>
      </c>
      <c r="R417" s="3" t="s">
        <v>802</v>
      </c>
      <c r="S417" s="3" t="s">
        <v>803</v>
      </c>
    </row>
    <row r="418" spans="1:19" ht="14.1" customHeight="1" x14ac:dyDescent="0.2">
      <c r="C418" s="14"/>
      <c r="D418" s="14"/>
      <c r="E418" s="1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 t="s">
        <v>804</v>
      </c>
    </row>
    <row r="419" spans="1:19" ht="14.1" customHeight="1" x14ac:dyDescent="0.2">
      <c r="A419" s="1" t="s">
        <v>761</v>
      </c>
      <c r="B419" s="4" t="s">
        <v>796</v>
      </c>
      <c r="C419" s="5" t="s">
        <v>798</v>
      </c>
      <c r="D419" s="5"/>
      <c r="E419" s="5"/>
      <c r="F419" s="3" t="str">
        <f>"12/"&amp;HistYear-1</f>
        <v>12/2019</v>
      </c>
      <c r="G419" s="3" t="str">
        <f>"1/"&amp;HistYear</f>
        <v>1/2020</v>
      </c>
      <c r="H419" s="3" t="str">
        <f>"2/"&amp;HistYear</f>
        <v>2/2020</v>
      </c>
      <c r="I419" s="3" t="str">
        <f>"3/"&amp;HistYear</f>
        <v>3/2020</v>
      </c>
      <c r="J419" s="3" t="str">
        <f>"4/"&amp;HistYear</f>
        <v>4/2020</v>
      </c>
      <c r="K419" s="3" t="str">
        <f>"5/"&amp;HistYear</f>
        <v>5/2020</v>
      </c>
      <c r="L419" s="3" t="str">
        <f>"6/"&amp;HistYear</f>
        <v>6/2020</v>
      </c>
      <c r="M419" s="3" t="str">
        <f>"7/"&amp;HistYear</f>
        <v>7/2020</v>
      </c>
      <c r="N419" s="3" t="str">
        <f>"8/"&amp;HistYear</f>
        <v>8/2020</v>
      </c>
      <c r="O419" s="3" t="str">
        <f>"9/"&amp;HistYear</f>
        <v>9/2020</v>
      </c>
      <c r="P419" s="3" t="str">
        <f>"10/"&amp;HistYear</f>
        <v>10/2020</v>
      </c>
      <c r="Q419" s="3" t="str">
        <f>"11/"&amp;HistYear</f>
        <v>11/2020</v>
      </c>
      <c r="R419" s="3" t="str">
        <f>"12/"&amp;HistYear</f>
        <v>12/2020</v>
      </c>
      <c r="S419" s="16" t="s">
        <v>805</v>
      </c>
    </row>
    <row r="420" spans="1:19" ht="14.1" customHeight="1" thickBot="1" x14ac:dyDescent="0.25">
      <c r="A420" s="2" t="s">
        <v>772</v>
      </c>
      <c r="B420" s="8" t="s">
        <v>797</v>
      </c>
      <c r="C420" s="7" t="s">
        <v>799</v>
      </c>
      <c r="D420" s="7"/>
      <c r="E420" s="7"/>
      <c r="F420" s="15" t="s">
        <v>788</v>
      </c>
      <c r="G420" s="15" t="s">
        <v>788</v>
      </c>
      <c r="H420" s="15" t="s">
        <v>788</v>
      </c>
      <c r="I420" s="15" t="s">
        <v>788</v>
      </c>
      <c r="J420" s="15" t="s">
        <v>788</v>
      </c>
      <c r="K420" s="15" t="s">
        <v>788</v>
      </c>
      <c r="L420" s="15" t="s">
        <v>788</v>
      </c>
      <c r="M420" s="15" t="s">
        <v>788</v>
      </c>
      <c r="N420" s="15" t="s">
        <v>788</v>
      </c>
      <c r="O420" s="15" t="s">
        <v>788</v>
      </c>
      <c r="P420" s="15" t="s">
        <v>788</v>
      </c>
      <c r="Q420" s="15" t="s">
        <v>788</v>
      </c>
      <c r="R420" s="15" t="s">
        <v>788</v>
      </c>
      <c r="S420" s="15" t="s">
        <v>788</v>
      </c>
    </row>
    <row r="421" spans="1:19" ht="14.1" customHeight="1" x14ac:dyDescent="0.2">
      <c r="A421" s="1">
        <v>1</v>
      </c>
      <c r="B421" s="26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4.1" customHeight="1" x14ac:dyDescent="0.2">
      <c r="A422" s="1">
        <v>2</v>
      </c>
      <c r="B422" s="26"/>
      <c r="C422" s="9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</row>
    <row r="423" spans="1:19" ht="14.1" customHeight="1" x14ac:dyDescent="0.2">
      <c r="A423" s="1">
        <v>3</v>
      </c>
      <c r="B423" s="23"/>
      <c r="C423" s="9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1:19" ht="14.1" customHeight="1" x14ac:dyDescent="0.2">
      <c r="A424" s="1">
        <v>4</v>
      </c>
      <c r="B424" s="23"/>
      <c r="C424" s="9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1:19" ht="14.1" customHeight="1" x14ac:dyDescent="0.2">
      <c r="A425" s="1">
        <v>5</v>
      </c>
      <c r="B425" s="23"/>
      <c r="C425" s="9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1:19" ht="14.1" customHeight="1" x14ac:dyDescent="0.2">
      <c r="A426" s="1">
        <v>6</v>
      </c>
      <c r="B426" s="23"/>
      <c r="C426" s="9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1:19" ht="14.1" customHeight="1" x14ac:dyDescent="0.2">
      <c r="A427" s="1">
        <v>7</v>
      </c>
      <c r="B427" s="23"/>
      <c r="C427" s="9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1:19" ht="14.1" customHeight="1" x14ac:dyDescent="0.2">
      <c r="A428" s="1">
        <v>8</v>
      </c>
      <c r="B428" s="23"/>
      <c r="C428" s="9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1:19" ht="14.1" customHeight="1" x14ac:dyDescent="0.2">
      <c r="A429" s="1">
        <v>9</v>
      </c>
      <c r="B429" s="23"/>
      <c r="C429" s="9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1:19" ht="14.1" customHeight="1" x14ac:dyDescent="0.2">
      <c r="A430" s="1">
        <v>10</v>
      </c>
      <c r="B430" s="23"/>
      <c r="C430" s="9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1:19" ht="14.1" customHeight="1" x14ac:dyDescent="0.2">
      <c r="A431" s="1">
        <v>11</v>
      </c>
      <c r="B431" s="23"/>
      <c r="C431" s="9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1:19" ht="14.1" customHeight="1" x14ac:dyDescent="0.2">
      <c r="A432" s="1">
        <v>12</v>
      </c>
      <c r="B432" s="23"/>
      <c r="C432" s="9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1:19" ht="14.1" customHeight="1" x14ac:dyDescent="0.2">
      <c r="A433" s="1">
        <v>13</v>
      </c>
      <c r="B433" s="23"/>
      <c r="C433" s="9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1:19" ht="14.1" customHeight="1" x14ac:dyDescent="0.2">
      <c r="A434" s="1">
        <v>14</v>
      </c>
      <c r="B434" s="23"/>
      <c r="C434" s="9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1:19" ht="14.1" customHeight="1" x14ac:dyDescent="0.2">
      <c r="A435" s="1">
        <v>15</v>
      </c>
      <c r="B435" s="23"/>
      <c r="C435" s="9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1:19" ht="14.1" customHeight="1" x14ac:dyDescent="0.2">
      <c r="A436" s="1">
        <v>16</v>
      </c>
      <c r="B436" s="23"/>
      <c r="C436" s="9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1:19" ht="14.1" customHeight="1" x14ac:dyDescent="0.2">
      <c r="A437" s="1">
        <v>17</v>
      </c>
      <c r="B437" s="23"/>
      <c r="C437" s="9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1:19" ht="14.1" customHeight="1" x14ac:dyDescent="0.2">
      <c r="A438" s="1">
        <v>18</v>
      </c>
      <c r="B438" s="23"/>
      <c r="C438" s="9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1:19" ht="14.1" customHeight="1" x14ac:dyDescent="0.2">
      <c r="A439" s="1">
        <v>19</v>
      </c>
      <c r="B439" s="23"/>
      <c r="C439" s="9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1:19" ht="14.1" customHeight="1" x14ac:dyDescent="0.2">
      <c r="A440" s="1">
        <v>20</v>
      </c>
      <c r="B440" s="23"/>
      <c r="C440" s="9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1:19" ht="14.1" customHeight="1" x14ac:dyDescent="0.2">
      <c r="A441" s="1">
        <v>21</v>
      </c>
      <c r="B441" s="23"/>
      <c r="C441" s="9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1:19" ht="14.1" customHeight="1" x14ac:dyDescent="0.2">
      <c r="A442" s="1">
        <v>22</v>
      </c>
      <c r="B442" s="23"/>
      <c r="C442" s="9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1:19" ht="14.1" customHeight="1" x14ac:dyDescent="0.2">
      <c r="A443" s="1">
        <v>23</v>
      </c>
      <c r="B443" s="23"/>
      <c r="C443" s="9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1:19" ht="14.1" customHeight="1" x14ac:dyDescent="0.2">
      <c r="A444" s="1">
        <v>24</v>
      </c>
      <c r="B444" s="23"/>
      <c r="C444" s="9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1:19" ht="14.1" customHeight="1" x14ac:dyDescent="0.2">
      <c r="A445" s="1">
        <v>25</v>
      </c>
      <c r="B445" s="23"/>
      <c r="C445" s="9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1:19" ht="14.1" customHeight="1" x14ac:dyDescent="0.2">
      <c r="A446" s="1">
        <v>26</v>
      </c>
      <c r="B446" s="23"/>
      <c r="C446" s="9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1:19" ht="14.1" customHeight="1" x14ac:dyDescent="0.2">
      <c r="A447" s="1">
        <v>27</v>
      </c>
      <c r="B447" s="23"/>
      <c r="C447" s="9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1:19" ht="14.1" customHeight="1" x14ac:dyDescent="0.2">
      <c r="A448" s="1">
        <v>28</v>
      </c>
      <c r="B448" s="23"/>
      <c r="C448" s="9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1:19" ht="14.1" customHeight="1" x14ac:dyDescent="0.2">
      <c r="A449" s="1">
        <v>29</v>
      </c>
      <c r="B449" s="27"/>
      <c r="C449" s="9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1:19" ht="14.1" customHeight="1" x14ac:dyDescent="0.2">
      <c r="A450" s="1">
        <v>30</v>
      </c>
      <c r="B450" s="23"/>
      <c r="C450" s="9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1:19" ht="14.1" customHeight="1" x14ac:dyDescent="0.2">
      <c r="A451" s="1">
        <v>31</v>
      </c>
      <c r="B451" s="23"/>
      <c r="C451" s="9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1:19" ht="14.1" customHeight="1" x14ac:dyDescent="0.2">
      <c r="A452" s="1">
        <v>32</v>
      </c>
      <c r="B452" s="23"/>
      <c r="C452" s="9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1:19" ht="14.1" customHeight="1" x14ac:dyDescent="0.2">
      <c r="A453" s="1">
        <v>33</v>
      </c>
      <c r="B453" s="23"/>
      <c r="C453" s="9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1:19" ht="14.1" customHeight="1" x14ac:dyDescent="0.2">
      <c r="A454" s="1">
        <v>34</v>
      </c>
      <c r="B454" s="23"/>
      <c r="C454" s="9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1:19" ht="14.1" customHeight="1" x14ac:dyDescent="0.2">
      <c r="A455" s="1">
        <v>35</v>
      </c>
      <c r="B455" s="23"/>
      <c r="C455" s="9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1:19" ht="14.1" customHeight="1" x14ac:dyDescent="0.2">
      <c r="A456" s="1">
        <v>36</v>
      </c>
      <c r="B456" s="10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:19" ht="14.1" customHeight="1" x14ac:dyDescent="0.2">
      <c r="A457" s="1">
        <v>37</v>
      </c>
      <c r="B457" s="10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:19" ht="14.1" customHeight="1" x14ac:dyDescent="0.2">
      <c r="A458" s="1">
        <v>38</v>
      </c>
      <c r="B458" s="10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:19" ht="14.1" customHeight="1" x14ac:dyDescent="0.2">
      <c r="A459" s="1">
        <v>39</v>
      </c>
      <c r="B459" s="10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:19" ht="14.1" customHeight="1" thickBot="1" x14ac:dyDescent="0.25">
      <c r="A460" s="2">
        <v>40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4.1" customHeight="1" x14ac:dyDescent="0.2">
      <c r="A461" s="1" t="s">
        <v>781</v>
      </c>
      <c r="Q461" s="1" t="s">
        <v>782</v>
      </c>
    </row>
    <row r="462" spans="1:19" ht="14.1" customHeight="1" thickBot="1" x14ac:dyDescent="0.25">
      <c r="A462" s="2" t="str">
        <f>+$A$3</f>
        <v>SCHEDULE B-3</v>
      </c>
      <c r="B462" s="2"/>
      <c r="C462" s="2"/>
      <c r="D462" s="2"/>
      <c r="E462" s="2"/>
      <c r="F462" s="2"/>
      <c r="G462" s="2"/>
      <c r="H462" s="2" t="str">
        <f>+$H$3</f>
        <v>13 MONTH AVERAGE BALANCE SHEET - SYSTEM BASIS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 t="str">
        <f>"Page " &amp; INT(ROW()/50) +1 &amp; " of " &amp; S$2</f>
        <v>Page 10 of 12</v>
      </c>
    </row>
    <row r="463" spans="1:19" ht="14.1" customHeight="1" x14ac:dyDescent="0.2">
      <c r="A463" s="1" t="s">
        <v>741</v>
      </c>
      <c r="E463" s="1" t="s">
        <v>806</v>
      </c>
      <c r="G463" s="1" t="str">
        <f>IF(+$G$4="","",$G$4)</f>
        <v>Derive the 13-month average system balance sheet by primary account by month for the test year, the prior year</v>
      </c>
      <c r="K463" s="12"/>
      <c r="L463" s="12"/>
      <c r="N463" s="12"/>
      <c r="O463" s="12"/>
      <c r="P463" s="12" t="s">
        <v>783</v>
      </c>
      <c r="S463" s="18"/>
    </row>
    <row r="464" spans="1:19" ht="14.1" customHeight="1" x14ac:dyDescent="0.2">
      <c r="G464" s="1" t="str">
        <f>IF(+$G$5="","",$G$5)</f>
        <v>and the most recent historical year.  For accounts including non-electric utility amounts, show these</v>
      </c>
      <c r="K464" s="11"/>
      <c r="L464" s="13"/>
      <c r="O464" s="11"/>
      <c r="P464" s="11"/>
      <c r="Q464" s="13" t="str">
        <f>PLine1</f>
        <v>Projected Test Year Ended 12/31/2022</v>
      </c>
      <c r="S464" s="19"/>
    </row>
    <row r="465" spans="1:19" ht="14.1" customHeight="1" x14ac:dyDescent="0.2">
      <c r="A465" s="1" t="s">
        <v>780</v>
      </c>
      <c r="G465" s="1" t="str">
        <f>IF(+$G$6="","",$G$6)</f>
        <v>amounts as a separate sub-account.</v>
      </c>
      <c r="K465" s="11"/>
      <c r="L465" s="13"/>
      <c r="M465" s="11"/>
      <c r="P465" s="11"/>
      <c r="Q465" s="13" t="str">
        <f>PLine2</f>
        <v>Projected Prior Year Ended 12/31/2021</v>
      </c>
      <c r="S465" s="19"/>
    </row>
    <row r="466" spans="1:19" ht="14.1" customHeight="1" x14ac:dyDescent="0.2">
      <c r="G466" s="1" t="str">
        <f>IF(+$G$7="","",$G$7)</f>
        <v/>
      </c>
      <c r="K466" s="11"/>
      <c r="L466" s="13"/>
      <c r="M466" s="11"/>
      <c r="P466" s="11" t="s">
        <v>784</v>
      </c>
      <c r="Q466" s="13" t="str">
        <f>PLine3</f>
        <v>Historical Prior Year Ended 12/31/2020</v>
      </c>
      <c r="S466" s="19"/>
    </row>
    <row r="467" spans="1:19" ht="14.1" customHeight="1" thickBot="1" x14ac:dyDescent="0.25">
      <c r="A467" s="2" t="str">
        <f>"DOCKET No. " &amp; DocketNum</f>
        <v>DOCKET No. 21XXXX-EI</v>
      </c>
      <c r="B467" s="2"/>
      <c r="C467" s="2"/>
      <c r="D467" s="2"/>
      <c r="E467" s="2"/>
      <c r="F467" s="2"/>
      <c r="G467" s="2" t="str">
        <f>IF(+$G$8="","",$G$8)</f>
        <v/>
      </c>
      <c r="H467" s="2"/>
      <c r="I467" s="8"/>
      <c r="J467" s="2"/>
      <c r="K467" s="2"/>
      <c r="L467" s="2"/>
      <c r="M467" s="2"/>
      <c r="N467" s="2"/>
      <c r="O467" s="2"/>
      <c r="P467" s="2"/>
      <c r="Q467" s="2" t="str">
        <f>PLine4</f>
        <v>Witness:</v>
      </c>
      <c r="R467" s="2"/>
      <c r="S467" s="2"/>
    </row>
    <row r="468" spans="1:19" ht="14.1" customHeight="1" x14ac:dyDescent="0.2">
      <c r="C468" s="3"/>
      <c r="D468" s="3"/>
      <c r="E468" s="3"/>
      <c r="F468" s="3" t="s">
        <v>743</v>
      </c>
      <c r="G468" s="3" t="s">
        <v>744</v>
      </c>
      <c r="H468" s="3" t="s">
        <v>745</v>
      </c>
      <c r="I468" s="3" t="s">
        <v>746</v>
      </c>
      <c r="J468" s="3" t="s">
        <v>747</v>
      </c>
      <c r="K468" s="3" t="s">
        <v>748</v>
      </c>
      <c r="L468" s="3" t="s">
        <v>749</v>
      </c>
      <c r="M468" s="3" t="s">
        <v>750</v>
      </c>
      <c r="N468" s="3" t="s">
        <v>751</v>
      </c>
      <c r="O468" s="3" t="s">
        <v>752</v>
      </c>
      <c r="P468" s="3" t="s">
        <v>800</v>
      </c>
      <c r="Q468" s="3" t="s">
        <v>801</v>
      </c>
      <c r="R468" s="3" t="s">
        <v>802</v>
      </c>
      <c r="S468" s="3" t="s">
        <v>803</v>
      </c>
    </row>
    <row r="469" spans="1:19" ht="14.1" customHeight="1" x14ac:dyDescent="0.2">
      <c r="C469" s="14"/>
      <c r="D469" s="14"/>
      <c r="E469" s="1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 t="s">
        <v>804</v>
      </c>
    </row>
    <row r="470" spans="1:19" ht="14.1" customHeight="1" x14ac:dyDescent="0.2">
      <c r="A470" s="1" t="s">
        <v>761</v>
      </c>
      <c r="B470" s="4" t="s">
        <v>796</v>
      </c>
      <c r="C470" s="5" t="s">
        <v>798</v>
      </c>
      <c r="D470" s="5"/>
      <c r="E470" s="5"/>
      <c r="F470" s="3" t="str">
        <f>"12/"&amp;HistYear-1</f>
        <v>12/2019</v>
      </c>
      <c r="G470" s="3" t="str">
        <f>"1/"&amp;HistYear</f>
        <v>1/2020</v>
      </c>
      <c r="H470" s="3" t="str">
        <f>"2/"&amp;HistYear</f>
        <v>2/2020</v>
      </c>
      <c r="I470" s="3" t="str">
        <f>"3/"&amp;HistYear</f>
        <v>3/2020</v>
      </c>
      <c r="J470" s="3" t="str">
        <f>"4/"&amp;HistYear</f>
        <v>4/2020</v>
      </c>
      <c r="K470" s="3" t="str">
        <f>"5/"&amp;HistYear</f>
        <v>5/2020</v>
      </c>
      <c r="L470" s="3" t="str">
        <f>"6/"&amp;HistYear</f>
        <v>6/2020</v>
      </c>
      <c r="M470" s="3" t="str">
        <f>"7/"&amp;HistYear</f>
        <v>7/2020</v>
      </c>
      <c r="N470" s="3" t="str">
        <f>"8/"&amp;HistYear</f>
        <v>8/2020</v>
      </c>
      <c r="O470" s="3" t="str">
        <f>"9/"&amp;HistYear</f>
        <v>9/2020</v>
      </c>
      <c r="P470" s="3" t="str">
        <f>"10/"&amp;HistYear</f>
        <v>10/2020</v>
      </c>
      <c r="Q470" s="3" t="str">
        <f>"11/"&amp;HistYear</f>
        <v>11/2020</v>
      </c>
      <c r="R470" s="3" t="str">
        <f>"12/"&amp;HistYear</f>
        <v>12/2020</v>
      </c>
      <c r="S470" s="16" t="s">
        <v>805</v>
      </c>
    </row>
    <row r="471" spans="1:19" ht="14.1" customHeight="1" thickBot="1" x14ac:dyDescent="0.25">
      <c r="A471" s="2" t="s">
        <v>772</v>
      </c>
      <c r="B471" s="8" t="s">
        <v>797</v>
      </c>
      <c r="C471" s="7" t="s">
        <v>799</v>
      </c>
      <c r="D471" s="7"/>
      <c r="E471" s="7"/>
      <c r="F471" s="15" t="s">
        <v>788</v>
      </c>
      <c r="G471" s="15" t="s">
        <v>788</v>
      </c>
      <c r="H471" s="15" t="s">
        <v>788</v>
      </c>
      <c r="I471" s="15" t="s">
        <v>788</v>
      </c>
      <c r="J471" s="15" t="s">
        <v>788</v>
      </c>
      <c r="K471" s="15" t="s">
        <v>788</v>
      </c>
      <c r="L471" s="15" t="s">
        <v>788</v>
      </c>
      <c r="M471" s="15" t="s">
        <v>788</v>
      </c>
      <c r="N471" s="15" t="s">
        <v>788</v>
      </c>
      <c r="O471" s="15" t="s">
        <v>788</v>
      </c>
      <c r="P471" s="15" t="s">
        <v>788</v>
      </c>
      <c r="Q471" s="15" t="s">
        <v>788</v>
      </c>
      <c r="R471" s="15" t="s">
        <v>788</v>
      </c>
      <c r="S471" s="15" t="s">
        <v>788</v>
      </c>
    </row>
    <row r="472" spans="1:19" ht="14.1" customHeight="1" x14ac:dyDescent="0.2">
      <c r="A472" s="1">
        <v>1</v>
      </c>
      <c r="B472" s="24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</row>
    <row r="473" spans="1:19" ht="14.1" customHeight="1" x14ac:dyDescent="0.2">
      <c r="A473" s="1">
        <v>2</v>
      </c>
      <c r="B473" s="23"/>
      <c r="C473" s="25"/>
      <c r="D473" s="10"/>
      <c r="E473" s="10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</row>
    <row r="474" spans="1:19" ht="14.1" customHeight="1" x14ac:dyDescent="0.2">
      <c r="A474" s="1">
        <v>3</v>
      </c>
      <c r="B474" s="23"/>
      <c r="C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1:19" ht="14.1" customHeight="1" x14ac:dyDescent="0.2">
      <c r="A475" s="1">
        <v>4</v>
      </c>
      <c r="B475" s="23"/>
      <c r="C475" s="9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</row>
    <row r="476" spans="1:19" ht="14.1" customHeight="1" x14ac:dyDescent="0.2">
      <c r="A476" s="1">
        <v>5</v>
      </c>
      <c r="B476" s="23"/>
      <c r="C476" s="9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</row>
    <row r="477" spans="1:19" ht="14.1" customHeight="1" x14ac:dyDescent="0.2">
      <c r="A477" s="1">
        <v>6</v>
      </c>
      <c r="B477" s="23"/>
      <c r="C477" s="9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</row>
    <row r="478" spans="1:19" ht="14.1" customHeight="1" x14ac:dyDescent="0.2">
      <c r="A478" s="1">
        <v>7</v>
      </c>
      <c r="B478" s="23"/>
      <c r="C478" s="9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</row>
    <row r="479" spans="1:19" ht="14.1" customHeight="1" x14ac:dyDescent="0.2">
      <c r="A479" s="1">
        <v>8</v>
      </c>
      <c r="B479" s="23"/>
      <c r="C479" s="9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1:19" ht="14.1" customHeight="1" x14ac:dyDescent="0.2">
      <c r="A480" s="1">
        <v>9</v>
      </c>
      <c r="B480" s="23"/>
      <c r="C480" s="9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1:19" ht="14.1" customHeight="1" x14ac:dyDescent="0.2">
      <c r="A481" s="1">
        <v>10</v>
      </c>
      <c r="B481" s="23"/>
      <c r="C481" s="25"/>
      <c r="D481" s="10"/>
      <c r="E481" s="10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1:19" ht="14.1" customHeight="1" x14ac:dyDescent="0.2">
      <c r="A482" s="1">
        <v>11</v>
      </c>
      <c r="B482" s="23"/>
      <c r="C482" s="25"/>
      <c r="D482" s="10"/>
      <c r="E482" s="10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1:19" ht="14.1" customHeight="1" x14ac:dyDescent="0.2">
      <c r="A483" s="1">
        <v>12</v>
      </c>
      <c r="B483" s="23"/>
      <c r="C483" s="25"/>
      <c r="D483" s="10"/>
      <c r="E483" s="10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1:19" ht="14.1" customHeight="1" x14ac:dyDescent="0.2">
      <c r="A484" s="1">
        <v>13</v>
      </c>
      <c r="B484" s="23"/>
      <c r="C484" s="25"/>
      <c r="D484" s="10"/>
      <c r="E484" s="10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1:19" ht="14.1" customHeight="1" x14ac:dyDescent="0.2">
      <c r="A485" s="1">
        <v>14</v>
      </c>
      <c r="B485" s="23"/>
      <c r="C485" s="25"/>
      <c r="D485" s="10"/>
      <c r="E485" s="10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1:19" ht="14.1" customHeight="1" x14ac:dyDescent="0.2">
      <c r="A486" s="1">
        <v>15</v>
      </c>
      <c r="B486" s="23"/>
      <c r="C486" s="25"/>
      <c r="D486" s="10"/>
      <c r="E486" s="10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1:19" ht="14.1" customHeight="1" x14ac:dyDescent="0.2">
      <c r="A487" s="1">
        <v>16</v>
      </c>
      <c r="B487" s="23"/>
      <c r="C487" s="25"/>
      <c r="D487" s="10"/>
      <c r="E487" s="10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1:19" ht="14.1" customHeight="1" x14ac:dyDescent="0.2">
      <c r="A488" s="1">
        <v>17</v>
      </c>
      <c r="B488" s="23"/>
      <c r="C488" s="25"/>
      <c r="D488" s="10"/>
      <c r="E488" s="10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1:19" ht="14.1" customHeight="1" x14ac:dyDescent="0.2">
      <c r="A489" s="1">
        <v>18</v>
      </c>
      <c r="B489" s="23"/>
      <c r="C489" s="25"/>
      <c r="D489" s="10"/>
      <c r="E489" s="10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1:19" ht="14.1" customHeight="1" x14ac:dyDescent="0.2">
      <c r="A490" s="1">
        <v>19</v>
      </c>
      <c r="B490" s="23"/>
      <c r="C490" s="25"/>
      <c r="D490" s="10"/>
      <c r="E490" s="10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1:19" ht="14.1" customHeight="1" x14ac:dyDescent="0.2">
      <c r="A491" s="1">
        <v>20</v>
      </c>
      <c r="B491" s="23"/>
      <c r="C491" s="25"/>
      <c r="D491" s="10"/>
      <c r="E491" s="10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1:19" ht="14.1" customHeight="1" x14ac:dyDescent="0.2">
      <c r="A492" s="1">
        <v>21</v>
      </c>
      <c r="B492" s="23"/>
      <c r="C492" s="25"/>
      <c r="D492" s="10"/>
      <c r="E492" s="10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1:19" ht="14.1" customHeight="1" x14ac:dyDescent="0.2">
      <c r="A493" s="1">
        <v>22</v>
      </c>
      <c r="B493" s="23"/>
      <c r="C493" s="25"/>
      <c r="D493" s="10"/>
      <c r="E493" s="10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1:19" ht="14.1" customHeight="1" x14ac:dyDescent="0.2">
      <c r="A494" s="1">
        <v>23</v>
      </c>
      <c r="B494" s="23"/>
      <c r="C494" s="25"/>
      <c r="D494" s="10"/>
      <c r="E494" s="10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1:19" ht="14.1" customHeight="1" x14ac:dyDescent="0.2">
      <c r="A495" s="1">
        <v>24</v>
      </c>
      <c r="B495" s="23"/>
      <c r="C495" s="25"/>
      <c r="D495" s="10"/>
      <c r="E495" s="10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1:19" ht="14.1" customHeight="1" x14ac:dyDescent="0.2">
      <c r="A496" s="1">
        <v>25</v>
      </c>
      <c r="B496" s="23"/>
      <c r="C496" s="25"/>
      <c r="D496" s="10"/>
      <c r="E496" s="10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1:19" ht="14.1" customHeight="1" x14ac:dyDescent="0.2">
      <c r="A497" s="1">
        <v>26</v>
      </c>
      <c r="B497" s="23"/>
      <c r="C497" s="25"/>
      <c r="D497" s="10"/>
      <c r="E497" s="10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1:19" ht="14.1" customHeight="1" x14ac:dyDescent="0.2">
      <c r="A498" s="1">
        <v>27</v>
      </c>
      <c r="B498" s="23"/>
      <c r="C498" s="25"/>
      <c r="D498" s="10"/>
      <c r="E498" s="10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1:19" ht="14.1" customHeight="1" x14ac:dyDescent="0.2">
      <c r="A499" s="1">
        <v>28</v>
      </c>
      <c r="B499" s="23"/>
      <c r="C499" s="25"/>
      <c r="D499" s="10"/>
      <c r="E499" s="10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1:19" ht="14.1" customHeight="1" x14ac:dyDescent="0.2">
      <c r="A500" s="1">
        <v>29</v>
      </c>
      <c r="B500" s="23"/>
      <c r="C500" s="25"/>
      <c r="D500" s="10"/>
      <c r="E500" s="10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1:19" ht="14.1" customHeight="1" x14ac:dyDescent="0.2">
      <c r="A501" s="1">
        <v>30</v>
      </c>
      <c r="B501" s="23"/>
      <c r="C501" s="25"/>
      <c r="D501" s="10"/>
      <c r="E501" s="10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1:19" ht="14.1" customHeight="1" x14ac:dyDescent="0.2">
      <c r="A502" s="1">
        <v>31</v>
      </c>
      <c r="B502" s="23"/>
      <c r="C502" s="25"/>
      <c r="D502" s="10"/>
      <c r="E502" s="10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1:19" ht="14.1" customHeight="1" x14ac:dyDescent="0.2">
      <c r="A503" s="1">
        <v>32</v>
      </c>
      <c r="B503" s="23"/>
      <c r="C503" s="25"/>
      <c r="D503" s="10"/>
      <c r="E503" s="10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1:19" ht="14.1" customHeight="1" x14ac:dyDescent="0.2">
      <c r="A504" s="1">
        <v>33</v>
      </c>
      <c r="B504" s="23"/>
      <c r="C504" s="25"/>
      <c r="D504" s="10"/>
      <c r="E504" s="10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1:19" ht="14.1" customHeight="1" x14ac:dyDescent="0.2">
      <c r="A505" s="1">
        <v>34</v>
      </c>
      <c r="B505" s="23"/>
      <c r="C505" s="25"/>
      <c r="D505" s="10"/>
      <c r="E505" s="10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1:19" ht="14.1" customHeight="1" x14ac:dyDescent="0.2">
      <c r="A506" s="1">
        <v>35</v>
      </c>
      <c r="B506" s="23"/>
      <c r="C506" s="25"/>
      <c r="D506" s="10"/>
      <c r="E506" s="10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1:19" ht="14.1" customHeight="1" x14ac:dyDescent="0.2">
      <c r="A507" s="1">
        <v>36</v>
      </c>
      <c r="B507" s="10"/>
      <c r="C507" s="10"/>
      <c r="D507" s="10"/>
      <c r="E507" s="10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</row>
    <row r="508" spans="1:19" ht="14.1" customHeight="1" x14ac:dyDescent="0.2">
      <c r="A508" s="1">
        <v>37</v>
      </c>
      <c r="B508" s="10"/>
      <c r="C508" s="10"/>
      <c r="D508" s="10"/>
      <c r="E508" s="10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</row>
    <row r="509" spans="1:19" ht="14.1" customHeight="1" x14ac:dyDescent="0.2">
      <c r="A509" s="1">
        <v>38</v>
      </c>
      <c r="B509" s="10"/>
      <c r="C509" s="10"/>
      <c r="D509" s="10"/>
      <c r="E509" s="10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</row>
    <row r="510" spans="1:19" ht="14.1" customHeight="1" x14ac:dyDescent="0.2">
      <c r="A510" s="1">
        <v>39</v>
      </c>
      <c r="B510" s="10"/>
      <c r="C510" s="10"/>
      <c r="D510" s="10"/>
      <c r="E510" s="10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</row>
    <row r="511" spans="1:19" ht="14.1" customHeight="1" thickBot="1" x14ac:dyDescent="0.25">
      <c r="A511" s="2">
        <v>40</v>
      </c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4.1" customHeight="1" x14ac:dyDescent="0.2">
      <c r="A512" s="1" t="s">
        <v>781</v>
      </c>
      <c r="Q512" s="1" t="s">
        <v>782</v>
      </c>
    </row>
    <row r="513" spans="1:19" ht="14.1" customHeight="1" thickBot="1" x14ac:dyDescent="0.25">
      <c r="A513" s="2" t="str">
        <f>+$A$3</f>
        <v>SCHEDULE B-3</v>
      </c>
      <c r="B513" s="2"/>
      <c r="C513" s="2"/>
      <c r="D513" s="2"/>
      <c r="E513" s="2"/>
      <c r="F513" s="2"/>
      <c r="G513" s="2"/>
      <c r="H513" s="2" t="str">
        <f>+$H$3</f>
        <v>13 MONTH AVERAGE BALANCE SHEET - SYSTEM BASIS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 t="str">
        <f>"Page " &amp; INT(ROW()/50) +1 &amp; " of " &amp; S$2</f>
        <v>Page 11 of 12</v>
      </c>
    </row>
    <row r="514" spans="1:19" ht="14.1" customHeight="1" x14ac:dyDescent="0.2">
      <c r="A514" s="1" t="s">
        <v>741</v>
      </c>
      <c r="E514" s="1" t="s">
        <v>806</v>
      </c>
      <c r="G514" s="1" t="str">
        <f>IF(+$G$4="","",$G$4)</f>
        <v>Derive the 13-month average system balance sheet by primary account by month for the test year, the prior year</v>
      </c>
      <c r="K514" s="12"/>
      <c r="L514" s="12"/>
      <c r="N514" s="12"/>
      <c r="O514" s="12"/>
      <c r="P514" s="12" t="s">
        <v>783</v>
      </c>
      <c r="S514" s="18"/>
    </row>
    <row r="515" spans="1:19" ht="14.1" customHeight="1" x14ac:dyDescent="0.2">
      <c r="G515" s="1" t="str">
        <f>IF(+$G$5="","",$G$5)</f>
        <v>and the most recent historical year.  For accounts including non-electric utility amounts, show these</v>
      </c>
      <c r="K515" s="11"/>
      <c r="L515" s="13"/>
      <c r="O515" s="11"/>
      <c r="P515" s="11"/>
      <c r="Q515" s="13" t="str">
        <f>PLine1</f>
        <v>Projected Test Year Ended 12/31/2022</v>
      </c>
      <c r="S515" s="19"/>
    </row>
    <row r="516" spans="1:19" ht="14.1" customHeight="1" x14ac:dyDescent="0.2">
      <c r="A516" s="1" t="s">
        <v>780</v>
      </c>
      <c r="G516" s="1" t="str">
        <f>IF(+$G$6="","",$G$6)</f>
        <v>amounts as a separate sub-account.</v>
      </c>
      <c r="K516" s="11"/>
      <c r="L516" s="13"/>
      <c r="M516" s="11"/>
      <c r="P516" s="11"/>
      <c r="Q516" s="13" t="str">
        <f>PLine2</f>
        <v>Projected Prior Year Ended 12/31/2021</v>
      </c>
      <c r="S516" s="19"/>
    </row>
    <row r="517" spans="1:19" ht="14.1" customHeight="1" x14ac:dyDescent="0.2">
      <c r="G517" s="1" t="str">
        <f>IF(+$G$7="","",$G$7)</f>
        <v/>
      </c>
      <c r="K517" s="11"/>
      <c r="L517" s="13"/>
      <c r="M517" s="11"/>
      <c r="P517" s="11" t="s">
        <v>784</v>
      </c>
      <c r="Q517" s="13" t="str">
        <f>PLine3</f>
        <v>Historical Prior Year Ended 12/31/2020</v>
      </c>
      <c r="S517" s="19"/>
    </row>
    <row r="518" spans="1:19" ht="14.1" customHeight="1" thickBot="1" x14ac:dyDescent="0.25">
      <c r="A518" s="2" t="str">
        <f>"DOCKET No. " &amp; DocketNum</f>
        <v>DOCKET No. 21XXXX-EI</v>
      </c>
      <c r="B518" s="2"/>
      <c r="C518" s="2"/>
      <c r="D518" s="2"/>
      <c r="E518" s="2"/>
      <c r="F518" s="2"/>
      <c r="G518" s="2" t="str">
        <f>IF(+$G$8="","",$G$8)</f>
        <v/>
      </c>
      <c r="H518" s="2"/>
      <c r="I518" s="8"/>
      <c r="J518" s="2"/>
      <c r="K518" s="2"/>
      <c r="L518" s="2"/>
      <c r="M518" s="2"/>
      <c r="N518" s="2"/>
      <c r="O518" s="2"/>
      <c r="P518" s="2"/>
      <c r="Q518" s="2" t="str">
        <f>PLine4</f>
        <v>Witness:</v>
      </c>
      <c r="R518" s="2"/>
      <c r="S518" s="2"/>
    </row>
    <row r="519" spans="1:19" ht="14.1" customHeight="1" x14ac:dyDescent="0.2">
      <c r="C519" s="3"/>
      <c r="D519" s="3"/>
      <c r="E519" s="3"/>
      <c r="F519" s="3" t="s">
        <v>743</v>
      </c>
      <c r="G519" s="3" t="s">
        <v>744</v>
      </c>
      <c r="H519" s="3" t="s">
        <v>745</v>
      </c>
      <c r="I519" s="3" t="s">
        <v>746</v>
      </c>
      <c r="J519" s="3" t="s">
        <v>747</v>
      </c>
      <c r="K519" s="3" t="s">
        <v>748</v>
      </c>
      <c r="L519" s="3" t="s">
        <v>749</v>
      </c>
      <c r="M519" s="3" t="s">
        <v>750</v>
      </c>
      <c r="N519" s="3" t="s">
        <v>751</v>
      </c>
      <c r="O519" s="3" t="s">
        <v>752</v>
      </c>
      <c r="P519" s="3" t="s">
        <v>800</v>
      </c>
      <c r="Q519" s="3" t="s">
        <v>801</v>
      </c>
      <c r="R519" s="3" t="s">
        <v>802</v>
      </c>
      <c r="S519" s="3" t="s">
        <v>803</v>
      </c>
    </row>
    <row r="520" spans="1:19" ht="14.1" customHeight="1" x14ac:dyDescent="0.2">
      <c r="C520" s="14"/>
      <c r="D520" s="14"/>
      <c r="E520" s="1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 t="s">
        <v>804</v>
      </c>
    </row>
    <row r="521" spans="1:19" ht="14.1" customHeight="1" x14ac:dyDescent="0.2">
      <c r="A521" s="1" t="s">
        <v>761</v>
      </c>
      <c r="B521" s="4" t="s">
        <v>796</v>
      </c>
      <c r="C521" s="5" t="s">
        <v>798</v>
      </c>
      <c r="D521" s="5"/>
      <c r="E521" s="5"/>
      <c r="F521" s="3" t="str">
        <f>"12/"&amp;HistYear-1</f>
        <v>12/2019</v>
      </c>
      <c r="G521" s="3" t="str">
        <f>"1/"&amp;HistYear</f>
        <v>1/2020</v>
      </c>
      <c r="H521" s="3" t="str">
        <f>"2/"&amp;HistYear</f>
        <v>2/2020</v>
      </c>
      <c r="I521" s="3" t="str">
        <f>"3/"&amp;HistYear</f>
        <v>3/2020</v>
      </c>
      <c r="J521" s="3" t="str">
        <f>"4/"&amp;HistYear</f>
        <v>4/2020</v>
      </c>
      <c r="K521" s="3" t="str">
        <f>"5/"&amp;HistYear</f>
        <v>5/2020</v>
      </c>
      <c r="L521" s="3" t="str">
        <f>"6/"&amp;HistYear</f>
        <v>6/2020</v>
      </c>
      <c r="M521" s="3" t="str">
        <f>"7/"&amp;HistYear</f>
        <v>7/2020</v>
      </c>
      <c r="N521" s="3" t="str">
        <f>"8/"&amp;HistYear</f>
        <v>8/2020</v>
      </c>
      <c r="O521" s="3" t="str">
        <f>"9/"&amp;HistYear</f>
        <v>9/2020</v>
      </c>
      <c r="P521" s="3" t="str">
        <f>"10/"&amp;HistYear</f>
        <v>10/2020</v>
      </c>
      <c r="Q521" s="3" t="str">
        <f>"11/"&amp;HistYear</f>
        <v>11/2020</v>
      </c>
      <c r="R521" s="3" t="str">
        <f>"12/"&amp;HistYear</f>
        <v>12/2020</v>
      </c>
      <c r="S521" s="16" t="s">
        <v>805</v>
      </c>
    </row>
    <row r="522" spans="1:19" ht="14.1" customHeight="1" thickBot="1" x14ac:dyDescent="0.25">
      <c r="A522" s="2" t="s">
        <v>772</v>
      </c>
      <c r="B522" s="8" t="s">
        <v>797</v>
      </c>
      <c r="C522" s="7" t="s">
        <v>799</v>
      </c>
      <c r="D522" s="7"/>
      <c r="E522" s="7"/>
      <c r="F522" s="15" t="s">
        <v>788</v>
      </c>
      <c r="G522" s="15" t="s">
        <v>788</v>
      </c>
      <c r="H522" s="15" t="s">
        <v>788</v>
      </c>
      <c r="I522" s="15" t="s">
        <v>788</v>
      </c>
      <c r="J522" s="15" t="s">
        <v>788</v>
      </c>
      <c r="K522" s="15" t="s">
        <v>788</v>
      </c>
      <c r="L522" s="15" t="s">
        <v>788</v>
      </c>
      <c r="M522" s="15" t="s">
        <v>788</v>
      </c>
      <c r="N522" s="15" t="s">
        <v>788</v>
      </c>
      <c r="O522" s="15" t="s">
        <v>788</v>
      </c>
      <c r="P522" s="15" t="s">
        <v>788</v>
      </c>
      <c r="Q522" s="15" t="s">
        <v>788</v>
      </c>
      <c r="R522" s="15" t="s">
        <v>788</v>
      </c>
      <c r="S522" s="15" t="s">
        <v>788</v>
      </c>
    </row>
    <row r="523" spans="1:19" ht="14.1" customHeight="1" x14ac:dyDescent="0.2">
      <c r="A523" s="1">
        <v>1</v>
      </c>
      <c r="B523" s="24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</row>
    <row r="524" spans="1:19" ht="14.1" customHeight="1" x14ac:dyDescent="0.2">
      <c r="A524" s="1">
        <v>2</v>
      </c>
      <c r="B524" s="23"/>
      <c r="C524" s="25"/>
      <c r="D524" s="10"/>
      <c r="E524" s="10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</row>
    <row r="525" spans="1:19" ht="14.1" customHeight="1" x14ac:dyDescent="0.2">
      <c r="A525" s="1">
        <v>3</v>
      </c>
      <c r="B525" s="23"/>
      <c r="C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4.1" customHeight="1" x14ac:dyDescent="0.2">
      <c r="A526" s="1">
        <v>4</v>
      </c>
      <c r="B526" s="23"/>
      <c r="C526" s="9"/>
      <c r="E526" s="10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1:19" ht="14.1" customHeight="1" x14ac:dyDescent="0.2">
      <c r="A527" s="1">
        <v>5</v>
      </c>
      <c r="B527" s="23"/>
      <c r="C527" s="9"/>
      <c r="E527" s="10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1:19" ht="14.1" customHeight="1" x14ac:dyDescent="0.2">
      <c r="A528" s="1">
        <v>6</v>
      </c>
      <c r="B528" s="23"/>
      <c r="C528" s="9"/>
      <c r="E528" s="10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1:19" ht="14.1" customHeight="1" x14ac:dyDescent="0.2">
      <c r="A529" s="1">
        <v>7</v>
      </c>
      <c r="B529" s="23"/>
      <c r="C529" s="25"/>
      <c r="D529" s="10"/>
      <c r="E529" s="10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1:19" ht="14.1" customHeight="1" x14ac:dyDescent="0.2">
      <c r="A530" s="1">
        <v>8</v>
      </c>
      <c r="B530" s="23"/>
      <c r="C530" s="25"/>
      <c r="D530" s="10"/>
      <c r="E530" s="10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1:19" ht="14.1" customHeight="1" x14ac:dyDescent="0.2">
      <c r="A531" s="1">
        <v>9</v>
      </c>
      <c r="B531" s="23"/>
      <c r="C531" s="25"/>
      <c r="D531" s="10"/>
      <c r="E531" s="10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1:19" ht="14.1" customHeight="1" x14ac:dyDescent="0.2">
      <c r="A532" s="1">
        <v>10</v>
      </c>
      <c r="B532" s="23"/>
      <c r="C532" s="9"/>
      <c r="E532" s="10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1:19" ht="14.1" customHeight="1" x14ac:dyDescent="0.2">
      <c r="A533" s="1">
        <v>11</v>
      </c>
      <c r="B533" s="23"/>
      <c r="C533" s="9"/>
      <c r="E533" s="10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1:19" ht="14.1" customHeight="1" x14ac:dyDescent="0.2">
      <c r="A534" s="1">
        <v>12</v>
      </c>
      <c r="B534" s="23"/>
      <c r="C534" s="9"/>
      <c r="E534" s="10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1:19" ht="14.1" customHeight="1" x14ac:dyDescent="0.2">
      <c r="A535" s="1">
        <v>13</v>
      </c>
      <c r="B535" s="23"/>
      <c r="C535" s="25"/>
      <c r="D535" s="10"/>
      <c r="E535" s="10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1:19" ht="14.1" customHeight="1" x14ac:dyDescent="0.2">
      <c r="A536" s="1">
        <v>14</v>
      </c>
      <c r="B536" s="23"/>
      <c r="C536" s="25"/>
      <c r="D536" s="10"/>
      <c r="E536" s="10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1:19" ht="14.1" customHeight="1" x14ac:dyDescent="0.2">
      <c r="A537" s="1">
        <v>15</v>
      </c>
      <c r="B537" s="23"/>
      <c r="C537" s="25"/>
      <c r="D537" s="10"/>
      <c r="E537" s="10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1:19" ht="14.1" customHeight="1" x14ac:dyDescent="0.2">
      <c r="A538" s="1">
        <v>16</v>
      </c>
      <c r="B538" s="23"/>
      <c r="C538" s="9"/>
      <c r="E538" s="10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1:19" ht="14.1" customHeight="1" x14ac:dyDescent="0.2">
      <c r="A539" s="1">
        <v>17</v>
      </c>
      <c r="B539" s="23"/>
      <c r="C539" s="28"/>
      <c r="E539" s="10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1:19" ht="14.1" customHeight="1" x14ac:dyDescent="0.2">
      <c r="A540" s="1">
        <v>18</v>
      </c>
      <c r="B540" s="23"/>
      <c r="C540" s="9"/>
      <c r="E540" s="10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1:19" ht="14.1" customHeight="1" x14ac:dyDescent="0.2">
      <c r="A541" s="1">
        <v>19</v>
      </c>
      <c r="B541" s="23"/>
      <c r="C541" s="9"/>
      <c r="E541" s="10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1:19" ht="14.1" customHeight="1" x14ac:dyDescent="0.2">
      <c r="A542" s="1">
        <v>20</v>
      </c>
      <c r="B542" s="23"/>
      <c r="C542" s="9"/>
      <c r="E542" s="10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1:19" ht="14.1" customHeight="1" x14ac:dyDescent="0.2">
      <c r="A543" s="1">
        <v>21</v>
      </c>
      <c r="B543" s="23"/>
      <c r="C543" s="9"/>
      <c r="E543" s="10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1:19" ht="14.1" customHeight="1" x14ac:dyDescent="0.2">
      <c r="A544" s="1">
        <v>22</v>
      </c>
      <c r="B544" s="23"/>
      <c r="C544" s="9"/>
      <c r="E544" s="10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1:19" ht="14.1" customHeight="1" x14ac:dyDescent="0.2">
      <c r="A545" s="1">
        <v>23</v>
      </c>
      <c r="B545" s="23"/>
      <c r="C545" s="9"/>
      <c r="E545" s="10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1:19" ht="14.1" customHeight="1" x14ac:dyDescent="0.2">
      <c r="A546" s="1">
        <v>24</v>
      </c>
      <c r="B546" s="23"/>
      <c r="C546" s="9"/>
      <c r="E546" s="10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1:19" ht="14.1" customHeight="1" x14ac:dyDescent="0.2">
      <c r="A547" s="1">
        <v>25</v>
      </c>
      <c r="B547" s="23"/>
      <c r="C547" s="9"/>
      <c r="E547" s="10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1:19" ht="14.1" customHeight="1" x14ac:dyDescent="0.2">
      <c r="A548" s="1">
        <v>26</v>
      </c>
      <c r="B548" s="23"/>
      <c r="C548" s="9"/>
      <c r="E548" s="10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1:19" ht="14.1" customHeight="1" x14ac:dyDescent="0.2">
      <c r="A549" s="1">
        <v>27</v>
      </c>
      <c r="B549" s="23"/>
      <c r="C549" s="28"/>
      <c r="E549" s="10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1:19" ht="14.1" customHeight="1" x14ac:dyDescent="0.2">
      <c r="A550" s="1">
        <v>28</v>
      </c>
      <c r="B550" s="23"/>
      <c r="C550" s="9"/>
      <c r="D550" s="10"/>
      <c r="E550" s="10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1:19" ht="14.1" customHeight="1" x14ac:dyDescent="0.2">
      <c r="A551" s="1">
        <v>29</v>
      </c>
      <c r="B551" s="23"/>
      <c r="C551" s="25"/>
      <c r="D551" s="10"/>
      <c r="E551" s="10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1:19" ht="14.1" customHeight="1" x14ac:dyDescent="0.2">
      <c r="A552" s="1">
        <v>30</v>
      </c>
      <c r="B552" s="23"/>
      <c r="C552" s="25"/>
      <c r="D552" s="10"/>
      <c r="E552" s="10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1:19" ht="14.1" customHeight="1" x14ac:dyDescent="0.2">
      <c r="A553" s="1">
        <v>31</v>
      </c>
      <c r="B553" s="23"/>
      <c r="C553" s="25"/>
      <c r="D553" s="10"/>
      <c r="E553" s="10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1:19" ht="14.1" customHeight="1" x14ac:dyDescent="0.2">
      <c r="A554" s="1">
        <v>32</v>
      </c>
      <c r="B554" s="23"/>
      <c r="C554" s="25"/>
      <c r="D554" s="10"/>
      <c r="E554" s="10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1:19" ht="14.1" customHeight="1" x14ac:dyDescent="0.2">
      <c r="A555" s="1">
        <v>33</v>
      </c>
      <c r="B555" s="23"/>
      <c r="C555" s="25"/>
      <c r="D555" s="10"/>
      <c r="E555" s="10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1:19" ht="14.1" customHeight="1" x14ac:dyDescent="0.2">
      <c r="A556" s="1">
        <v>34</v>
      </c>
      <c r="B556" s="23"/>
      <c r="C556" s="25"/>
      <c r="D556" s="10"/>
      <c r="E556" s="10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1:19" ht="14.1" customHeight="1" x14ac:dyDescent="0.2">
      <c r="A557" s="1">
        <v>35</v>
      </c>
      <c r="B557" s="23"/>
      <c r="C557" s="25"/>
      <c r="D557" s="10"/>
      <c r="E557" s="10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1:19" ht="14.1" customHeight="1" x14ac:dyDescent="0.2">
      <c r="A558" s="1">
        <v>36</v>
      </c>
      <c r="B558" s="10"/>
      <c r="C558" s="10"/>
      <c r="D558" s="10"/>
      <c r="E558" s="10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</row>
    <row r="559" spans="1:19" ht="14.1" customHeight="1" x14ac:dyDescent="0.2">
      <c r="A559" s="1">
        <v>37</v>
      </c>
      <c r="B559" s="10"/>
      <c r="C559" s="10"/>
      <c r="D559" s="10"/>
      <c r="E559" s="10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</row>
    <row r="560" spans="1:19" ht="14.1" customHeight="1" x14ac:dyDescent="0.2">
      <c r="A560" s="1">
        <v>38</v>
      </c>
      <c r="B560" s="10"/>
      <c r="C560" s="10"/>
      <c r="D560" s="10"/>
      <c r="E560" s="10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</row>
    <row r="561" spans="1:19" ht="14.1" customHeight="1" x14ac:dyDescent="0.2">
      <c r="A561" s="1">
        <v>39</v>
      </c>
      <c r="B561" s="10"/>
      <c r="C561" s="10"/>
      <c r="D561" s="10"/>
      <c r="E561" s="10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</row>
    <row r="562" spans="1:19" ht="14.1" customHeight="1" thickBot="1" x14ac:dyDescent="0.25">
      <c r="A562" s="2">
        <v>40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4.1" customHeight="1" x14ac:dyDescent="0.2">
      <c r="A563" s="1" t="s">
        <v>781</v>
      </c>
      <c r="Q563" s="1" t="s">
        <v>782</v>
      </c>
    </row>
    <row r="564" spans="1:19" ht="14.1" customHeight="1" thickBot="1" x14ac:dyDescent="0.25">
      <c r="A564" s="2" t="str">
        <f>+$A$3</f>
        <v>SCHEDULE B-3</v>
      </c>
      <c r="B564" s="2"/>
      <c r="C564" s="2"/>
      <c r="D564" s="2"/>
      <c r="E564" s="2"/>
      <c r="F564" s="2"/>
      <c r="G564" s="2"/>
      <c r="H564" s="2" t="str">
        <f>+$H$3</f>
        <v>13 MONTH AVERAGE BALANCE SHEET - SYSTEM BASIS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 t="str">
        <f>"Page " &amp; INT(ROW()/50) +1 &amp; " of " &amp; S$2</f>
        <v>Page 12 of 12</v>
      </c>
    </row>
    <row r="565" spans="1:19" ht="14.1" customHeight="1" x14ac:dyDescent="0.2">
      <c r="A565" s="1" t="s">
        <v>741</v>
      </c>
      <c r="E565" s="1" t="s">
        <v>806</v>
      </c>
      <c r="G565" s="1" t="str">
        <f>IF(+$G$4="","",$G$4)</f>
        <v>Derive the 13-month average system balance sheet by primary account by month for the test year, the prior year</v>
      </c>
      <c r="K565" s="12"/>
      <c r="L565" s="12"/>
      <c r="N565" s="12"/>
      <c r="O565" s="12"/>
      <c r="P565" s="12" t="s">
        <v>783</v>
      </c>
      <c r="S565" s="18"/>
    </row>
    <row r="566" spans="1:19" ht="14.1" customHeight="1" x14ac:dyDescent="0.2">
      <c r="G566" s="1" t="str">
        <f>IF(+$G$5="","",$G$5)</f>
        <v>and the most recent historical year.  For accounts including non-electric utility amounts, show these</v>
      </c>
      <c r="K566" s="11"/>
      <c r="L566" s="13"/>
      <c r="O566" s="11"/>
      <c r="P566" s="11"/>
      <c r="Q566" s="13" t="str">
        <f>PLine1</f>
        <v>Projected Test Year Ended 12/31/2022</v>
      </c>
      <c r="S566" s="19"/>
    </row>
    <row r="567" spans="1:19" ht="14.1" customHeight="1" x14ac:dyDescent="0.2">
      <c r="A567" s="1" t="s">
        <v>780</v>
      </c>
      <c r="G567" s="1" t="str">
        <f>IF(+$G$6="","",$G$6)</f>
        <v>amounts as a separate sub-account.</v>
      </c>
      <c r="K567" s="11"/>
      <c r="L567" s="13"/>
      <c r="M567" s="11"/>
      <c r="P567" s="11" t="str">
        <f>IF($P$6="","",$P$6)</f>
        <v/>
      </c>
      <c r="Q567" s="13" t="str">
        <f>PLine2</f>
        <v>Projected Prior Year Ended 12/31/2021</v>
      </c>
      <c r="S567" s="19"/>
    </row>
    <row r="568" spans="1:19" ht="14.1" customHeight="1" x14ac:dyDescent="0.2">
      <c r="G568" s="1" t="str">
        <f>IF(+$G$7="","",$G$7)</f>
        <v/>
      </c>
      <c r="K568" s="11"/>
      <c r="L568" s="13"/>
      <c r="M568" s="11"/>
      <c r="P568" s="11" t="s">
        <v>784</v>
      </c>
      <c r="Q568" s="13" t="str">
        <f>PLine3</f>
        <v>Historical Prior Year Ended 12/31/2020</v>
      </c>
      <c r="S568" s="19"/>
    </row>
    <row r="569" spans="1:19" ht="14.1" customHeight="1" thickBot="1" x14ac:dyDescent="0.25">
      <c r="A569" s="2" t="str">
        <f>"DOCKET No. " &amp; DocketNum</f>
        <v>DOCKET No. 21XXXX-EI</v>
      </c>
      <c r="B569" s="2"/>
      <c r="C569" s="2"/>
      <c r="D569" s="2"/>
      <c r="E569" s="2"/>
      <c r="F569" s="2"/>
      <c r="G569" s="2" t="str">
        <f>IF(+$G$8="","",$G$8)</f>
        <v/>
      </c>
      <c r="H569" s="2"/>
      <c r="I569" s="8"/>
      <c r="J569" s="2"/>
      <c r="K569" s="2"/>
      <c r="L569" s="2"/>
      <c r="M569" s="2"/>
      <c r="N569" s="2"/>
      <c r="O569" s="2"/>
      <c r="P569" s="2"/>
      <c r="Q569" s="2" t="str">
        <f>PLine4</f>
        <v>Witness:</v>
      </c>
      <c r="R569" s="2"/>
      <c r="S569" s="2"/>
    </row>
    <row r="570" spans="1:19" ht="14.1" customHeight="1" x14ac:dyDescent="0.2">
      <c r="C570" s="3"/>
      <c r="D570" s="3"/>
      <c r="E570" s="3"/>
      <c r="F570" s="3" t="s">
        <v>743</v>
      </c>
      <c r="G570" s="3" t="s">
        <v>744</v>
      </c>
      <c r="H570" s="3" t="s">
        <v>745</v>
      </c>
      <c r="I570" s="3" t="s">
        <v>746</v>
      </c>
      <c r="J570" s="3" t="s">
        <v>747</v>
      </c>
      <c r="K570" s="3" t="s">
        <v>748</v>
      </c>
      <c r="L570" s="3" t="s">
        <v>749</v>
      </c>
      <c r="M570" s="3" t="s">
        <v>750</v>
      </c>
      <c r="N570" s="3" t="s">
        <v>751</v>
      </c>
      <c r="O570" s="3" t="s">
        <v>752</v>
      </c>
      <c r="P570" s="3" t="s">
        <v>800</v>
      </c>
      <c r="Q570" s="3" t="s">
        <v>801</v>
      </c>
      <c r="R570" s="3" t="s">
        <v>802</v>
      </c>
      <c r="S570" s="3" t="s">
        <v>803</v>
      </c>
    </row>
    <row r="571" spans="1:19" ht="14.1" customHeight="1" x14ac:dyDescent="0.2">
      <c r="C571" s="14"/>
      <c r="D571" s="14"/>
      <c r="E571" s="1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 t="s">
        <v>804</v>
      </c>
    </row>
    <row r="572" spans="1:19" ht="14.1" customHeight="1" x14ac:dyDescent="0.2">
      <c r="A572" s="1" t="s">
        <v>761</v>
      </c>
      <c r="B572" s="4" t="s">
        <v>796</v>
      </c>
      <c r="C572" s="5" t="s">
        <v>798</v>
      </c>
      <c r="D572" s="5"/>
      <c r="E572" s="5"/>
      <c r="F572" s="3" t="str">
        <f>"12/"&amp;HistYear-1</f>
        <v>12/2019</v>
      </c>
      <c r="G572" s="3" t="str">
        <f>"1/"&amp;HistYear</f>
        <v>1/2020</v>
      </c>
      <c r="H572" s="3" t="str">
        <f>"2/"&amp;HistYear</f>
        <v>2/2020</v>
      </c>
      <c r="I572" s="3" t="str">
        <f>"3/"&amp;HistYear</f>
        <v>3/2020</v>
      </c>
      <c r="J572" s="3" t="str">
        <f>"4/"&amp;HistYear</f>
        <v>4/2020</v>
      </c>
      <c r="K572" s="3" t="str">
        <f>"5/"&amp;HistYear</f>
        <v>5/2020</v>
      </c>
      <c r="L572" s="3" t="str">
        <f>"6/"&amp;HistYear</f>
        <v>6/2020</v>
      </c>
      <c r="M572" s="3" t="str">
        <f>"7/"&amp;HistYear</f>
        <v>7/2020</v>
      </c>
      <c r="N572" s="3" t="str">
        <f>"8/"&amp;HistYear</f>
        <v>8/2020</v>
      </c>
      <c r="O572" s="3" t="str">
        <f>"9/"&amp;HistYear</f>
        <v>9/2020</v>
      </c>
      <c r="P572" s="3" t="str">
        <f>"10/"&amp;HistYear</f>
        <v>10/2020</v>
      </c>
      <c r="Q572" s="3" t="str">
        <f>"11/"&amp;HistYear</f>
        <v>11/2020</v>
      </c>
      <c r="R572" s="3" t="str">
        <f>"12/"&amp;HistYear</f>
        <v>12/2020</v>
      </c>
      <c r="S572" s="16" t="s">
        <v>805</v>
      </c>
    </row>
    <row r="573" spans="1:19" ht="14.1" customHeight="1" thickBot="1" x14ac:dyDescent="0.25">
      <c r="A573" s="2" t="s">
        <v>772</v>
      </c>
      <c r="B573" s="8" t="s">
        <v>797</v>
      </c>
      <c r="C573" s="7" t="s">
        <v>799</v>
      </c>
      <c r="D573" s="7"/>
      <c r="E573" s="7"/>
      <c r="F573" s="15" t="s">
        <v>788</v>
      </c>
      <c r="G573" s="15" t="s">
        <v>788</v>
      </c>
      <c r="H573" s="15" t="s">
        <v>788</v>
      </c>
      <c r="I573" s="15" t="s">
        <v>788</v>
      </c>
      <c r="J573" s="15" t="s">
        <v>788</v>
      </c>
      <c r="K573" s="15" t="s">
        <v>788</v>
      </c>
      <c r="L573" s="15" t="s">
        <v>788</v>
      </c>
      <c r="M573" s="15" t="s">
        <v>788</v>
      </c>
      <c r="N573" s="15" t="s">
        <v>788</v>
      </c>
      <c r="O573" s="15" t="s">
        <v>788</v>
      </c>
      <c r="P573" s="15" t="s">
        <v>788</v>
      </c>
      <c r="Q573" s="15" t="s">
        <v>788</v>
      </c>
      <c r="R573" s="15" t="s">
        <v>788</v>
      </c>
      <c r="S573" s="15" t="s">
        <v>788</v>
      </c>
    </row>
    <row r="574" spans="1:19" ht="14.1" customHeight="1" x14ac:dyDescent="0.2">
      <c r="A574" s="1">
        <v>1</v>
      </c>
      <c r="B574" s="24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</row>
    <row r="575" spans="1:19" ht="14.1" customHeight="1" x14ac:dyDescent="0.2">
      <c r="A575" s="1">
        <v>2</v>
      </c>
      <c r="B575" s="23"/>
      <c r="C575" s="25"/>
      <c r="D575" s="10"/>
      <c r="E575" s="10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</row>
    <row r="576" spans="1:19" ht="14.1" customHeight="1" x14ac:dyDescent="0.2">
      <c r="A576" s="1">
        <v>3</v>
      </c>
      <c r="B576" s="23"/>
      <c r="C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ht="14.1" customHeight="1" x14ac:dyDescent="0.2">
      <c r="A577" s="1">
        <v>4</v>
      </c>
      <c r="B577" s="23"/>
      <c r="C577" s="9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</row>
    <row r="578" spans="1:19" ht="14.1" customHeight="1" x14ac:dyDescent="0.2">
      <c r="A578" s="1">
        <v>5</v>
      </c>
      <c r="B578" s="23"/>
      <c r="C578" s="9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</row>
    <row r="579" spans="1:19" ht="14.1" customHeight="1" x14ac:dyDescent="0.2">
      <c r="A579" s="1">
        <v>6</v>
      </c>
      <c r="B579" s="23"/>
      <c r="C579" s="9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</row>
    <row r="580" spans="1:19" ht="14.1" customHeight="1" x14ac:dyDescent="0.2">
      <c r="A580" s="1">
        <v>7</v>
      </c>
      <c r="B580" s="23"/>
      <c r="C580" s="9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</row>
    <row r="581" spans="1:19" ht="14.1" customHeight="1" x14ac:dyDescent="0.2">
      <c r="A581" s="1">
        <v>8</v>
      </c>
      <c r="B581" s="23"/>
      <c r="C581" s="25"/>
      <c r="D581" s="10"/>
      <c r="E581" s="10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1:19" ht="14.1" customHeight="1" x14ac:dyDescent="0.2">
      <c r="A582" s="1">
        <v>9</v>
      </c>
      <c r="B582" s="23"/>
      <c r="C582" s="25"/>
      <c r="D582" s="10"/>
      <c r="E582" s="10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1:19" ht="14.1" customHeight="1" x14ac:dyDescent="0.2">
      <c r="A583" s="1">
        <v>10</v>
      </c>
      <c r="B583" s="23"/>
      <c r="C583" s="25"/>
      <c r="D583" s="10"/>
      <c r="E583" s="10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1:19" ht="14.1" customHeight="1" x14ac:dyDescent="0.2">
      <c r="A584" s="1">
        <v>11</v>
      </c>
      <c r="B584" s="23"/>
      <c r="C584" s="9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</row>
    <row r="585" spans="1:19" ht="14.1" customHeight="1" x14ac:dyDescent="0.2">
      <c r="A585" s="1">
        <v>12</v>
      </c>
      <c r="B585" s="23"/>
      <c r="C585" s="9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</row>
    <row r="586" spans="1:19" ht="14.1" customHeight="1" x14ac:dyDescent="0.2">
      <c r="A586" s="1">
        <v>13</v>
      </c>
      <c r="B586" s="23"/>
      <c r="C586" s="9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</row>
    <row r="587" spans="1:19" ht="14.1" customHeight="1" x14ac:dyDescent="0.2">
      <c r="A587" s="1">
        <v>14</v>
      </c>
      <c r="B587" s="23"/>
      <c r="C587" s="25"/>
      <c r="D587" s="10"/>
      <c r="E587" s="10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1:19" ht="14.1" customHeight="1" x14ac:dyDescent="0.2">
      <c r="A588" s="1">
        <v>15</v>
      </c>
      <c r="B588" s="23"/>
      <c r="C588" s="25"/>
      <c r="D588" s="10"/>
      <c r="E588" s="10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1:19" ht="14.1" customHeight="1" x14ac:dyDescent="0.2">
      <c r="A589" s="1">
        <v>16</v>
      </c>
      <c r="B589" s="23"/>
      <c r="C589" s="25"/>
      <c r="D589" s="10"/>
      <c r="E589" s="10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1:19" ht="14.1" customHeight="1" x14ac:dyDescent="0.2">
      <c r="A590" s="1">
        <v>17</v>
      </c>
      <c r="B590" s="23"/>
      <c r="C590" s="25"/>
      <c r="D590" s="10"/>
      <c r="E590" s="10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1:19" ht="14.1" customHeight="1" x14ac:dyDescent="0.2">
      <c r="A591" s="1">
        <v>18</v>
      </c>
      <c r="B591" s="23"/>
      <c r="C591" s="25"/>
      <c r="D591" s="10"/>
      <c r="E591" s="10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1:19" ht="14.1" customHeight="1" x14ac:dyDescent="0.2">
      <c r="A592" s="1">
        <v>19</v>
      </c>
      <c r="B592" s="23"/>
      <c r="C592" s="25"/>
      <c r="D592" s="10"/>
      <c r="E592" s="10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1:19" ht="14.1" customHeight="1" x14ac:dyDescent="0.2">
      <c r="A593" s="1">
        <v>20</v>
      </c>
      <c r="B593" s="23"/>
      <c r="C593" s="25"/>
      <c r="D593" s="10"/>
      <c r="E593" s="10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1:19" ht="14.1" customHeight="1" x14ac:dyDescent="0.2">
      <c r="A594" s="1">
        <v>21</v>
      </c>
      <c r="B594" s="23"/>
      <c r="C594" s="25"/>
      <c r="D594" s="10"/>
      <c r="E594" s="10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1:19" ht="14.1" customHeight="1" x14ac:dyDescent="0.2">
      <c r="A595" s="1">
        <v>22</v>
      </c>
      <c r="B595" s="23"/>
      <c r="C595" s="25"/>
      <c r="D595" s="10"/>
      <c r="E595" s="10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1:19" ht="14.1" customHeight="1" x14ac:dyDescent="0.2">
      <c r="A596" s="1">
        <v>23</v>
      </c>
      <c r="B596" s="23"/>
      <c r="C596" s="25"/>
      <c r="D596" s="10"/>
      <c r="E596" s="10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1:19" ht="14.1" customHeight="1" x14ac:dyDescent="0.2">
      <c r="A597" s="1">
        <v>24</v>
      </c>
      <c r="B597" s="23"/>
      <c r="C597" s="25"/>
      <c r="D597" s="10"/>
      <c r="E597" s="10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1:19" ht="14.1" customHeight="1" x14ac:dyDescent="0.2">
      <c r="A598" s="1">
        <v>25</v>
      </c>
      <c r="B598" s="23"/>
      <c r="C598" s="25"/>
      <c r="D598" s="10"/>
      <c r="E598" s="10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1:19" ht="14.1" customHeight="1" x14ac:dyDescent="0.2">
      <c r="A599" s="1">
        <v>26</v>
      </c>
      <c r="B599" s="23"/>
      <c r="C599" s="25"/>
      <c r="D599" s="10"/>
      <c r="E599" s="10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1:19" ht="14.1" customHeight="1" x14ac:dyDescent="0.2">
      <c r="A600" s="1">
        <v>27</v>
      </c>
      <c r="B600" s="23"/>
      <c r="C600" s="25"/>
      <c r="D600" s="10"/>
      <c r="E600" s="10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1:19" ht="14.1" customHeight="1" x14ac:dyDescent="0.2">
      <c r="A601" s="1">
        <v>28</v>
      </c>
      <c r="B601" s="23"/>
      <c r="C601" s="25"/>
      <c r="D601" s="10"/>
      <c r="E601" s="10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1:19" ht="14.1" customHeight="1" x14ac:dyDescent="0.2">
      <c r="A602" s="1">
        <v>29</v>
      </c>
      <c r="B602" s="23"/>
      <c r="C602" s="25"/>
      <c r="D602" s="10"/>
      <c r="E602" s="10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1:19" ht="14.1" customHeight="1" x14ac:dyDescent="0.2">
      <c r="A603" s="1">
        <v>30</v>
      </c>
      <c r="B603" s="23"/>
      <c r="C603" s="25"/>
      <c r="D603" s="10"/>
      <c r="E603" s="10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1:19" ht="14.1" customHeight="1" x14ac:dyDescent="0.2">
      <c r="A604" s="1">
        <v>31</v>
      </c>
      <c r="B604" s="23"/>
      <c r="C604" s="25"/>
      <c r="D604" s="10"/>
      <c r="E604" s="10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1:19" ht="14.1" customHeight="1" x14ac:dyDescent="0.2">
      <c r="A605" s="1">
        <v>32</v>
      </c>
      <c r="B605" s="23"/>
      <c r="C605" s="25"/>
      <c r="D605" s="10"/>
      <c r="E605" s="10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1:19" ht="14.1" customHeight="1" x14ac:dyDescent="0.2">
      <c r="A606" s="1">
        <v>33</v>
      </c>
      <c r="B606" s="23"/>
      <c r="C606" s="25"/>
      <c r="D606" s="10"/>
      <c r="E606" s="10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1:19" ht="14.1" customHeight="1" x14ac:dyDescent="0.2">
      <c r="A607" s="1">
        <v>34</v>
      </c>
      <c r="B607" s="23"/>
      <c r="C607" s="25"/>
      <c r="D607" s="10"/>
      <c r="E607" s="10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1:19" ht="14.1" customHeight="1" x14ac:dyDescent="0.2">
      <c r="A608" s="1">
        <v>35</v>
      </c>
      <c r="B608" s="23"/>
      <c r="C608" s="25"/>
      <c r="D608" s="10"/>
      <c r="E608" s="10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1:19" ht="14.1" customHeight="1" x14ac:dyDescent="0.2">
      <c r="A609" s="1">
        <v>36</v>
      </c>
      <c r="B609" s="10"/>
      <c r="C609" s="10"/>
      <c r="D609" s="10"/>
      <c r="E609" s="10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</row>
    <row r="610" spans="1:19" ht="14.1" customHeight="1" x14ac:dyDescent="0.2">
      <c r="A610" s="1">
        <v>37</v>
      </c>
      <c r="B610" s="10"/>
      <c r="C610" s="10"/>
      <c r="D610" s="10"/>
      <c r="E610" s="10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</row>
    <row r="611" spans="1:19" ht="14.1" customHeight="1" x14ac:dyDescent="0.2">
      <c r="A611" s="1">
        <v>38</v>
      </c>
      <c r="B611" s="10"/>
      <c r="C611" s="10"/>
      <c r="D611" s="10"/>
      <c r="E611" s="10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</row>
    <row r="612" spans="1:19" ht="14.1" customHeight="1" x14ac:dyDescent="0.2">
      <c r="A612" s="1">
        <v>39</v>
      </c>
      <c r="B612" s="10"/>
      <c r="C612" s="10"/>
      <c r="D612" s="10"/>
      <c r="E612" s="10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</row>
    <row r="613" spans="1:19" ht="14.1" customHeight="1" thickBot="1" x14ac:dyDescent="0.25">
      <c r="A613" s="2">
        <v>40</v>
      </c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4.1" customHeight="1" x14ac:dyDescent="0.2">
      <c r="A614" s="1" t="s">
        <v>781</v>
      </c>
      <c r="Q614" s="1" t="s">
        <v>782</v>
      </c>
    </row>
  </sheetData>
  <phoneticPr fontId="2" type="noConversion"/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8D0A46-AAB4-4F5C-A1CB-4148798D55E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AE1FB5B-0078-4967-8730-F76716E1A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A58CF-092C-49DB-8E96-9E0419984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2021526-AD2A-475A-89F7-2959AC7A01C4}">
  <ds:schemaRefs>
    <ds:schemaRef ds:uri="f5f9a743-18e3-40ef-b0a4-47096f190587"/>
    <ds:schemaRef ds:uri="http://schemas.microsoft.com/office/2006/documentManagement/types"/>
    <ds:schemaRef ds:uri="48215e7f-c7c9-482e-8541-9f0dcdf0a62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86</vt:i4>
      </vt:variant>
      <vt:variant>
        <vt:lpstr>Named Ranges</vt:lpstr>
      </vt:variant>
      <vt:variant>
        <vt:i4>10</vt:i4>
      </vt:variant>
    </vt:vector>
  </HeadingPairs>
  <TitlesOfParts>
    <vt:vector size="96" baseType="lpstr">
      <vt:lpstr>Sheet1</vt:lpstr>
      <vt:lpstr>A-1</vt:lpstr>
      <vt:lpstr>A-2</vt:lpstr>
      <vt:lpstr>A-3</vt:lpstr>
      <vt:lpstr>A-4</vt:lpstr>
      <vt:lpstr>A-5</vt:lpstr>
      <vt:lpstr>B-1</vt:lpstr>
      <vt:lpstr>B-2</vt:lpstr>
      <vt:lpstr>B-3</vt:lpstr>
      <vt:lpstr>B-4</vt:lpstr>
      <vt:lpstr>B-5</vt:lpstr>
      <vt:lpstr>B-6</vt:lpstr>
      <vt:lpstr>B-7</vt:lpstr>
      <vt:lpstr>B-8</vt:lpstr>
      <vt:lpstr>B-9</vt:lpstr>
      <vt:lpstr>B-10</vt:lpstr>
      <vt:lpstr>B-11</vt:lpstr>
      <vt:lpstr>B-12</vt:lpstr>
      <vt:lpstr>B-13</vt:lpstr>
      <vt:lpstr>B-14</vt:lpstr>
      <vt:lpstr>B-15</vt:lpstr>
      <vt:lpstr>B-16</vt:lpstr>
      <vt:lpstr>B-17</vt:lpstr>
      <vt:lpstr>B-18</vt:lpstr>
      <vt:lpstr>B-19</vt:lpstr>
      <vt:lpstr>B-20</vt:lpstr>
      <vt:lpstr>B-21</vt:lpstr>
      <vt:lpstr>B-22</vt:lpstr>
      <vt:lpstr>B-23</vt:lpstr>
      <vt:lpstr>B-24</vt:lpstr>
      <vt:lpstr>B-25</vt:lpstr>
      <vt:lpstr>C-1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C-28</vt:lpstr>
      <vt:lpstr>C-29</vt:lpstr>
      <vt:lpstr>C-30</vt:lpstr>
      <vt:lpstr>C-31</vt:lpstr>
      <vt:lpstr>C-32</vt:lpstr>
      <vt:lpstr>C-33</vt:lpstr>
      <vt:lpstr>C-34</vt:lpstr>
      <vt:lpstr>C-35</vt:lpstr>
      <vt:lpstr>C-36</vt:lpstr>
      <vt:lpstr>C-37</vt:lpstr>
      <vt:lpstr>C-38</vt:lpstr>
      <vt:lpstr>C-39</vt:lpstr>
      <vt:lpstr>C-40</vt:lpstr>
      <vt:lpstr>C-41</vt:lpstr>
      <vt:lpstr>C-42</vt:lpstr>
      <vt:lpstr>C-43</vt:lpstr>
      <vt:lpstr>C-44</vt:lpstr>
      <vt:lpstr>D-1a</vt:lpstr>
      <vt:lpstr>D-1b</vt:lpstr>
      <vt:lpstr>D-2</vt:lpstr>
      <vt:lpstr>D-3</vt:lpstr>
      <vt:lpstr>D-4a</vt:lpstr>
      <vt:lpstr>D-4b</vt:lpstr>
      <vt:lpstr>D-5</vt:lpstr>
      <vt:lpstr>D-6</vt:lpstr>
      <vt:lpstr>D-7</vt:lpstr>
      <vt:lpstr>D-8</vt:lpstr>
      <vt:lpstr>D-9</vt:lpstr>
      <vt:lpstr>BegMonth</vt:lpstr>
      <vt:lpstr>DocketNum</vt:lpstr>
      <vt:lpstr>HistYear</vt:lpstr>
      <vt:lpstr>PLine1</vt:lpstr>
      <vt:lpstr>PLine2</vt:lpstr>
      <vt:lpstr>PLine3</vt:lpstr>
      <vt:lpstr>PLine4</vt:lpstr>
      <vt:lpstr>'C-44'!Print_Area</vt:lpstr>
      <vt:lpstr>PriorYear</vt:lpstr>
      <vt:lpstr>TestYear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sad</dc:creator>
  <cp:lastModifiedBy>Danyel Wheeler</cp:lastModifiedBy>
  <cp:lastPrinted>2023-09-28T15:52:01Z</cp:lastPrinted>
  <dcterms:created xsi:type="dcterms:W3CDTF">2007-04-10T13:44:39Z</dcterms:created>
  <dcterms:modified xsi:type="dcterms:W3CDTF">2024-08-22T18:25:28Z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otes">
    <vt:lpwstr/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Cutting, Kayla N.</vt:lpwstr>
  </property>
  <property fmtid="{D5CDD505-2E9C-101B-9397-08002B2CF9AE}" pid="5" name="Order">
    <vt:lpwstr>769500.000000000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SharedWithUsers">
    <vt:lpwstr/>
  </property>
  <property fmtid="{D5CDD505-2E9C-101B-9397-08002B2CF9AE}" pid="9" name="display_urn:schemas-microsoft-com:office:office#Author">
    <vt:lpwstr>Brown, Paula K.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ContentTypeId">
    <vt:lpwstr>0x010100A7C62911604C744B99624EB6CD7DE9F7</vt:lpwstr>
  </property>
  <property fmtid="{D5CDD505-2E9C-101B-9397-08002B2CF9AE}" pid="14" name="_SourceUrl">
    <vt:lpwstr/>
  </property>
  <property fmtid="{D5CDD505-2E9C-101B-9397-08002B2CF9AE}" pid="15" name="_SharedFileIndex">
    <vt:lpwstr/>
  </property>
</Properties>
</file>