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 filterPrivacy="1" defaultThemeVersion="166925"/>
  <xr:revisionPtr revIDLastSave="2" documentId="13_ncr:1_{5AB65A59-960E-4515-A36C-9BAE70C583BF}" xr6:coauthVersionLast="47" xr6:coauthVersionMax="47" xr10:uidLastSave="{8DDA9FD2-709B-4419-82BB-12565EA3D97B}"/>
  <bookViews>
    <workbookView xWindow="3990" yWindow="780" windowWidth="41535" windowHeight="15375" xr2:uid="{038FF02B-70BC-4ADA-B1FC-15DF4A3C6569}"/>
  </bookViews>
  <sheets>
    <sheet name="Summary of Project Costs" sheetId="1" r:id="rId1"/>
  </sheets>
  <definedNames>
    <definedName name="_xlnm.Print_Area" localSheetId="0">'Summary of Project Costs'!$B$2:$Q$16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K10" i="1"/>
  <c r="L10" i="1"/>
  <c r="E10" i="1"/>
  <c r="F10" i="1"/>
  <c r="C10" i="1"/>
  <c r="M9" i="1"/>
  <c r="P9" i="1" s="1"/>
  <c r="C16" i="1"/>
  <c r="E16" i="1"/>
  <c r="F16" i="1"/>
  <c r="G16" i="1"/>
  <c r="H16" i="1"/>
  <c r="I16" i="1"/>
  <c r="J16" i="1"/>
  <c r="K16" i="1"/>
  <c r="L16" i="1"/>
  <c r="M15" i="1"/>
  <c r="N15" i="1" s="1"/>
  <c r="Q15" i="1" s="1"/>
  <c r="M14" i="1"/>
  <c r="N14" i="1" s="1"/>
  <c r="Q14" i="1" s="1"/>
  <c r="M13" i="1"/>
  <c r="N13" i="1" s="1"/>
  <c r="Q13" i="1" s="1"/>
  <c r="M12" i="1"/>
  <c r="N12" i="1" s="1"/>
  <c r="Q12" i="1" s="1"/>
  <c r="M8" i="1"/>
  <c r="N8" i="1" s="1"/>
  <c r="Q8" i="1" s="1"/>
  <c r="M5" i="1"/>
  <c r="P5" i="1" s="1"/>
  <c r="M4" i="1"/>
  <c r="P4" i="1" s="1"/>
  <c r="H6" i="1"/>
  <c r="I6" i="1"/>
  <c r="J6" i="1"/>
  <c r="K6" i="1"/>
  <c r="L6" i="1"/>
  <c r="F6" i="1"/>
  <c r="G6" i="1"/>
  <c r="C6" i="1"/>
  <c r="N9" i="1" l="1"/>
  <c r="Q9" i="1" s="1"/>
  <c r="M16" i="1"/>
  <c r="P8" i="1"/>
  <c r="M10" i="1"/>
  <c r="N16" i="1"/>
  <c r="M6" i="1"/>
  <c r="N4" i="1"/>
  <c r="N5" i="1"/>
  <c r="P12" i="1"/>
  <c r="P13" i="1"/>
  <c r="P14" i="1"/>
  <c r="P15" i="1"/>
  <c r="N10" i="1" l="1"/>
  <c r="Q10" i="1" s="1"/>
  <c r="Q16" i="1"/>
  <c r="Q4" i="1"/>
  <c r="Q5" i="1"/>
  <c r="P6" i="1"/>
  <c r="N6" i="1"/>
  <c r="P16" i="1"/>
  <c r="P10" i="1"/>
  <c r="Q6" i="1" l="1"/>
</calcChain>
</file>

<file path=xl/sharedStrings.xml><?xml version="1.0" encoding="utf-8"?>
<sst xmlns="http://schemas.openxmlformats.org/spreadsheetml/2006/main" count="29" uniqueCount="26">
  <si>
    <t>MWac</t>
  </si>
  <si>
    <t>DC/AC 
Ratio</t>
  </si>
  <si>
    <t>Land Cost 
($)</t>
  </si>
  <si>
    <t>Module Cost
($)</t>
  </si>
  <si>
    <t>Owner Furnished Equipment
($)</t>
  </si>
  <si>
    <t>Racking &amp; Trackers
($)</t>
  </si>
  <si>
    <t>EPC
($)</t>
  </si>
  <si>
    <t>Interconnect
($)</t>
  </si>
  <si>
    <t>Owners Cost 
(Incl. Landscaping) 
($)</t>
  </si>
  <si>
    <t>Contingency ($)</t>
  </si>
  <si>
    <t>All-in-cost w/o Contigency
($)</t>
  </si>
  <si>
    <t>All-in-cost w/ Contigency
($)</t>
  </si>
  <si>
    <t>All-in-cost w/o Contingency
($/kW)</t>
  </si>
  <si>
    <t>All-in-cost w/ Contingency
($/kW)</t>
  </si>
  <si>
    <t>Bullfrog Creek</t>
  </si>
  <si>
    <t>Lease</t>
  </si>
  <si>
    <t>English Creek</t>
  </si>
  <si>
    <t>Total: 2024</t>
  </si>
  <si>
    <t>Cotton Mouth</t>
  </si>
  <si>
    <t>Duette</t>
  </si>
  <si>
    <t>Total: 2025</t>
  </si>
  <si>
    <t>Big Four</t>
  </si>
  <si>
    <t>Farmland</t>
  </si>
  <si>
    <t>Brewster</t>
  </si>
  <si>
    <t>Wimauma 3</t>
  </si>
  <si>
    <t>Total: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</si>
</sst>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#,##0.0_);_(\(#,##0.0\);_(&quot;-&quot;_);_(@_)"/>
    <numFmt numFmtId="166" formatCode="_(#,##0.00_);_(\(#,##0.00\);_(&quot;-&quot;_);_(@_)"/>
    <numFmt numFmtId="167" formatCode="_(#,##0_);_(\(#,##0\);_(&quot;-&quot;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3" fillId="0" borderId="0" xfId="0" applyFont="1"/>
    <xf numFmtId="164" fontId="2" fillId="0" borderId="4" xfId="1" applyNumberFormat="1" applyFont="1" applyFill="1" applyBorder="1" applyAlignment="1">
      <alignment horizontal="left" vertical="center" wrapText="1"/>
    </xf>
    <xf numFmtId="165" fontId="0" fillId="0" borderId="5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7" fontId="0" fillId="0" borderId="5" xfId="1" applyNumberFormat="1" applyFont="1" applyFill="1" applyBorder="1" applyAlignment="1">
      <alignment horizontal="center"/>
    </xf>
    <xf numFmtId="167" fontId="0" fillId="0" borderId="6" xfId="1" applyNumberFormat="1" applyFont="1" applyFill="1" applyBorder="1" applyAlignment="1">
      <alignment horizontal="center"/>
    </xf>
    <xf numFmtId="167" fontId="0" fillId="0" borderId="7" xfId="1" applyNumberFormat="1" applyFont="1" applyFill="1" applyBorder="1" applyAlignment="1">
      <alignment horizontal="center"/>
    </xf>
    <xf numFmtId="167" fontId="3" fillId="0" borderId="16" xfId="1" applyNumberFormat="1" applyFont="1" applyFill="1" applyBorder="1" applyAlignment="1">
      <alignment horizontal="center"/>
    </xf>
    <xf numFmtId="167" fontId="0" fillId="0" borderId="8" xfId="1" applyNumberFormat="1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left" vertical="center" wrapText="1"/>
    </xf>
    <xf numFmtId="165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7" fontId="3" fillId="0" borderId="7" xfId="1" applyNumberFormat="1" applyFont="1" applyFill="1" applyBorder="1" applyAlignment="1">
      <alignment horizontal="center"/>
    </xf>
    <xf numFmtId="167" fontId="0" fillId="0" borderId="10" xfId="1" applyNumberFormat="1" applyFont="1" applyFill="1" applyBorder="1" applyAlignment="1">
      <alignment horizontal="center"/>
    </xf>
    <xf numFmtId="164" fontId="2" fillId="0" borderId="14" xfId="1" applyNumberFormat="1" applyFont="1" applyFill="1" applyBorder="1" applyAlignment="1">
      <alignment horizontal="left" vertical="center" wrapText="1"/>
    </xf>
    <xf numFmtId="165" fontId="0" fillId="0" borderId="15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7" fontId="0" fillId="0" borderId="15" xfId="1" applyNumberFormat="1" applyFont="1" applyFill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24" xfId="1" applyNumberFormat="1" applyFont="1" applyFill="1" applyBorder="1" applyAlignment="1">
      <alignment horizontal="center"/>
    </xf>
    <xf numFmtId="167" fontId="3" fillId="0" borderId="24" xfId="1" applyNumberFormat="1" applyFont="1" applyFill="1" applyBorder="1" applyAlignment="1">
      <alignment horizontal="center"/>
    </xf>
    <xf numFmtId="167" fontId="0" fillId="0" borderId="25" xfId="1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166" fontId="0" fillId="0" borderId="5" xfId="2" applyNumberFormat="1" applyFont="1" applyFill="1" applyBorder="1" applyAlignment="1">
      <alignment horizontal="center"/>
    </xf>
    <xf numFmtId="167" fontId="0" fillId="0" borderId="26" xfId="1" applyNumberFormat="1" applyFont="1" applyFill="1" applyBorder="1" applyAlignment="1">
      <alignment horizontal="center"/>
    </xf>
    <xf numFmtId="167" fontId="0" fillId="0" borderId="19" xfId="1" applyNumberFormat="1" applyFont="1" applyFill="1" applyBorder="1" applyAlignment="1">
      <alignment horizontal="center"/>
    </xf>
    <xf numFmtId="164" fontId="2" fillId="3" borderId="11" xfId="1" applyNumberFormat="1" applyFont="1" applyFill="1" applyBorder="1" applyAlignment="1">
      <alignment horizontal="left" vertical="center" wrapText="1"/>
    </xf>
    <xf numFmtId="165" fontId="0" fillId="3" borderId="12" xfId="0" applyNumberFormat="1" applyFill="1" applyBorder="1" applyAlignment="1">
      <alignment horizontal="center"/>
    </xf>
    <xf numFmtId="166" fontId="0" fillId="3" borderId="12" xfId="0" applyNumberFormat="1" applyFill="1" applyBorder="1" applyAlignment="1">
      <alignment horizontal="center"/>
    </xf>
    <xf numFmtId="167" fontId="0" fillId="3" borderId="13" xfId="0" applyNumberFormat="1" applyFill="1" applyBorder="1" applyAlignment="1">
      <alignment horizontal="center"/>
    </xf>
    <xf numFmtId="167" fontId="3" fillId="3" borderId="17" xfId="1" applyNumberFormat="1" applyFont="1" applyFill="1" applyBorder="1" applyAlignment="1">
      <alignment horizontal="center"/>
    </xf>
    <xf numFmtId="165" fontId="0" fillId="3" borderId="12" xfId="1" applyNumberFormat="1" applyFont="1" applyFill="1" applyBorder="1" applyAlignment="1">
      <alignment horizontal="center"/>
    </xf>
    <xf numFmtId="166" fontId="0" fillId="3" borderId="12" xfId="1" applyNumberFormat="1" applyFont="1" applyFill="1" applyBorder="1" applyAlignment="1">
      <alignment horizontal="center"/>
    </xf>
    <xf numFmtId="167" fontId="0" fillId="3" borderId="12" xfId="1" applyNumberFormat="1" applyFont="1" applyFill="1" applyBorder="1" applyAlignment="1">
      <alignment horizontal="center"/>
    </xf>
    <xf numFmtId="167" fontId="0" fillId="3" borderId="13" xfId="1" applyNumberFormat="1" applyFont="1" applyFill="1" applyBorder="1" applyAlignment="1">
      <alignment horizontal="center"/>
    </xf>
    <xf numFmtId="167" fontId="0" fillId="3" borderId="17" xfId="1" applyNumberFormat="1" applyFont="1" applyFill="1" applyBorder="1" applyAlignment="1">
      <alignment horizontal="center"/>
    </xf>
    <xf numFmtId="164" fontId="2" fillId="3" borderId="20" xfId="1" applyNumberFormat="1" applyFont="1" applyFill="1" applyBorder="1" applyAlignment="1">
      <alignment horizontal="left" vertical="center" wrapText="1"/>
    </xf>
    <xf numFmtId="165" fontId="0" fillId="3" borderId="21" xfId="0" applyNumberFormat="1" applyFill="1" applyBorder="1" applyAlignment="1">
      <alignment horizontal="center"/>
    </xf>
    <xf numFmtId="166" fontId="0" fillId="3" borderId="21" xfId="0" applyNumberFormat="1" applyFill="1" applyBorder="1" applyAlignment="1">
      <alignment horizontal="center"/>
    </xf>
    <xf numFmtId="167" fontId="0" fillId="3" borderId="21" xfId="0" applyNumberFormat="1" applyFill="1" applyBorder="1" applyAlignment="1">
      <alignment horizontal="center"/>
    </xf>
    <xf numFmtId="167" fontId="0" fillId="3" borderId="22" xfId="1" applyNumberFormat="1" applyFont="1" applyFill="1" applyBorder="1" applyAlignment="1">
      <alignment horizontal="center"/>
    </xf>
    <xf numFmtId="167" fontId="0" fillId="3" borderId="23" xfId="1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3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1" applyNumberFormat="1" applyFont="1" applyFill="1" applyBorder="1" applyAlignment="1">
      <alignment horizontal="center"/>
    </xf>
    <xf numFmtId="0" fontId="0" fillId="0" borderId="27" xfId="0" applyBorder="1"/>
    <xf numFmtId="165" fontId="0" fillId="3" borderId="18" xfId="0" applyNumberFormat="1" applyFill="1" applyBorder="1" applyAlignment="1">
      <alignment horizontal="center"/>
    </xf>
    <xf numFmtId="167" fontId="0" fillId="0" borderId="29" xfId="1" applyNumberFormat="1" applyFont="1" applyFill="1" applyBorder="1" applyAlignment="1">
      <alignment horizontal="center"/>
    </xf>
    <xf numFmtId="167" fontId="0" fillId="3" borderId="18" xfId="1" applyNumberFormat="1" applyFont="1" applyFill="1" applyBorder="1" applyAlignment="1">
      <alignment horizontal="center"/>
    </xf>
    <xf numFmtId="167" fontId="0" fillId="0" borderId="30" xfId="1" applyNumberFormat="1" applyFont="1" applyFill="1" applyBorder="1" applyAlignment="1">
      <alignment horizontal="center"/>
    </xf>
    <xf numFmtId="167" fontId="0" fillId="3" borderId="31" xfId="0" applyNumberForma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841D-9A32-40F6-A888-B72545045E58}">
  <sheetPr>
    <pageSetUpPr fitToPage="1"/>
  </sheetPr>
  <dimension ref="B2:Q16"/>
  <sheetViews>
    <sheetView showGridLines="0" tabSelected="1" zoomScaleNormal="100" workbookViewId="0">
      <selection activeCell="F22" sqref="F22"/>
    </sheetView>
  </sheetViews>
  <sheetFormatPr defaultRowHeight="15"/>
  <cols>
    <col min="1" max="1" width="3.140625" customWidth="1"/>
    <col min="2" max="2" width="22.42578125" customWidth="1"/>
    <col min="3" max="3" width="7.28515625" bestFit="1" customWidth="1"/>
    <col min="4" max="4" width="6.28515625" bestFit="1" customWidth="1"/>
    <col min="5" max="5" width="11.5703125" bestFit="1" customWidth="1"/>
    <col min="6" max="6" width="13.28515625" bestFit="1" customWidth="1"/>
    <col min="7" max="7" width="15.5703125" customWidth="1"/>
    <col min="8" max="9" width="13.28515625" bestFit="1" customWidth="1"/>
    <col min="10" max="10" width="12.140625" bestFit="1" customWidth="1"/>
    <col min="11" max="11" width="16.7109375" customWidth="1"/>
    <col min="12" max="12" width="12.140625" bestFit="1" customWidth="1"/>
    <col min="13" max="13" width="15.140625" customWidth="1"/>
    <col min="14" max="14" width="15.42578125" customWidth="1"/>
    <col min="15" max="15" width="5.140625" customWidth="1"/>
    <col min="16" max="16" width="14.140625" customWidth="1"/>
    <col min="17" max="17" width="13.85546875" customWidth="1"/>
    <col min="18" max="18" width="4.140625" customWidth="1"/>
  </cols>
  <sheetData>
    <row r="2" spans="2:17" ht="15.75" thickBot="1">
      <c r="M2" s="54"/>
      <c r="N2" s="54"/>
      <c r="P2" s="54"/>
      <c r="Q2" s="54"/>
    </row>
    <row r="3" spans="2:17" ht="39" thickBot="1">
      <c r="B3" s="1"/>
      <c r="C3" s="2" t="s">
        <v>0</v>
      </c>
      <c r="D3" s="3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9" t="s">
        <v>9</v>
      </c>
      <c r="M3" s="5" t="s">
        <v>10</v>
      </c>
      <c r="N3" s="5" t="s">
        <v>11</v>
      </c>
      <c r="O3" s="50"/>
      <c r="P3" s="5" t="s">
        <v>12</v>
      </c>
      <c r="Q3" s="5" t="s">
        <v>13</v>
      </c>
    </row>
    <row r="4" spans="2:17">
      <c r="B4" s="8" t="s">
        <v>14</v>
      </c>
      <c r="C4" s="9">
        <v>74.5</v>
      </c>
      <c r="D4" s="10">
        <v>1.18</v>
      </c>
      <c r="E4" s="11" t="s">
        <v>15</v>
      </c>
      <c r="F4" s="12">
        <v>29275225</v>
      </c>
      <c r="G4" s="12">
        <v>7372450.2800000003</v>
      </c>
      <c r="H4" s="12">
        <v>13467812</v>
      </c>
      <c r="I4" s="12">
        <v>39999050</v>
      </c>
      <c r="J4" s="11">
        <v>7338250</v>
      </c>
      <c r="K4" s="11">
        <v>7000000</v>
      </c>
      <c r="L4" s="58">
        <v>4122164.2780557396</v>
      </c>
      <c r="M4" s="13">
        <f>SUM(E4:K4)</f>
        <v>104452787.28</v>
      </c>
      <c r="N4" s="14">
        <f>M4+L4</f>
        <v>108574951.55805574</v>
      </c>
      <c r="O4" s="51"/>
      <c r="P4" s="14">
        <f>M4/(C4*1000)</f>
        <v>1402.0508359731543</v>
      </c>
      <c r="Q4" s="15">
        <f>N4/(C4*1000)</f>
        <v>1457.3819001081308</v>
      </c>
    </row>
    <row r="5" spans="2:17">
      <c r="B5" s="16" t="s">
        <v>16</v>
      </c>
      <c r="C5" s="17">
        <v>23.02</v>
      </c>
      <c r="D5" s="18">
        <v>1.18</v>
      </c>
      <c r="E5" s="12">
        <v>0</v>
      </c>
      <c r="F5" s="12">
        <v>7791138</v>
      </c>
      <c r="G5" s="12">
        <v>3293973.13</v>
      </c>
      <c r="H5" s="12">
        <v>6049651</v>
      </c>
      <c r="I5" s="12">
        <v>20000000</v>
      </c>
      <c r="J5" s="12">
        <v>1616000</v>
      </c>
      <c r="K5" s="12">
        <v>1600000</v>
      </c>
      <c r="L5" s="58">
        <v>4122164.2780557396</v>
      </c>
      <c r="M5" s="13">
        <f>SUM(E5:K5)</f>
        <v>40350762.129999995</v>
      </c>
      <c r="N5" s="19">
        <f>M5+L5</f>
        <v>44472926.408055738</v>
      </c>
      <c r="O5" s="51"/>
      <c r="P5" s="19">
        <f>M5/(C5*1000)</f>
        <v>1752.8567389226757</v>
      </c>
      <c r="Q5" s="20">
        <f>N5/(C5*1000)</f>
        <v>1931.9255607322214</v>
      </c>
    </row>
    <row r="6" spans="2:17" ht="15.75" thickBot="1">
      <c r="B6" s="33" t="s">
        <v>17</v>
      </c>
      <c r="C6" s="34">
        <f>SUM(C4:C5)</f>
        <v>97.52</v>
      </c>
      <c r="D6" s="35"/>
      <c r="E6" s="34">
        <v>0</v>
      </c>
      <c r="F6" s="34">
        <f>SUM(F4:F5)</f>
        <v>37066363</v>
      </c>
      <c r="G6" s="34">
        <f t="shared" ref="G6:L6" si="0">SUM(G4:G5)</f>
        <v>10666423.41</v>
      </c>
      <c r="H6" s="34">
        <f t="shared" si="0"/>
        <v>19517463</v>
      </c>
      <c r="I6" s="34">
        <f t="shared" si="0"/>
        <v>59999050</v>
      </c>
      <c r="J6" s="34">
        <f t="shared" si="0"/>
        <v>8954250</v>
      </c>
      <c r="K6" s="34">
        <f t="shared" si="0"/>
        <v>8600000</v>
      </c>
      <c r="L6" s="55">
        <f t="shared" si="0"/>
        <v>8244328.5561114792</v>
      </c>
      <c r="M6" s="36">
        <f>SUM(E6:K6)</f>
        <v>144803549.41</v>
      </c>
      <c r="N6" s="36">
        <f>M6+L6</f>
        <v>153047877.96611148</v>
      </c>
      <c r="O6" s="52"/>
      <c r="P6" s="36">
        <f>M6/(C6*1000)</f>
        <v>1484.8600226620181</v>
      </c>
      <c r="Q6" s="37">
        <f>N6/(C6*1000)</f>
        <v>1569.3998971094286</v>
      </c>
    </row>
    <row r="7" spans="2:17" ht="15.75" thickBot="1">
      <c r="D7" s="6"/>
      <c r="N7" s="7"/>
      <c r="O7" s="7"/>
      <c r="P7" s="7"/>
    </row>
    <row r="8" spans="2:17">
      <c r="B8" s="21" t="s">
        <v>18</v>
      </c>
      <c r="C8" s="22">
        <v>74.5</v>
      </c>
      <c r="D8" s="23">
        <v>1.18</v>
      </c>
      <c r="E8" s="24" t="s">
        <v>15</v>
      </c>
      <c r="F8" s="24">
        <v>28954341</v>
      </c>
      <c r="G8" s="24">
        <v>7062260.8200000003</v>
      </c>
      <c r="H8" s="24">
        <v>13467812</v>
      </c>
      <c r="I8" s="24">
        <v>40891343</v>
      </c>
      <c r="J8" s="24">
        <v>7338250</v>
      </c>
      <c r="K8" s="24">
        <v>7350000</v>
      </c>
      <c r="L8" s="56">
        <v>4122164.2780557396</v>
      </c>
      <c r="M8" s="25">
        <f>SUM(E8:K8)</f>
        <v>105064006.81999999</v>
      </c>
      <c r="N8" s="14">
        <f>M8+L8</f>
        <v>109186171.09805574</v>
      </c>
      <c r="O8" s="51"/>
      <c r="P8" s="14">
        <f>M8/(C8*1000)</f>
        <v>1410.255125100671</v>
      </c>
      <c r="Q8" s="15">
        <f>N8/(C8*1000)</f>
        <v>1465.5861892356475</v>
      </c>
    </row>
    <row r="9" spans="2:17">
      <c r="B9" s="8" t="s">
        <v>19</v>
      </c>
      <c r="C9" s="9">
        <v>74.5</v>
      </c>
      <c r="D9" s="10">
        <v>1.18</v>
      </c>
      <c r="E9" s="11">
        <v>14062371.300000001</v>
      </c>
      <c r="F9" s="11">
        <v>27899337.375</v>
      </c>
      <c r="G9" s="11">
        <v>7273220.8200000003</v>
      </c>
      <c r="H9" s="11">
        <v>13467812</v>
      </c>
      <c r="I9" s="11">
        <v>39999050</v>
      </c>
      <c r="J9" s="11">
        <v>3480000</v>
      </c>
      <c r="K9" s="11">
        <v>3000000</v>
      </c>
      <c r="L9" s="58">
        <v>8244328.5561114792</v>
      </c>
      <c r="M9" s="26">
        <f t="shared" ref="M9" si="1">SUM(E9:K9)</f>
        <v>109181791.495</v>
      </c>
      <c r="N9" s="27">
        <f t="shared" ref="N9" si="2">M9+L9</f>
        <v>117426120.05111149</v>
      </c>
      <c r="O9" s="51"/>
      <c r="P9" s="27">
        <f t="shared" ref="P9" si="3">M9/(C9*1000)</f>
        <v>1465.5274026174498</v>
      </c>
      <c r="Q9" s="28">
        <f t="shared" ref="Q9" si="4">N9/(C9*1000)</f>
        <v>1576.1895308874025</v>
      </c>
    </row>
    <row r="10" spans="2:17" ht="15.75" thickBot="1">
      <c r="B10" s="33" t="s">
        <v>20</v>
      </c>
      <c r="C10" s="38">
        <f>SUM(C8:C9)</f>
        <v>149</v>
      </c>
      <c r="D10" s="39"/>
      <c r="E10" s="40">
        <f>SUM(E8:E9)</f>
        <v>14062371.300000001</v>
      </c>
      <c r="F10" s="40">
        <f>SUM(F8:F9)</f>
        <v>56853678.375</v>
      </c>
      <c r="G10" s="40">
        <f t="shared" ref="G10:L10" si="5">SUM(G8:G9)</f>
        <v>14335481.640000001</v>
      </c>
      <c r="H10" s="40">
        <f t="shared" si="5"/>
        <v>26935624</v>
      </c>
      <c r="I10" s="40">
        <f t="shared" si="5"/>
        <v>80890393</v>
      </c>
      <c r="J10" s="40">
        <f t="shared" si="5"/>
        <v>10818250</v>
      </c>
      <c r="K10" s="40">
        <f t="shared" si="5"/>
        <v>10350000</v>
      </c>
      <c r="L10" s="57">
        <f t="shared" si="5"/>
        <v>12366492.83416722</v>
      </c>
      <c r="M10" s="41">
        <f>SUM(E10:K10)</f>
        <v>214245798.315</v>
      </c>
      <c r="N10" s="41">
        <f>M10+L10</f>
        <v>226612291.14916721</v>
      </c>
      <c r="O10" s="53"/>
      <c r="P10" s="41">
        <f>M10/(C10*1000)</f>
        <v>1437.8912638590605</v>
      </c>
      <c r="Q10" s="42">
        <f>N10/(C10*1000)</f>
        <v>1520.8878600615249</v>
      </c>
    </row>
    <row r="11" spans="2:17" ht="15.75" thickBot="1">
      <c r="D11" s="6"/>
      <c r="N11" s="7"/>
      <c r="O11" s="7"/>
      <c r="P11" s="7"/>
    </row>
    <row r="12" spans="2:17">
      <c r="B12" s="21" t="s">
        <v>21</v>
      </c>
      <c r="C12" s="22">
        <v>74.5</v>
      </c>
      <c r="D12" s="23">
        <v>1.18</v>
      </c>
      <c r="E12" s="24" t="s">
        <v>15</v>
      </c>
      <c r="F12" s="24">
        <v>27899337.375</v>
      </c>
      <c r="G12" s="24">
        <v>7273220.8200000003</v>
      </c>
      <c r="H12" s="24">
        <v>13467812</v>
      </c>
      <c r="I12" s="24">
        <v>39999050</v>
      </c>
      <c r="J12" s="24">
        <v>7610000</v>
      </c>
      <c r="K12" s="24">
        <v>3000000</v>
      </c>
      <c r="L12" s="56">
        <v>12366492.834167218</v>
      </c>
      <c r="M12" s="25">
        <f t="shared" ref="M12:M16" si="6">SUM(E12:K12)</f>
        <v>99249420.194999993</v>
      </c>
      <c r="N12" s="14">
        <f t="shared" ref="N12:N16" si="7">M12+L12</f>
        <v>111615913.02916721</v>
      </c>
      <c r="O12" s="51"/>
      <c r="P12" s="14">
        <f t="shared" ref="P12:P16" si="8">M12/(C12*1000)</f>
        <v>1332.2069824832213</v>
      </c>
      <c r="Q12" s="15">
        <f t="shared" ref="Q12:Q16" si="9">N12/(C12*1000)</f>
        <v>1498.2001748881505</v>
      </c>
    </row>
    <row r="13" spans="2:17">
      <c r="B13" s="8" t="s">
        <v>22</v>
      </c>
      <c r="C13" s="9">
        <v>54.43</v>
      </c>
      <c r="D13" s="10">
        <v>1.18</v>
      </c>
      <c r="E13" s="11">
        <v>9816711</v>
      </c>
      <c r="F13" s="11">
        <v>20383368.232500006</v>
      </c>
      <c r="G13" s="11">
        <v>6032462.9800000004</v>
      </c>
      <c r="H13" s="11">
        <v>9839637.6800000016</v>
      </c>
      <c r="I13" s="11">
        <v>29223467.000000004</v>
      </c>
      <c r="J13" s="11">
        <v>11000000</v>
      </c>
      <c r="K13" s="11">
        <v>3000000</v>
      </c>
      <c r="L13" s="58">
        <v>8244313.5561114801</v>
      </c>
      <c r="M13" s="26">
        <f t="shared" si="6"/>
        <v>89295646.892500013</v>
      </c>
      <c r="N13" s="27">
        <f t="shared" si="7"/>
        <v>97539960.448611498</v>
      </c>
      <c r="O13" s="51"/>
      <c r="P13" s="27">
        <f t="shared" si="8"/>
        <v>1640.5593770439098</v>
      </c>
      <c r="Q13" s="28">
        <f t="shared" si="9"/>
        <v>1792.0257293516718</v>
      </c>
    </row>
    <row r="14" spans="2:17">
      <c r="B14" s="8" t="s">
        <v>23</v>
      </c>
      <c r="C14" s="29">
        <v>38.79</v>
      </c>
      <c r="D14" s="30">
        <v>1.18</v>
      </c>
      <c r="E14" s="11">
        <v>2378000</v>
      </c>
      <c r="F14" s="11">
        <v>14260328.909999998</v>
      </c>
      <c r="G14" s="11">
        <v>5166719.9830259997</v>
      </c>
      <c r="H14" s="11">
        <v>7012301.04</v>
      </c>
      <c r="I14" s="11">
        <v>19917776.214362416</v>
      </c>
      <c r="J14" s="11">
        <v>2235000</v>
      </c>
      <c r="K14" s="11">
        <v>3772249.4115320002</v>
      </c>
      <c r="L14" s="58">
        <v>4092170.0373875415</v>
      </c>
      <c r="M14" s="31">
        <f t="shared" si="6"/>
        <v>54742375.558920413</v>
      </c>
      <c r="N14" s="26">
        <f t="shared" si="7"/>
        <v>58834545.596307956</v>
      </c>
      <c r="O14" s="53"/>
      <c r="P14" s="26">
        <f t="shared" si="8"/>
        <v>1411.2496921608767</v>
      </c>
      <c r="Q14" s="28">
        <f t="shared" si="9"/>
        <v>1516.745181652693</v>
      </c>
    </row>
    <row r="15" spans="2:17">
      <c r="B15" s="8" t="s">
        <v>24</v>
      </c>
      <c r="C15" s="9">
        <v>74.5</v>
      </c>
      <c r="D15" s="10">
        <v>1.3</v>
      </c>
      <c r="E15" s="12" t="s">
        <v>15</v>
      </c>
      <c r="F15" s="11">
        <v>29200274.999999996</v>
      </c>
      <c r="G15" s="11">
        <v>8128439.9660520004</v>
      </c>
      <c r="H15" s="11">
        <v>14837420.000000002</v>
      </c>
      <c r="I15" s="11">
        <v>45049784.661016949</v>
      </c>
      <c r="J15" s="11">
        <v>16500000</v>
      </c>
      <c r="K15" s="11">
        <v>8272249.4115319997</v>
      </c>
      <c r="L15" s="58">
        <v>8731164.4644042943</v>
      </c>
      <c r="M15" s="32">
        <f t="shared" si="6"/>
        <v>121988169.03860094</v>
      </c>
      <c r="N15" s="13">
        <f t="shared" si="7"/>
        <v>130719333.50300524</v>
      </c>
      <c r="O15" s="53"/>
      <c r="P15" s="13">
        <f t="shared" si="8"/>
        <v>1637.4250877664556</v>
      </c>
      <c r="Q15" s="20">
        <f t="shared" si="9"/>
        <v>1754.6219262148354</v>
      </c>
    </row>
    <row r="16" spans="2:17" ht="15.75" thickBot="1">
      <c r="B16" s="43" t="s">
        <v>25</v>
      </c>
      <c r="C16" s="44">
        <f>SUM(C12:C15)</f>
        <v>242.22</v>
      </c>
      <c r="D16" s="45"/>
      <c r="E16" s="46">
        <f t="shared" ref="E16:L16" si="10">SUM(E12:E15)</f>
        <v>12194711</v>
      </c>
      <c r="F16" s="46">
        <f t="shared" si="10"/>
        <v>91743309.517499998</v>
      </c>
      <c r="G16" s="46">
        <f t="shared" si="10"/>
        <v>26600843.749078002</v>
      </c>
      <c r="H16" s="46">
        <f t="shared" si="10"/>
        <v>45157170.719999999</v>
      </c>
      <c r="I16" s="46">
        <f t="shared" si="10"/>
        <v>134190077.87537935</v>
      </c>
      <c r="J16" s="46">
        <f t="shared" si="10"/>
        <v>37345000</v>
      </c>
      <c r="K16" s="46">
        <f t="shared" si="10"/>
        <v>18044498.823063999</v>
      </c>
      <c r="L16" s="59">
        <f t="shared" si="10"/>
        <v>33434140.892070532</v>
      </c>
      <c r="M16" s="47">
        <f t="shared" si="6"/>
        <v>365275611.68502128</v>
      </c>
      <c r="N16" s="47">
        <f t="shared" si="7"/>
        <v>398709752.57709181</v>
      </c>
      <c r="O16" s="53"/>
      <c r="P16" s="47">
        <f t="shared" si="8"/>
        <v>1508.0324155107805</v>
      </c>
      <c r="Q16" s="48">
        <f t="shared" si="9"/>
        <v>1646.0645387544043</v>
      </c>
    </row>
  </sheetData>
  <pageMargins left="0.25" right="0.25" top="0.75" bottom="0.75" header="0.3" footer="0.3"/>
  <pageSetup paperSize="3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D40B6-F068-4317-97DA-8A07A67C9102}"/>
</file>

<file path=customXml/itemProps2.xml><?xml version="1.0" encoding="utf-8"?>
<ds:datastoreItem xmlns:ds="http://schemas.openxmlformats.org/officeDocument/2006/customXml" ds:itemID="{5333DE21-311F-4E0B-84A3-D0BBEE2C2D2A}"/>
</file>

<file path=customXml/itemProps3.xml><?xml version="1.0" encoding="utf-8"?>
<ds:datastoreItem xmlns:ds="http://schemas.openxmlformats.org/officeDocument/2006/customXml" ds:itemID="{15482D1C-8C2C-4040-BB55-50B29E7777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Latta, Richard</cp:lastModifiedBy>
  <cp:revision/>
  <dcterms:created xsi:type="dcterms:W3CDTF">2024-04-09T17:48:30Z</dcterms:created>
  <dcterms:modified xsi:type="dcterms:W3CDTF">2024-04-09T22:08:12Z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Order">
    <vt:r8>776800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