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4BA41700-EBE8-45C2-8A03-69A05635AFE9}" xr6:coauthVersionLast="47" xr6:coauthVersionMax="47" xr10:uidLastSave="{00000000-0000-0000-0000-000000000000}"/>
  <bookViews>
    <workbookView xWindow="-108" yWindow="-108" windowWidth="23256" windowHeight="12576" xr2:uid="{969C3629-FAC9-426E-A4C3-AC8E89498415}"/>
  </bookViews>
  <sheets>
    <sheet name="B-07 2023A" sheetId="11" r:id="rId1"/>
    <sheet name="ASDR Current" sheetId="10" r:id="rId2"/>
    <sheet name="Instructions" sheetId="9" r:id="rId3"/>
  </sheets>
  <definedNames>
    <definedName name="_Fill" hidden="1">#REF!</definedName>
    <definedName name="_xlnm._FilterDatabase" localSheetId="0" hidden="1">'B-07 2023A'!$V$1:$AA$562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hidden="1">{"Page 1",#N/A,FALSE,"INDSDUE2";"Page 2",#N/A,FALSE,"INDSDUE2"}</definedName>
    <definedName name="_xlnm.Print_Area" localSheetId="0">'B-07 2023A'!$A$1:$R$570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4" i="11" l="1"/>
  <c r="R1" i="11"/>
  <c r="R457" i="11"/>
  <c r="R400" i="11"/>
  <c r="R343" i="11"/>
  <c r="R286" i="11"/>
  <c r="R229" i="11"/>
  <c r="R172" i="11"/>
  <c r="R115" i="11"/>
  <c r="R58" i="11"/>
  <c r="J20" i="11"/>
  <c r="F505" i="1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H20" i="11"/>
  <c r="L20" i="11"/>
  <c r="R20" i="11"/>
  <c r="J27" i="11"/>
  <c r="F29" i="11"/>
  <c r="N35" i="11"/>
  <c r="F41" i="11"/>
  <c r="J44" i="11"/>
  <c r="A58" i="11"/>
  <c r="G58" i="11"/>
  <c r="A59" i="11"/>
  <c r="E59" i="11"/>
  <c r="F59" i="11"/>
  <c r="P59" i="11"/>
  <c r="F60" i="11"/>
  <c r="O60" i="11"/>
  <c r="P60" i="11"/>
  <c r="A61" i="11"/>
  <c r="F61" i="11"/>
  <c r="O61" i="11"/>
  <c r="P61" i="11"/>
  <c r="F62" i="11"/>
  <c r="O62" i="11"/>
  <c r="P62" i="11"/>
  <c r="A71" i="1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F72" i="11"/>
  <c r="R72" i="11"/>
  <c r="F74" i="11"/>
  <c r="J75" i="11"/>
  <c r="J80" i="11"/>
  <c r="L86" i="11"/>
  <c r="R86" i="11"/>
  <c r="L88" i="11"/>
  <c r="L93" i="11"/>
  <c r="H95" i="11"/>
  <c r="N95" i="11"/>
  <c r="R96" i="11"/>
  <c r="H107" i="11"/>
  <c r="L108" i="11"/>
  <c r="A114" i="11"/>
  <c r="P114" i="11"/>
  <c r="A115" i="11"/>
  <c r="G115" i="11"/>
  <c r="A116" i="11"/>
  <c r="E116" i="11"/>
  <c r="F116" i="11"/>
  <c r="P116" i="11"/>
  <c r="F117" i="11"/>
  <c r="O117" i="11"/>
  <c r="P117" i="11"/>
  <c r="A118" i="11"/>
  <c r="F118" i="11"/>
  <c r="O118" i="11"/>
  <c r="P118" i="11"/>
  <c r="F119" i="11"/>
  <c r="O119" i="11"/>
  <c r="P119" i="11"/>
  <c r="A128" i="11"/>
  <c r="A129" i="11"/>
  <c r="N129" i="11"/>
  <c r="A130" i="11"/>
  <c r="A131" i="11"/>
  <c r="A132" i="11" s="1"/>
  <c r="A133" i="1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J138" i="11"/>
  <c r="J139" i="11"/>
  <c r="F146" i="11"/>
  <c r="J146" i="11"/>
  <c r="N147" i="11"/>
  <c r="J149" i="11"/>
  <c r="L154" i="11"/>
  <c r="R155" i="11"/>
  <c r="F158" i="11"/>
  <c r="L158" i="11"/>
  <c r="R164" i="11"/>
  <c r="F165" i="11"/>
  <c r="J165" i="11"/>
  <c r="A171" i="11"/>
  <c r="P171" i="11"/>
  <c r="A172" i="11"/>
  <c r="G172" i="11"/>
  <c r="A173" i="11"/>
  <c r="E173" i="11"/>
  <c r="F173" i="11"/>
  <c r="P173" i="11"/>
  <c r="F174" i="11"/>
  <c r="O174" i="11"/>
  <c r="P174" i="11"/>
  <c r="A175" i="11"/>
  <c r="F175" i="11"/>
  <c r="O175" i="11"/>
  <c r="P175" i="11"/>
  <c r="F176" i="11"/>
  <c r="O176" i="11"/>
  <c r="P176" i="11"/>
  <c r="P177" i="11"/>
  <c r="A178" i="11"/>
  <c r="F178" i="11"/>
  <c r="H178" i="11"/>
  <c r="P178" i="11"/>
  <c r="A185" i="11"/>
  <c r="A186" i="11"/>
  <c r="A187" i="1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J187" i="11"/>
  <c r="J191" i="11"/>
  <c r="R195" i="11"/>
  <c r="F199" i="11"/>
  <c r="H199" i="11"/>
  <c r="F203" i="11"/>
  <c r="N203" i="11"/>
  <c r="F206" i="11"/>
  <c r="H206" i="11"/>
  <c r="L206" i="11"/>
  <c r="J207" i="11"/>
  <c r="L211" i="11"/>
  <c r="R211" i="11"/>
  <c r="L213" i="11"/>
  <c r="N213" i="11"/>
  <c r="L214" i="11"/>
  <c r="L220" i="11"/>
  <c r="F222" i="11"/>
  <c r="H222" i="11"/>
  <c r="L222" i="11"/>
  <c r="R223" i="11"/>
  <c r="A228" i="11"/>
  <c r="P228" i="11"/>
  <c r="A229" i="11"/>
  <c r="G229" i="11"/>
  <c r="A230" i="11"/>
  <c r="E230" i="11"/>
  <c r="F230" i="11"/>
  <c r="P230" i="11"/>
  <c r="F231" i="11"/>
  <c r="O231" i="11"/>
  <c r="P231" i="11"/>
  <c r="A232" i="11"/>
  <c r="F232" i="11"/>
  <c r="O232" i="11"/>
  <c r="P232" i="11"/>
  <c r="F233" i="11"/>
  <c r="O233" i="11"/>
  <c r="P233" i="11"/>
  <c r="P234" i="11"/>
  <c r="A235" i="11"/>
  <c r="F235" i="11"/>
  <c r="H235" i="11"/>
  <c r="P235" i="11"/>
  <c r="A242" i="11"/>
  <c r="A243" i="11"/>
  <c r="J243" i="11"/>
  <c r="A244" i="11"/>
  <c r="L244" i="11"/>
  <c r="A245" i="11"/>
  <c r="A246" i="11"/>
  <c r="F246" i="11"/>
  <c r="H246" i="11"/>
  <c r="A247" i="11"/>
  <c r="F247" i="11"/>
  <c r="A248" i="11"/>
  <c r="A249" i="11"/>
  <c r="A250" i="11" s="1"/>
  <c r="A251" i="11" s="1"/>
  <c r="A252" i="11"/>
  <c r="A253" i="11" s="1"/>
  <c r="A254" i="11" s="1"/>
  <c r="A255" i="11" s="1"/>
  <c r="A256" i="11" s="1"/>
  <c r="A257" i="11" s="1"/>
  <c r="A258" i="11" s="1"/>
  <c r="A259" i="11" s="1"/>
  <c r="A260" i="11" s="1"/>
  <c r="A261" i="11" s="1"/>
  <c r="J252" i="11"/>
  <c r="R254" i="11"/>
  <c r="F259" i="11"/>
  <c r="A262" i="11"/>
  <c r="A263" i="11" s="1"/>
  <c r="A264" i="11" s="1"/>
  <c r="A265" i="11" s="1"/>
  <c r="A266" i="11" s="1"/>
  <c r="A267" i="11" s="1"/>
  <c r="A268" i="11" s="1"/>
  <c r="H267" i="11"/>
  <c r="A269" i="1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H276" i="11"/>
  <c r="H277" i="11"/>
  <c r="L278" i="11"/>
  <c r="R278" i="11"/>
  <c r="A285" i="11"/>
  <c r="P285" i="11"/>
  <c r="A286" i="11"/>
  <c r="G286" i="11"/>
  <c r="A287" i="11"/>
  <c r="E287" i="11"/>
  <c r="F287" i="11"/>
  <c r="P287" i="11"/>
  <c r="F288" i="11"/>
  <c r="O288" i="11"/>
  <c r="P288" i="11"/>
  <c r="A289" i="11"/>
  <c r="F289" i="11"/>
  <c r="O289" i="11"/>
  <c r="P289" i="11"/>
  <c r="F290" i="11"/>
  <c r="O290" i="11"/>
  <c r="P290" i="11"/>
  <c r="P291" i="11"/>
  <c r="A292" i="11"/>
  <c r="F292" i="11"/>
  <c r="H292" i="11"/>
  <c r="P292" i="11"/>
  <c r="A299" i="11"/>
  <c r="A300" i="11"/>
  <c r="F300" i="11"/>
  <c r="H300" i="11"/>
  <c r="R300" i="11"/>
  <c r="A301" i="11"/>
  <c r="F301" i="11"/>
  <c r="A302" i="11"/>
  <c r="F302" i="11"/>
  <c r="H302" i="11"/>
  <c r="A303" i="11"/>
  <c r="A304" i="11"/>
  <c r="A305" i="11"/>
  <c r="A306" i="11"/>
  <c r="A307" i="1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J308" i="11"/>
  <c r="F310" i="11"/>
  <c r="L312" i="11"/>
  <c r="N312" i="11"/>
  <c r="J317" i="11"/>
  <c r="R319" i="11"/>
  <c r="F320" i="11"/>
  <c r="H320" i="11"/>
  <c r="R324" i="11"/>
  <c r="L332" i="11"/>
  <c r="L333" i="11"/>
  <c r="R333" i="11"/>
  <c r="H335" i="11"/>
  <c r="L336" i="11"/>
  <c r="A342" i="11"/>
  <c r="P342" i="11"/>
  <c r="A343" i="11"/>
  <c r="G343" i="11"/>
  <c r="A344" i="11"/>
  <c r="E344" i="11"/>
  <c r="F344" i="11"/>
  <c r="P344" i="11"/>
  <c r="F345" i="11"/>
  <c r="O345" i="11"/>
  <c r="P345" i="11"/>
  <c r="A346" i="11"/>
  <c r="F346" i="11"/>
  <c r="O346" i="11"/>
  <c r="P346" i="11"/>
  <c r="F347" i="11"/>
  <c r="O347" i="11"/>
  <c r="P347" i="11"/>
  <c r="P348" i="11"/>
  <c r="A349" i="11"/>
  <c r="F349" i="11"/>
  <c r="H349" i="11"/>
  <c r="P349" i="11"/>
  <c r="A356" i="11"/>
  <c r="A357" i="11"/>
  <c r="F357" i="11"/>
  <c r="A358" i="11"/>
  <c r="F358" i="11"/>
  <c r="A359" i="11"/>
  <c r="A360" i="11"/>
  <c r="J360" i="11"/>
  <c r="R360" i="11"/>
  <c r="A361" i="1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N364" i="11"/>
  <c r="R364" i="11"/>
  <c r="F365" i="11"/>
  <c r="F366" i="11"/>
  <c r="L367" i="11"/>
  <c r="J372" i="11"/>
  <c r="J373" i="11"/>
  <c r="F375" i="11"/>
  <c r="J375" i="11"/>
  <c r="L375" i="11"/>
  <c r="J376" i="11"/>
  <c r="F384" i="11"/>
  <c r="R384" i="11"/>
  <c r="F388" i="11"/>
  <c r="L389" i="11"/>
  <c r="N389" i="11"/>
  <c r="H390" i="11"/>
  <c r="L391" i="11"/>
  <c r="N391" i="11"/>
  <c r="J392" i="11"/>
  <c r="R392" i="11"/>
  <c r="J394" i="11"/>
  <c r="L394" i="11"/>
  <c r="A399" i="11"/>
  <c r="P399" i="11"/>
  <c r="A400" i="11"/>
  <c r="G400" i="11"/>
  <c r="A401" i="11"/>
  <c r="E401" i="11"/>
  <c r="F401" i="11"/>
  <c r="P401" i="11"/>
  <c r="F402" i="11"/>
  <c r="O402" i="11"/>
  <c r="P402" i="11"/>
  <c r="A403" i="11"/>
  <c r="F403" i="11"/>
  <c r="O403" i="11"/>
  <c r="P403" i="11"/>
  <c r="F404" i="11"/>
  <c r="O404" i="11"/>
  <c r="P404" i="11"/>
  <c r="P405" i="11"/>
  <c r="A406" i="11"/>
  <c r="F406" i="11"/>
  <c r="H406" i="11"/>
  <c r="P406" i="11"/>
  <c r="A413" i="11"/>
  <c r="A414" i="1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J415" i="11"/>
  <c r="L416" i="11"/>
  <c r="J418" i="11"/>
  <c r="N420" i="11"/>
  <c r="R420" i="11"/>
  <c r="F421" i="11"/>
  <c r="J421" i="11"/>
  <c r="L421" i="11"/>
  <c r="R422" i="11"/>
  <c r="H424" i="11"/>
  <c r="L425" i="11"/>
  <c r="N425" i="11"/>
  <c r="R425" i="11"/>
  <c r="J427" i="11"/>
  <c r="N429" i="11"/>
  <c r="A431" i="1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R434" i="11"/>
  <c r="F435" i="11"/>
  <c r="H436" i="11"/>
  <c r="H437" i="11"/>
  <c r="J437" i="11"/>
  <c r="R438" i="11"/>
  <c r="J440" i="11"/>
  <c r="L440" i="11"/>
  <c r="N442" i="11"/>
  <c r="H444" i="11"/>
  <c r="R444" i="11"/>
  <c r="F445" i="11"/>
  <c r="J445" i="11"/>
  <c r="L447" i="11"/>
  <c r="N447" i="11"/>
  <c r="F449" i="11"/>
  <c r="J449" i="11"/>
  <c r="L449" i="11"/>
  <c r="A456" i="11"/>
  <c r="P456" i="11"/>
  <c r="A457" i="11"/>
  <c r="G457" i="11"/>
  <c r="A458" i="11"/>
  <c r="E458" i="11"/>
  <c r="F458" i="11"/>
  <c r="P458" i="11"/>
  <c r="F459" i="11"/>
  <c r="O459" i="11"/>
  <c r="P459" i="11"/>
  <c r="A460" i="11"/>
  <c r="F460" i="11"/>
  <c r="O460" i="11"/>
  <c r="P460" i="11"/>
  <c r="F461" i="11"/>
  <c r="O461" i="11"/>
  <c r="P461" i="11"/>
  <c r="P462" i="11"/>
  <c r="A463" i="11"/>
  <c r="F463" i="11"/>
  <c r="H463" i="11"/>
  <c r="P463" i="11"/>
  <c r="A470" i="11"/>
  <c r="A471" i="11"/>
  <c r="A472" i="11" s="1"/>
  <c r="A473" i="11" s="1"/>
  <c r="A474" i="11" s="1"/>
  <c r="A475" i="11" s="1"/>
  <c r="A476" i="11" s="1"/>
  <c r="F473" i="11"/>
  <c r="L473" i="11"/>
  <c r="N473" i="11"/>
  <c r="H474" i="11"/>
  <c r="J474" i="11"/>
  <c r="L474" i="11"/>
  <c r="N474" i="11"/>
  <c r="N475" i="11"/>
  <c r="A477" i="1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L479" i="11"/>
  <c r="N479" i="11"/>
  <c r="F480" i="11"/>
  <c r="R480" i="11"/>
  <c r="F481" i="11"/>
  <c r="H481" i="11"/>
  <c r="J481" i="11"/>
  <c r="F485" i="11"/>
  <c r="H485" i="11"/>
  <c r="F486" i="11"/>
  <c r="H486" i="11"/>
  <c r="L487" i="11"/>
  <c r="F488" i="11"/>
  <c r="A492" i="11"/>
  <c r="F492" i="11"/>
  <c r="H492" i="11"/>
  <c r="N492" i="11"/>
  <c r="R492" i="11"/>
  <c r="A493" i="11"/>
  <c r="F493" i="11"/>
  <c r="R493" i="11"/>
  <c r="A494" i="1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F499" i="11"/>
  <c r="H499" i="11"/>
  <c r="F500" i="11"/>
  <c r="J500" i="11"/>
  <c r="F501" i="11"/>
  <c r="H501" i="11"/>
  <c r="N501" i="11"/>
  <c r="R501" i="11"/>
  <c r="H504" i="11"/>
  <c r="H554" i="11" s="1"/>
  <c r="J504" i="11"/>
  <c r="J554" i="11" s="1"/>
  <c r="L504" i="11"/>
  <c r="L554" i="11" s="1"/>
  <c r="N504" i="11"/>
  <c r="N554" i="11" s="1"/>
  <c r="P508" i="11"/>
  <c r="A513" i="11"/>
  <c r="P513" i="11"/>
  <c r="A514" i="11"/>
  <c r="G514" i="11"/>
  <c r="A515" i="11"/>
  <c r="E515" i="11"/>
  <c r="F515" i="11"/>
  <c r="P515" i="11"/>
  <c r="F516" i="11"/>
  <c r="O516" i="11"/>
  <c r="P516" i="11"/>
  <c r="A517" i="11"/>
  <c r="F517" i="11"/>
  <c r="O517" i="11"/>
  <c r="P517" i="11"/>
  <c r="F518" i="11"/>
  <c r="O518" i="11"/>
  <c r="P518" i="11"/>
  <c r="P519" i="11"/>
  <c r="A520" i="11"/>
  <c r="F520" i="11"/>
  <c r="H520" i="11"/>
  <c r="P520" i="11"/>
  <c r="A527" i="11"/>
  <c r="A528" i="1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/>
  <c r="P570" i="11"/>
  <c r="L501" i="11" l="1"/>
  <c r="J493" i="11"/>
  <c r="R479" i="11"/>
  <c r="F444" i="11"/>
  <c r="R437" i="11"/>
  <c r="H427" i="11"/>
  <c r="N422" i="11"/>
  <c r="R417" i="11"/>
  <c r="L388" i="11"/>
  <c r="L366" i="11"/>
  <c r="N324" i="11"/>
  <c r="R304" i="11"/>
  <c r="R277" i="11"/>
  <c r="L247" i="11"/>
  <c r="R245" i="11"/>
  <c r="R243" i="11"/>
  <c r="N223" i="11"/>
  <c r="L203" i="11"/>
  <c r="H148" i="11"/>
  <c r="R142" i="11"/>
  <c r="H139" i="11"/>
  <c r="J129" i="11"/>
  <c r="F95" i="11"/>
  <c r="L82" i="11"/>
  <c r="H80" i="11"/>
  <c r="F53" i="11"/>
  <c r="L34" i="11"/>
  <c r="F19" i="11"/>
  <c r="R499" i="11"/>
  <c r="J473" i="11"/>
  <c r="H440" i="11"/>
  <c r="F436" i="11"/>
  <c r="L429" i="11"/>
  <c r="J425" i="11"/>
  <c r="F420" i="11"/>
  <c r="H415" i="11"/>
  <c r="H391" i="11"/>
  <c r="L364" i="11"/>
  <c r="L311" i="11"/>
  <c r="J303" i="11"/>
  <c r="H254" i="11"/>
  <c r="R504" i="11"/>
  <c r="R554" i="11" s="1"/>
  <c r="J501" i="11"/>
  <c r="N499" i="11"/>
  <c r="H493" i="11"/>
  <c r="R474" i="11"/>
  <c r="H473" i="11"/>
  <c r="P473" i="11" s="1"/>
  <c r="J450" i="11"/>
  <c r="F448" i="11"/>
  <c r="F440" i="11"/>
  <c r="L433" i="11"/>
  <c r="J429" i="11"/>
  <c r="F427" i="11"/>
  <c r="J422" i="11"/>
  <c r="F415" i="11"/>
  <c r="H393" i="11"/>
  <c r="F391" i="11"/>
  <c r="J388" i="11"/>
  <c r="F372" i="11"/>
  <c r="J366" i="11"/>
  <c r="R357" i="11"/>
  <c r="F339" i="11"/>
  <c r="J324" i="11"/>
  <c r="R316" i="11"/>
  <c r="H303" i="11"/>
  <c r="J301" i="11"/>
  <c r="L275" i="11"/>
  <c r="F270" i="11"/>
  <c r="J247" i="11"/>
  <c r="L223" i="11"/>
  <c r="R220" i="11"/>
  <c r="H215" i="11"/>
  <c r="P215" i="11" s="1"/>
  <c r="H213" i="11"/>
  <c r="R207" i="11"/>
  <c r="H195" i="11"/>
  <c r="L166" i="11"/>
  <c r="R156" i="11"/>
  <c r="F148" i="11"/>
  <c r="J142" i="11"/>
  <c r="F139" i="11"/>
  <c r="H129" i="11"/>
  <c r="R108" i="11"/>
  <c r="H100" i="11"/>
  <c r="F94" i="11"/>
  <c r="H88" i="11"/>
  <c r="H82" i="11"/>
  <c r="R79" i="11"/>
  <c r="H52" i="11"/>
  <c r="J49" i="11"/>
  <c r="L37" i="11"/>
  <c r="P501" i="11"/>
  <c r="R447" i="11"/>
  <c r="L445" i="11"/>
  <c r="R439" i="11"/>
  <c r="L437" i="11"/>
  <c r="H422" i="11"/>
  <c r="R390" i="11"/>
  <c r="N357" i="11"/>
  <c r="N336" i="11"/>
  <c r="F334" i="11"/>
  <c r="J326" i="11"/>
  <c r="H311" i="11"/>
  <c r="L304" i="11"/>
  <c r="H301" i="11"/>
  <c r="J258" i="11"/>
  <c r="N253" i="11"/>
  <c r="H247" i="11"/>
  <c r="F245" i="11"/>
  <c r="L243" i="11"/>
  <c r="R222" i="11"/>
  <c r="R212" i="11"/>
  <c r="H203" i="11"/>
  <c r="F195" i="11"/>
  <c r="F189" i="11"/>
  <c r="L165" i="11"/>
  <c r="R162" i="11"/>
  <c r="R147" i="11"/>
  <c r="L138" i="11"/>
  <c r="F100" i="11"/>
  <c r="F82" i="11"/>
  <c r="F79" i="11"/>
  <c r="N51" i="11"/>
  <c r="L27" i="11"/>
  <c r="L18" i="11"/>
  <c r="R494" i="11"/>
  <c r="R548" i="11" s="1"/>
  <c r="P474" i="11"/>
  <c r="N375" i="11"/>
  <c r="L373" i="11"/>
  <c r="R365" i="11"/>
  <c r="J336" i="11"/>
  <c r="F328" i="11"/>
  <c r="L320" i="11"/>
  <c r="H310" i="11"/>
  <c r="L302" i="11"/>
  <c r="F277" i="11"/>
  <c r="F267" i="11"/>
  <c r="J253" i="11"/>
  <c r="R244" i="11"/>
  <c r="J222" i="11"/>
  <c r="F212" i="11"/>
  <c r="H207" i="11"/>
  <c r="J199" i="11"/>
  <c r="F191" i="11"/>
  <c r="H165" i="11"/>
  <c r="F156" i="11"/>
  <c r="J108" i="11"/>
  <c r="F96" i="11"/>
  <c r="H72" i="11"/>
  <c r="H45" i="11"/>
  <c r="H27" i="11"/>
  <c r="N20" i="11"/>
  <c r="P20" i="11" s="1"/>
  <c r="L149" i="11"/>
  <c r="P149" i="11" s="1"/>
  <c r="H146" i="11"/>
  <c r="J140" i="11"/>
  <c r="F107" i="11"/>
  <c r="N101" i="11"/>
  <c r="L95" i="11"/>
  <c r="J86" i="11"/>
  <c r="F50" i="11"/>
  <c r="H41" i="11"/>
  <c r="P41" i="11" s="1"/>
  <c r="L35" i="11"/>
  <c r="R25" i="11"/>
  <c r="F20" i="11"/>
  <c r="J21" i="11"/>
  <c r="L25" i="11"/>
  <c r="F35" i="11"/>
  <c r="R41" i="11"/>
  <c r="H43" i="11"/>
  <c r="L44" i="11"/>
  <c r="R53" i="11"/>
  <c r="H73" i="11"/>
  <c r="L74" i="11"/>
  <c r="R75" i="11"/>
  <c r="H81" i="11"/>
  <c r="J82" i="11"/>
  <c r="H86" i="11"/>
  <c r="L94" i="11"/>
  <c r="R95" i="11"/>
  <c r="H101" i="11"/>
  <c r="R103" i="11"/>
  <c r="R129" i="11"/>
  <c r="N138" i="11"/>
  <c r="J141" i="11"/>
  <c r="F147" i="11"/>
  <c r="J148" i="11"/>
  <c r="R154" i="11"/>
  <c r="H156" i="11"/>
  <c r="L157" i="11"/>
  <c r="R158" i="11"/>
  <c r="L19" i="11"/>
  <c r="J25" i="11"/>
  <c r="F27" i="11"/>
  <c r="R35" i="11"/>
  <c r="J37" i="11"/>
  <c r="N41" i="11"/>
  <c r="J43" i="11"/>
  <c r="R44" i="11"/>
  <c r="L50" i="11"/>
  <c r="L53" i="11"/>
  <c r="N74" i="11"/>
  <c r="H79" i="11"/>
  <c r="L80" i="11"/>
  <c r="N107" i="11"/>
  <c r="J109" i="11"/>
  <c r="F129" i="11"/>
  <c r="F138" i="11"/>
  <c r="L139" i="11"/>
  <c r="L142" i="11"/>
  <c r="N148" i="11"/>
  <c r="H154" i="11"/>
  <c r="N155" i="11"/>
  <c r="N158" i="11"/>
  <c r="F166" i="11"/>
  <c r="R187" i="11"/>
  <c r="R191" i="11"/>
  <c r="J197" i="11"/>
  <c r="N198" i="11"/>
  <c r="F205" i="11"/>
  <c r="N211" i="11"/>
  <c r="F213" i="11"/>
  <c r="F220" i="11"/>
  <c r="N222" i="11"/>
  <c r="N243" i="11"/>
  <c r="N244" i="11"/>
  <c r="N245" i="11"/>
  <c r="R247" i="11"/>
  <c r="R253" i="11"/>
  <c r="R259" i="11"/>
  <c r="L270" i="11"/>
  <c r="F276" i="11"/>
  <c r="N278" i="11"/>
  <c r="N300" i="11"/>
  <c r="N301" i="11"/>
  <c r="R310" i="11"/>
  <c r="H312" i="11"/>
  <c r="F319" i="11"/>
  <c r="L328" i="11"/>
  <c r="L335" i="11"/>
  <c r="R336" i="11"/>
  <c r="H360" i="11"/>
  <c r="H364" i="11"/>
  <c r="R366" i="11"/>
  <c r="L372" i="11"/>
  <c r="R373" i="11"/>
  <c r="H375" i="11"/>
  <c r="L376" i="11"/>
  <c r="N384" i="11"/>
  <c r="F386" i="11"/>
  <c r="J387" i="11"/>
  <c r="N388" i="11"/>
  <c r="J391" i="11"/>
  <c r="N392" i="11"/>
  <c r="F394" i="11"/>
  <c r="R415" i="11"/>
  <c r="L418" i="11"/>
  <c r="H421" i="11"/>
  <c r="L422" i="11"/>
  <c r="R423" i="11"/>
  <c r="R19" i="11"/>
  <c r="H26" i="11"/>
  <c r="R27" i="11"/>
  <c r="N29" i="11"/>
  <c r="H34" i="11"/>
  <c r="R37" i="11"/>
  <c r="H50" i="11"/>
  <c r="H75" i="11"/>
  <c r="N93" i="11"/>
  <c r="J95" i="11"/>
  <c r="L101" i="11"/>
  <c r="H103" i="11"/>
  <c r="L107" i="11"/>
  <c r="L109" i="11"/>
  <c r="R138" i="11"/>
  <c r="H142" i="11"/>
  <c r="R146" i="11"/>
  <c r="R148" i="11"/>
  <c r="H191" i="11"/>
  <c r="L195" i="11"/>
  <c r="L198" i="11"/>
  <c r="H21" i="11"/>
  <c r="P21" i="11" s="1"/>
  <c r="R34" i="11"/>
  <c r="L41" i="11"/>
  <c r="J50" i="11"/>
  <c r="J72" i="11"/>
  <c r="J79" i="11"/>
  <c r="R80" i="11"/>
  <c r="N82" i="11"/>
  <c r="H94" i="11"/>
  <c r="R100" i="11"/>
  <c r="N109" i="11"/>
  <c r="J128" i="11"/>
  <c r="N139" i="11"/>
  <c r="L148" i="11"/>
  <c r="H155" i="11"/>
  <c r="N165" i="11"/>
  <c r="F188" i="11"/>
  <c r="L191" i="11"/>
  <c r="R197" i="11"/>
  <c r="L199" i="11"/>
  <c r="N206" i="11"/>
  <c r="R213" i="11"/>
  <c r="F223" i="11"/>
  <c r="F244" i="11"/>
  <c r="H245" i="11"/>
  <c r="J246" i="11"/>
  <c r="N267" i="11"/>
  <c r="F275" i="11"/>
  <c r="L276" i="11"/>
  <c r="F278" i="11"/>
  <c r="L279" i="11"/>
  <c r="J300" i="11"/>
  <c r="L301" i="11"/>
  <c r="J310" i="11"/>
  <c r="R311" i="11"/>
  <c r="J319" i="11"/>
  <c r="N326" i="11"/>
  <c r="H328" i="11"/>
  <c r="J339" i="11"/>
  <c r="J358" i="11"/>
  <c r="N366" i="11"/>
  <c r="N368" i="11" s="1"/>
  <c r="R372" i="11"/>
  <c r="R375" i="11"/>
  <c r="H384" i="11"/>
  <c r="H387" i="11"/>
  <c r="J390" i="11"/>
  <c r="R391" i="11"/>
  <c r="R394" i="11"/>
  <c r="F417" i="11"/>
  <c r="H420" i="11"/>
  <c r="F434" i="11"/>
  <c r="F438" i="11"/>
  <c r="N440" i="11"/>
  <c r="J444" i="11"/>
  <c r="F447" i="11"/>
  <c r="F451" i="11"/>
  <c r="F479" i="11"/>
  <c r="H480" i="11"/>
  <c r="L485" i="11"/>
  <c r="R486" i="11"/>
  <c r="H488" i="11"/>
  <c r="J492" i="11"/>
  <c r="J494" i="11" s="1"/>
  <c r="J548" i="11" s="1"/>
  <c r="L493" i="11"/>
  <c r="H505" i="11"/>
  <c r="H556" i="11" s="1"/>
  <c r="L507" i="11"/>
  <c r="L509" i="11" s="1"/>
  <c r="L558" i="11" s="1"/>
  <c r="F37" i="11"/>
  <c r="N50" i="11"/>
  <c r="L72" i="11"/>
  <c r="R82" i="11"/>
  <c r="J94" i="11"/>
  <c r="F101" i="11"/>
  <c r="R109" i="11"/>
  <c r="R139" i="11"/>
  <c r="N146" i="11"/>
  <c r="J155" i="11"/>
  <c r="R165" i="11"/>
  <c r="N199" i="11"/>
  <c r="R206" i="11"/>
  <c r="H244" i="11"/>
  <c r="J245" i="11"/>
  <c r="L259" i="11"/>
  <c r="H278" i="11"/>
  <c r="L316" i="11"/>
  <c r="F318" i="11"/>
  <c r="R326" i="11"/>
  <c r="L334" i="11"/>
  <c r="L358" i="11"/>
  <c r="F373" i="11"/>
  <c r="J384" i="11"/>
  <c r="L393" i="11"/>
  <c r="N415" i="11"/>
  <c r="J423" i="11"/>
  <c r="F429" i="11"/>
  <c r="H434" i="11"/>
  <c r="H438" i="11"/>
  <c r="R440" i="11"/>
  <c r="R473" i="11"/>
  <c r="H479" i="11"/>
  <c r="J480" i="11"/>
  <c r="N485" i="11"/>
  <c r="N493" i="11"/>
  <c r="N494" i="11" s="1"/>
  <c r="N548" i="11" s="1"/>
  <c r="L499" i="11"/>
  <c r="F504" i="11"/>
  <c r="N507" i="11"/>
  <c r="N509" i="11" s="1"/>
  <c r="N558" i="11" s="1"/>
  <c r="F142" i="11"/>
  <c r="H211" i="11"/>
  <c r="L245" i="11"/>
  <c r="H253" i="11"/>
  <c r="J275" i="11"/>
  <c r="R279" i="11"/>
  <c r="H309" i="11"/>
  <c r="N319" i="11"/>
  <c r="L357" i="11"/>
  <c r="N365" i="11"/>
  <c r="H389" i="11"/>
  <c r="J447" i="11"/>
  <c r="F474" i="11"/>
  <c r="L480" i="11"/>
  <c r="H487" i="11"/>
  <c r="H35" i="11"/>
  <c r="F42" i="11"/>
  <c r="J74" i="11"/>
  <c r="L96" i="11"/>
  <c r="F108" i="11"/>
  <c r="R141" i="11"/>
  <c r="F164" i="11"/>
  <c r="F198" i="11"/>
  <c r="J205" i="11"/>
  <c r="F211" i="11"/>
  <c r="F214" i="11"/>
  <c r="H220" i="11"/>
  <c r="F243" i="11"/>
  <c r="F253" i="11"/>
  <c r="R267" i="11"/>
  <c r="R270" i="11"/>
  <c r="L300" i="11"/>
  <c r="L310" i="11"/>
  <c r="F312" i="11"/>
  <c r="L319" i="11"/>
  <c r="F333" i="11"/>
  <c r="F336" i="11"/>
  <c r="J357" i="11"/>
  <c r="J365" i="11"/>
  <c r="F376" i="11"/>
  <c r="F392" i="11"/>
  <c r="R421" i="11"/>
  <c r="R424" i="11"/>
  <c r="H447" i="11"/>
  <c r="H451" i="11"/>
  <c r="H475" i="11"/>
  <c r="F487" i="11"/>
  <c r="L492" i="11"/>
  <c r="L494" i="11" s="1"/>
  <c r="L548" i="11" s="1"/>
  <c r="R500" i="11"/>
  <c r="J505" i="11"/>
  <c r="J556" i="11" s="1"/>
  <c r="N19" i="11"/>
  <c r="R21" i="11"/>
  <c r="J35" i="11"/>
  <c r="H42" i="11"/>
  <c r="R50" i="11"/>
  <c r="R52" i="11"/>
  <c r="R54" i="11" s="1"/>
  <c r="N72" i="11"/>
  <c r="N79" i="11"/>
  <c r="L81" i="11"/>
  <c r="N94" i="11"/>
  <c r="R128" i="11"/>
  <c r="H149" i="11"/>
  <c r="L155" i="11"/>
  <c r="J166" i="11"/>
  <c r="R199" i="11"/>
  <c r="R200" i="11" s="1"/>
  <c r="H214" i="11"/>
  <c r="H243" i="11"/>
  <c r="R251" i="11"/>
  <c r="H258" i="11"/>
  <c r="R276" i="11"/>
  <c r="F304" i="11"/>
  <c r="J312" i="11"/>
  <c r="F324" i="11"/>
  <c r="H336" i="11"/>
  <c r="L420" i="11"/>
  <c r="F425" i="11"/>
  <c r="H429" i="11"/>
  <c r="J434" i="11"/>
  <c r="H442" i="11"/>
  <c r="F446" i="11"/>
  <c r="J475" i="11"/>
  <c r="L488" i="11"/>
  <c r="N89" i="11"/>
  <c r="J103" i="11"/>
  <c r="H138" i="11"/>
  <c r="P138" i="11" s="1"/>
  <c r="H198" i="11"/>
  <c r="N212" i="11"/>
  <c r="J220" i="11"/>
  <c r="J244" i="11"/>
  <c r="J248" i="11" s="1"/>
  <c r="R246" i="11"/>
  <c r="J278" i="11"/>
  <c r="R301" i="11"/>
  <c r="N310" i="11"/>
  <c r="H333" i="11"/>
  <c r="H376" i="11"/>
  <c r="H392" i="11"/>
  <c r="F422" i="11"/>
  <c r="L426" i="11"/>
  <c r="F433" i="11"/>
  <c r="F437" i="11"/>
  <c r="J479" i="11"/>
  <c r="J482" i="11" s="1"/>
  <c r="J544" i="11" s="1"/>
  <c r="R485" i="11"/>
  <c r="N17" i="11"/>
  <c r="R507" i="11"/>
  <c r="R509" i="11" s="1"/>
  <c r="R558" i="11" s="1"/>
  <c r="F507" i="11"/>
  <c r="N500" i="11"/>
  <c r="L500" i="11"/>
  <c r="R17" i="11"/>
  <c r="R33" i="11"/>
  <c r="J33" i="11"/>
  <c r="N33" i="11"/>
  <c r="L33" i="11"/>
  <c r="F33" i="11"/>
  <c r="R49" i="11"/>
  <c r="N49" i="11"/>
  <c r="L49" i="11"/>
  <c r="F49" i="11"/>
  <c r="H49" i="11"/>
  <c r="L17" i="11"/>
  <c r="F17" i="11"/>
  <c r="J17" i="11"/>
  <c r="J22" i="11" s="1"/>
  <c r="N371" i="11"/>
  <c r="R371" i="11"/>
  <c r="J371" i="11"/>
  <c r="F371" i="11"/>
  <c r="L371" i="11"/>
  <c r="N481" i="11"/>
  <c r="N25" i="11"/>
  <c r="F25" i="11"/>
  <c r="L100" i="11"/>
  <c r="R26" i="11"/>
  <c r="N26" i="11"/>
  <c r="L26" i="11"/>
  <c r="F26" i="11"/>
  <c r="J26" i="11"/>
  <c r="R42" i="11"/>
  <c r="L42" i="11"/>
  <c r="N18" i="11"/>
  <c r="J18" i="11"/>
  <c r="F18" i="11"/>
  <c r="R18" i="11"/>
  <c r="L481" i="11"/>
  <c r="L73" i="11"/>
  <c r="R73" i="11"/>
  <c r="R76" i="11" s="1"/>
  <c r="F73" i="11"/>
  <c r="N73" i="11"/>
  <c r="J73" i="11"/>
  <c r="L28" i="11"/>
  <c r="F28" i="11"/>
  <c r="N28" i="11"/>
  <c r="R28" i="11"/>
  <c r="F36" i="11"/>
  <c r="J36" i="11"/>
  <c r="R36" i="11"/>
  <c r="L102" i="11"/>
  <c r="R102" i="11"/>
  <c r="J102" i="11"/>
  <c r="R45" i="11"/>
  <c r="L45" i="11"/>
  <c r="J45" i="11"/>
  <c r="N87" i="11"/>
  <c r="J87" i="11"/>
  <c r="H87" i="11"/>
  <c r="F51" i="11"/>
  <c r="L51" i="11"/>
  <c r="J51" i="11"/>
  <c r="H28" i="11"/>
  <c r="H36" i="11"/>
  <c r="N102" i="11"/>
  <c r="J41" i="11"/>
  <c r="R93" i="11"/>
  <c r="R107" i="11"/>
  <c r="J34" i="11"/>
  <c r="F34" i="11"/>
  <c r="N34" i="11"/>
  <c r="F80" i="11"/>
  <c r="N80" i="11"/>
  <c r="L87" i="11"/>
  <c r="J101" i="11"/>
  <c r="R101" i="11"/>
  <c r="R43" i="11"/>
  <c r="J28" i="11"/>
  <c r="L36" i="11"/>
  <c r="N52" i="11"/>
  <c r="F52" i="11"/>
  <c r="L52" i="11"/>
  <c r="J52" i="11"/>
  <c r="F88" i="11"/>
  <c r="R29" i="11"/>
  <c r="R30" i="11" s="1"/>
  <c r="L29" i="11"/>
  <c r="J29" i="11"/>
  <c r="F45" i="11"/>
  <c r="N36" i="11"/>
  <c r="F102" i="11"/>
  <c r="H93" i="11"/>
  <c r="R87" i="11"/>
  <c r="N108" i="11"/>
  <c r="R51" i="11"/>
  <c r="R196" i="11"/>
  <c r="F196" i="11"/>
  <c r="L196" i="11"/>
  <c r="J196" i="11"/>
  <c r="F86" i="11"/>
  <c r="J93" i="11"/>
  <c r="F93" i="11"/>
  <c r="F128" i="11"/>
  <c r="N128" i="11"/>
  <c r="L128" i="11"/>
  <c r="F87" i="11"/>
  <c r="F43" i="11"/>
  <c r="N43" i="11"/>
  <c r="F81" i="11"/>
  <c r="N81" i="11"/>
  <c r="R81" i="11"/>
  <c r="N88" i="11"/>
  <c r="J88" i="11"/>
  <c r="R88" i="11"/>
  <c r="R110" i="11"/>
  <c r="J19" i="11"/>
  <c r="N44" i="11"/>
  <c r="F44" i="11"/>
  <c r="R74" i="11"/>
  <c r="F109" i="11"/>
  <c r="L21" i="11"/>
  <c r="N37" i="11"/>
  <c r="N53" i="11"/>
  <c r="L75" i="11"/>
  <c r="F75" i="11"/>
  <c r="R89" i="11"/>
  <c r="N96" i="11"/>
  <c r="F103" i="11"/>
  <c r="N162" i="11"/>
  <c r="J162" i="11"/>
  <c r="P162" i="11" s="1"/>
  <c r="F162" i="11"/>
  <c r="L162" i="11"/>
  <c r="R269" i="11"/>
  <c r="H269" i="11"/>
  <c r="N269" i="11"/>
  <c r="L269" i="11"/>
  <c r="F269" i="11"/>
  <c r="J269" i="11"/>
  <c r="P269" i="11" s="1"/>
  <c r="R94" i="11"/>
  <c r="N21" i="11"/>
  <c r="J110" i="11"/>
  <c r="H162" i="11"/>
  <c r="N219" i="11"/>
  <c r="R219" i="11"/>
  <c r="L219" i="11"/>
  <c r="J219" i="11"/>
  <c r="F219" i="11"/>
  <c r="F325" i="11"/>
  <c r="N325" i="11"/>
  <c r="J325" i="11"/>
  <c r="R325" i="11"/>
  <c r="L325" i="11"/>
  <c r="F89" i="11"/>
  <c r="L110" i="11"/>
  <c r="H188" i="11"/>
  <c r="R188" i="11"/>
  <c r="L188" i="11"/>
  <c r="J188" i="11"/>
  <c r="N110" i="11"/>
  <c r="F110" i="11"/>
  <c r="L472" i="11"/>
  <c r="F316" i="11"/>
  <c r="N316" i="11"/>
  <c r="J316" i="11"/>
  <c r="N332" i="11"/>
  <c r="H332" i="11"/>
  <c r="J332" i="11"/>
  <c r="F332" i="11"/>
  <c r="R332" i="11"/>
  <c r="N188" i="11"/>
  <c r="J53" i="11"/>
  <c r="J89" i="11"/>
  <c r="R221" i="11"/>
  <c r="N221" i="11"/>
  <c r="F221" i="11"/>
  <c r="L221" i="11"/>
  <c r="J221" i="11"/>
  <c r="F21" i="11"/>
  <c r="L89" i="11"/>
  <c r="J96" i="11"/>
  <c r="N103" i="11"/>
  <c r="R472" i="11"/>
  <c r="N154" i="11"/>
  <c r="F187" i="11"/>
  <c r="N187" i="11"/>
  <c r="L309" i="11"/>
  <c r="R309" i="11"/>
  <c r="J309" i="11"/>
  <c r="F317" i="11"/>
  <c r="L317" i="11"/>
  <c r="L252" i="11"/>
  <c r="R252" i="11"/>
  <c r="F252" i="11"/>
  <c r="L308" i="11"/>
  <c r="F308" i="11"/>
  <c r="N308" i="11"/>
  <c r="L187" i="11"/>
  <c r="J268" i="11"/>
  <c r="F268" i="11"/>
  <c r="H268" i="11"/>
  <c r="N309" i="11"/>
  <c r="N313" i="11" s="1"/>
  <c r="N317" i="11"/>
  <c r="R275" i="11"/>
  <c r="N195" i="11"/>
  <c r="J195" i="11"/>
  <c r="L268" i="11"/>
  <c r="R317" i="11"/>
  <c r="L318" i="11"/>
  <c r="J318" i="11"/>
  <c r="R318" i="11"/>
  <c r="N318" i="11"/>
  <c r="F154" i="11"/>
  <c r="F309" i="11"/>
  <c r="R204" i="11"/>
  <c r="F204" i="11"/>
  <c r="N204" i="11"/>
  <c r="L204" i="11"/>
  <c r="J204" i="11"/>
  <c r="L251" i="11"/>
  <c r="F251" i="11"/>
  <c r="N251" i="11"/>
  <c r="H251" i="11"/>
  <c r="N163" i="11"/>
  <c r="R163" i="11"/>
  <c r="F163" i="11"/>
  <c r="L163" i="11"/>
  <c r="H163" i="11"/>
  <c r="L189" i="11"/>
  <c r="R189" i="11"/>
  <c r="N189" i="11"/>
  <c r="J189" i="11"/>
  <c r="N275" i="11"/>
  <c r="H275" i="11"/>
  <c r="R308" i="11"/>
  <c r="J251" i="11"/>
  <c r="R268" i="11"/>
  <c r="J163" i="11"/>
  <c r="L258" i="11"/>
  <c r="J277" i="11"/>
  <c r="J302" i="11"/>
  <c r="J334" i="11"/>
  <c r="R205" i="11"/>
  <c r="H205" i="11"/>
  <c r="R203" i="11"/>
  <c r="F364" i="11"/>
  <c r="N276" i="11"/>
  <c r="N333" i="11"/>
  <c r="N258" i="11"/>
  <c r="L277" i="11"/>
  <c r="P277" i="11" s="1"/>
  <c r="N334" i="11"/>
  <c r="R140" i="11"/>
  <c r="L156" i="11"/>
  <c r="L205" i="11"/>
  <c r="R374" i="11"/>
  <c r="F374" i="11"/>
  <c r="N374" i="11"/>
  <c r="J374" i="11"/>
  <c r="L147" i="11"/>
  <c r="L151" i="11" s="1"/>
  <c r="J212" i="11"/>
  <c r="J164" i="11"/>
  <c r="L164" i="11"/>
  <c r="L267" i="11"/>
  <c r="L324" i="11"/>
  <c r="L146" i="11"/>
  <c r="J203" i="11"/>
  <c r="J211" i="11"/>
  <c r="P211" i="11" s="1"/>
  <c r="J364" i="11"/>
  <c r="P364" i="11" s="1"/>
  <c r="F155" i="11"/>
  <c r="N373" i="11"/>
  <c r="N277" i="11"/>
  <c r="F326" i="11"/>
  <c r="L326" i="11"/>
  <c r="H164" i="11"/>
  <c r="N197" i="11"/>
  <c r="F197" i="11"/>
  <c r="L197" i="11"/>
  <c r="N205" i="11"/>
  <c r="J213" i="11"/>
  <c r="N358" i="11"/>
  <c r="R358" i="11"/>
  <c r="L374" i="11"/>
  <c r="J270" i="11"/>
  <c r="J147" i="11"/>
  <c r="L212" i="11"/>
  <c r="F258" i="11"/>
  <c r="R258" i="11"/>
  <c r="R334" i="11"/>
  <c r="N164" i="11"/>
  <c r="N156" i="11"/>
  <c r="R327" i="11"/>
  <c r="L327" i="11"/>
  <c r="L329" i="11" s="1"/>
  <c r="J327" i="11"/>
  <c r="F327" i="11"/>
  <c r="F271" i="11"/>
  <c r="L271" i="11"/>
  <c r="R271" i="11"/>
  <c r="N271" i="11"/>
  <c r="J271" i="11"/>
  <c r="R150" i="11"/>
  <c r="L150" i="11"/>
  <c r="J150" i="11"/>
  <c r="N150" i="11"/>
  <c r="R302" i="11"/>
  <c r="F140" i="11"/>
  <c r="L140" i="11"/>
  <c r="F150" i="11"/>
  <c r="N303" i="11"/>
  <c r="F303" i="11"/>
  <c r="R157" i="11"/>
  <c r="N157" i="11"/>
  <c r="F157" i="11"/>
  <c r="J157" i="11"/>
  <c r="N311" i="11"/>
  <c r="L141" i="11"/>
  <c r="N359" i="11"/>
  <c r="F359" i="11"/>
  <c r="R359" i="11"/>
  <c r="L359" i="11"/>
  <c r="R303" i="11"/>
  <c r="J359" i="11"/>
  <c r="F190" i="11"/>
  <c r="R190" i="11"/>
  <c r="L190" i="11"/>
  <c r="L365" i="11"/>
  <c r="L303" i="11"/>
  <c r="R335" i="11"/>
  <c r="F335" i="11"/>
  <c r="N335" i="11"/>
  <c r="F141" i="11"/>
  <c r="J190" i="11"/>
  <c r="F311" i="11"/>
  <c r="F149" i="11"/>
  <c r="R214" i="11"/>
  <c r="L254" i="11"/>
  <c r="N254" i="11"/>
  <c r="R255" i="11"/>
  <c r="F255" i="11"/>
  <c r="N255" i="11"/>
  <c r="J255" i="11"/>
  <c r="F279" i="11"/>
  <c r="L255" i="11"/>
  <c r="N149" i="11"/>
  <c r="R198" i="11"/>
  <c r="J198" i="11"/>
  <c r="J279" i="11"/>
  <c r="N304" i="11"/>
  <c r="J304" i="11"/>
  <c r="N328" i="11"/>
  <c r="J328" i="11"/>
  <c r="R328" i="11"/>
  <c r="L339" i="11"/>
  <c r="N339" i="11"/>
  <c r="R339" i="11"/>
  <c r="R149" i="11"/>
  <c r="F254" i="11"/>
  <c r="J254" i="11"/>
  <c r="R215" i="11"/>
  <c r="J259" i="11"/>
  <c r="J367" i="11"/>
  <c r="R367" i="11"/>
  <c r="N246" i="11"/>
  <c r="N320" i="11"/>
  <c r="N166" i="11"/>
  <c r="L207" i="11"/>
  <c r="F207" i="11"/>
  <c r="N486" i="11"/>
  <c r="J486" i="11"/>
  <c r="R376" i="11"/>
  <c r="N367" i="11"/>
  <c r="F367" i="11"/>
  <c r="J428" i="11"/>
  <c r="R428" i="11"/>
  <c r="L428" i="11"/>
  <c r="F428" i="11"/>
  <c r="F215" i="11"/>
  <c r="L215" i="11"/>
  <c r="J215" i="11"/>
  <c r="F385" i="11"/>
  <c r="R385" i="11"/>
  <c r="N385" i="11"/>
  <c r="L385" i="11"/>
  <c r="J385" i="11"/>
  <c r="R386" i="11"/>
  <c r="L386" i="11"/>
  <c r="J386" i="11"/>
  <c r="L246" i="11"/>
  <c r="R320" i="11"/>
  <c r="R166" i="11"/>
  <c r="N215" i="11"/>
  <c r="N387" i="11"/>
  <c r="F387" i="11"/>
  <c r="L387" i="11"/>
  <c r="F393" i="11"/>
  <c r="R393" i="11"/>
  <c r="N393" i="11"/>
  <c r="J393" i="11"/>
  <c r="N417" i="11"/>
  <c r="L417" i="11"/>
  <c r="F416" i="11"/>
  <c r="J416" i="11"/>
  <c r="R416" i="11"/>
  <c r="J417" i="11"/>
  <c r="J158" i="11"/>
  <c r="R389" i="11"/>
  <c r="N416" i="11"/>
  <c r="R419" i="11"/>
  <c r="J419" i="11"/>
  <c r="L419" i="11"/>
  <c r="R312" i="11"/>
  <c r="N191" i="11"/>
  <c r="J223" i="11"/>
  <c r="N247" i="11"/>
  <c r="N360" i="11"/>
  <c r="F360" i="11"/>
  <c r="R387" i="11"/>
  <c r="F389" i="11"/>
  <c r="R418" i="11"/>
  <c r="F418" i="11"/>
  <c r="R388" i="11"/>
  <c r="F419" i="11"/>
  <c r="N426" i="11"/>
  <c r="R435" i="11"/>
  <c r="N435" i="11"/>
  <c r="L435" i="11"/>
  <c r="J435" i="11"/>
  <c r="N390" i="11"/>
  <c r="F390" i="11"/>
  <c r="N421" i="11"/>
  <c r="L424" i="11"/>
  <c r="J426" i="11"/>
  <c r="R427" i="11"/>
  <c r="N427" i="11"/>
  <c r="L427" i="11"/>
  <c r="L423" i="11"/>
  <c r="F423" i="11"/>
  <c r="N423" i="11"/>
  <c r="R426" i="11"/>
  <c r="F426" i="11"/>
  <c r="L441" i="11"/>
  <c r="R441" i="11"/>
  <c r="N441" i="11"/>
  <c r="J441" i="11"/>
  <c r="F441" i="11"/>
  <c r="F424" i="11"/>
  <c r="N424" i="11"/>
  <c r="J424" i="11"/>
  <c r="J446" i="11"/>
  <c r="N446" i="11"/>
  <c r="R446" i="11"/>
  <c r="L446" i="11"/>
  <c r="J433" i="11"/>
  <c r="J436" i="11"/>
  <c r="L415" i="11"/>
  <c r="R487" i="11"/>
  <c r="N487" i="11"/>
  <c r="N433" i="11"/>
  <c r="L436" i="11"/>
  <c r="J443" i="11"/>
  <c r="F443" i="11"/>
  <c r="R443" i="11"/>
  <c r="N443" i="11"/>
  <c r="N436" i="11"/>
  <c r="L443" i="11"/>
  <c r="F475" i="11"/>
  <c r="R433" i="11"/>
  <c r="R436" i="11"/>
  <c r="N439" i="11"/>
  <c r="F439" i="11"/>
  <c r="L439" i="11"/>
  <c r="N445" i="11"/>
  <c r="N434" i="11"/>
  <c r="L448" i="11"/>
  <c r="J448" i="11"/>
  <c r="R448" i="11"/>
  <c r="J438" i="11"/>
  <c r="N438" i="11"/>
  <c r="J439" i="11"/>
  <c r="F442" i="11"/>
  <c r="R442" i="11"/>
  <c r="L442" i="11"/>
  <c r="N448" i="11"/>
  <c r="R429" i="11"/>
  <c r="R430" i="11" s="1"/>
  <c r="R536" i="11" s="1"/>
  <c r="L434" i="11"/>
  <c r="L438" i="11"/>
  <c r="J442" i="11"/>
  <c r="R445" i="11"/>
  <c r="N451" i="11"/>
  <c r="R451" i="11"/>
  <c r="N449" i="11"/>
  <c r="L450" i="11"/>
  <c r="F450" i="11"/>
  <c r="J451" i="11"/>
  <c r="N444" i="11"/>
  <c r="R449" i="11"/>
  <c r="N450" i="11"/>
  <c r="L451" i="11"/>
  <c r="N437" i="11"/>
  <c r="P437" i="11" s="1"/>
  <c r="L444" i="11"/>
  <c r="R450" i="11"/>
  <c r="J488" i="11"/>
  <c r="N488" i="11"/>
  <c r="P488" i="11" s="1"/>
  <c r="R488" i="11"/>
  <c r="P199" i="11"/>
  <c r="P222" i="11"/>
  <c r="P481" i="11"/>
  <c r="P247" i="11"/>
  <c r="P424" i="11"/>
  <c r="H489" i="11"/>
  <c r="H546" i="11" s="1"/>
  <c r="P429" i="11"/>
  <c r="P421" i="11"/>
  <c r="L337" i="11"/>
  <c r="P504" i="11"/>
  <c r="P554" i="11" s="1"/>
  <c r="R377" i="11"/>
  <c r="H494" i="11"/>
  <c r="H548" i="11" s="1"/>
  <c r="J305" i="11"/>
  <c r="L224" i="11"/>
  <c r="R280" i="11"/>
  <c r="P146" i="11"/>
  <c r="P328" i="11"/>
  <c r="R329" i="11"/>
  <c r="L321" i="11"/>
  <c r="R368" i="11"/>
  <c r="N361" i="11"/>
  <c r="P278" i="11"/>
  <c r="L280" i="11"/>
  <c r="P93" i="11"/>
  <c r="L97" i="11"/>
  <c r="L368" i="11"/>
  <c r="J329" i="11"/>
  <c r="P275" i="11"/>
  <c r="P195" i="11"/>
  <c r="P251" i="11"/>
  <c r="P300" i="11" l="1"/>
  <c r="P198" i="11"/>
  <c r="R224" i="11"/>
  <c r="P492" i="11"/>
  <c r="P148" i="11"/>
  <c r="P375" i="11"/>
  <c r="L313" i="11"/>
  <c r="N22" i="11"/>
  <c r="J143" i="11"/>
  <c r="P436" i="11"/>
  <c r="H446" i="11"/>
  <c r="P446" i="11" s="1"/>
  <c r="P427" i="11"/>
  <c r="H394" i="11"/>
  <c r="H388" i="11"/>
  <c r="P388" i="11" s="1"/>
  <c r="N386" i="11"/>
  <c r="H386" i="11"/>
  <c r="P386" i="11" s="1"/>
  <c r="L486" i="11"/>
  <c r="P486" i="11" s="1"/>
  <c r="H259" i="11"/>
  <c r="H279" i="11"/>
  <c r="H359" i="11"/>
  <c r="P359" i="11" s="1"/>
  <c r="N141" i="11"/>
  <c r="N327" i="11"/>
  <c r="N329" i="11" s="1"/>
  <c r="L272" i="11"/>
  <c r="J321" i="11"/>
  <c r="L90" i="11"/>
  <c r="R22" i="11"/>
  <c r="R305" i="11"/>
  <c r="H439" i="11"/>
  <c r="P439" i="11" s="1"/>
  <c r="L475" i="11"/>
  <c r="N394" i="11"/>
  <c r="N395" i="11" s="1"/>
  <c r="N534" i="11" s="1"/>
  <c r="L384" i="11"/>
  <c r="H417" i="11"/>
  <c r="P417" i="11" s="1"/>
  <c r="J320" i="11"/>
  <c r="P320" i="11" s="1"/>
  <c r="N428" i="11"/>
  <c r="H255" i="11"/>
  <c r="P255" i="11" s="1"/>
  <c r="J335" i="11"/>
  <c r="P335" i="11" s="1"/>
  <c r="H319" i="11"/>
  <c r="P319" i="11" s="1"/>
  <c r="L253" i="11"/>
  <c r="P253" i="11" s="1"/>
  <c r="P164" i="11"/>
  <c r="N472" i="11"/>
  <c r="R337" i="11"/>
  <c r="N337" i="11"/>
  <c r="H443" i="11"/>
  <c r="P443" i="11" s="1"/>
  <c r="N452" i="11"/>
  <c r="N538" i="11" s="1"/>
  <c r="H166" i="11"/>
  <c r="H339" i="11"/>
  <c r="P339" i="11" s="1"/>
  <c r="H157" i="11"/>
  <c r="H150" i="11"/>
  <c r="P150" i="11" s="1"/>
  <c r="H373" i="11"/>
  <c r="P373" i="11" s="1"/>
  <c r="N302" i="11"/>
  <c r="N305" i="11" s="1"/>
  <c r="N167" i="11"/>
  <c r="P87" i="11"/>
  <c r="J38" i="11"/>
  <c r="H450" i="11"/>
  <c r="P450" i="11" s="1"/>
  <c r="H425" i="11"/>
  <c r="P425" i="11" s="1"/>
  <c r="H433" i="11"/>
  <c r="H416" i="11"/>
  <c r="P416" i="11" s="1"/>
  <c r="H428" i="11"/>
  <c r="N207" i="11"/>
  <c r="N208" i="11" s="1"/>
  <c r="J214" i="11"/>
  <c r="H365" i="11"/>
  <c r="H327" i="11"/>
  <c r="J151" i="11"/>
  <c r="H334" i="11"/>
  <c r="J154" i="11"/>
  <c r="P163" i="11"/>
  <c r="R256" i="11"/>
  <c r="N321" i="11"/>
  <c r="H445" i="11"/>
  <c r="P445" i="11" s="1"/>
  <c r="H448" i="11"/>
  <c r="P448" i="11" s="1"/>
  <c r="R475" i="11"/>
  <c r="J487" i="11"/>
  <c r="P487" i="11" s="1"/>
  <c r="L430" i="11"/>
  <c r="L536" i="11" s="1"/>
  <c r="P415" i="11"/>
  <c r="L390" i="11"/>
  <c r="N419" i="11"/>
  <c r="P419" i="11" s="1"/>
  <c r="H223" i="11"/>
  <c r="H367" i="11"/>
  <c r="P367" i="11" s="1"/>
  <c r="J206" i="11"/>
  <c r="P206" i="11" s="1"/>
  <c r="H304" i="11"/>
  <c r="N190" i="11"/>
  <c r="H141" i="11"/>
  <c r="P141" i="11" s="1"/>
  <c r="N270" i="11"/>
  <c r="R208" i="11"/>
  <c r="P205" i="11"/>
  <c r="P188" i="11"/>
  <c r="J97" i="11"/>
  <c r="R46" i="11"/>
  <c r="R131" i="11" s="1"/>
  <c r="R133" i="11" s="1"/>
  <c r="R528" i="11" s="1"/>
  <c r="N38" i="11"/>
  <c r="L452" i="11"/>
  <c r="L538" i="11" s="1"/>
  <c r="H435" i="11"/>
  <c r="P435" i="11" s="1"/>
  <c r="H426" i="11"/>
  <c r="P426" i="11" s="1"/>
  <c r="N279" i="11"/>
  <c r="N280" i="11" s="1"/>
  <c r="J156" i="11"/>
  <c r="P156" i="11" s="1"/>
  <c r="N159" i="11"/>
  <c r="R90" i="11"/>
  <c r="R111" i="11"/>
  <c r="P36" i="11"/>
  <c r="J377" i="11"/>
  <c r="R38" i="11"/>
  <c r="L159" i="11"/>
  <c r="J452" i="11"/>
  <c r="J538" i="11" s="1"/>
  <c r="H441" i="11"/>
  <c r="P441" i="11" s="1"/>
  <c r="H418" i="11"/>
  <c r="J389" i="11"/>
  <c r="P389" i="11" s="1"/>
  <c r="H419" i="11"/>
  <c r="H158" i="11"/>
  <c r="P158" i="11" s="1"/>
  <c r="H385" i="11"/>
  <c r="P385" i="11" s="1"/>
  <c r="N376" i="11"/>
  <c r="H366" i="11"/>
  <c r="P366" i="11" s="1"/>
  <c r="J311" i="11"/>
  <c r="P311" i="11" s="1"/>
  <c r="J256" i="11"/>
  <c r="J192" i="11"/>
  <c r="L377" i="11"/>
  <c r="L482" i="11"/>
  <c r="L544" i="11" s="1"/>
  <c r="P444" i="11"/>
  <c r="P390" i="11"/>
  <c r="R216" i="11"/>
  <c r="H449" i="11"/>
  <c r="P449" i="11" s="1"/>
  <c r="R452" i="11"/>
  <c r="R538" i="11" s="1"/>
  <c r="J420" i="11"/>
  <c r="H423" i="11"/>
  <c r="P423" i="11" s="1"/>
  <c r="L392" i="11"/>
  <c r="N418" i="11"/>
  <c r="L360" i="11"/>
  <c r="R395" i="11"/>
  <c r="R534" i="11" s="1"/>
  <c r="N142" i="11"/>
  <c r="P142" i="11" s="1"/>
  <c r="N259" i="11"/>
  <c r="N214" i="11"/>
  <c r="N216" i="11" s="1"/>
  <c r="H190" i="11"/>
  <c r="L216" i="11"/>
  <c r="H270" i="11"/>
  <c r="J368" i="11"/>
  <c r="P302" i="11"/>
  <c r="J200" i="11"/>
  <c r="P332" i="11"/>
  <c r="J167" i="11"/>
  <c r="R97" i="11"/>
  <c r="P28" i="11"/>
  <c r="L22" i="11"/>
  <c r="P49" i="11"/>
  <c r="H108" i="11"/>
  <c r="P438" i="11"/>
  <c r="L79" i="11"/>
  <c r="L83" i="11" s="1"/>
  <c r="P387" i="11"/>
  <c r="R192" i="11"/>
  <c r="P95" i="11"/>
  <c r="P310" i="11"/>
  <c r="R505" i="11"/>
  <c r="R556" i="11" s="1"/>
  <c r="N505" i="11"/>
  <c r="N556" i="11" s="1"/>
  <c r="N502" i="11"/>
  <c r="N552" i="11" s="1"/>
  <c r="P391" i="11"/>
  <c r="L43" i="11"/>
  <c r="J100" i="11"/>
  <c r="H212" i="11"/>
  <c r="J333" i="11"/>
  <c r="J224" i="11"/>
  <c r="N480" i="11"/>
  <c r="N482" i="11" s="1"/>
  <c r="N544" i="11" s="1"/>
  <c r="R471" i="11"/>
  <c r="J507" i="11"/>
  <c r="J509" i="11" s="1"/>
  <c r="J558" i="11" s="1"/>
  <c r="R489" i="11"/>
  <c r="R546" i="11" s="1"/>
  <c r="H44" i="11"/>
  <c r="P44" i="11" s="1"/>
  <c r="P451" i="11"/>
  <c r="L305" i="11"/>
  <c r="L340" i="11" s="1"/>
  <c r="L361" i="11"/>
  <c r="H482" i="11"/>
  <c r="H544" i="11" s="1"/>
  <c r="P479" i="11"/>
  <c r="P244" i="11"/>
  <c r="J499" i="11"/>
  <c r="R104" i="11"/>
  <c r="H74" i="11"/>
  <c r="R143" i="11"/>
  <c r="N97" i="11"/>
  <c r="P50" i="11"/>
  <c r="P207" i="11"/>
  <c r="R361" i="11"/>
  <c r="H252" i="11"/>
  <c r="R313" i="11"/>
  <c r="N192" i="11"/>
  <c r="J471" i="11"/>
  <c r="P258" i="11"/>
  <c r="P447" i="11"/>
  <c r="J361" i="11"/>
  <c r="P434" i="11"/>
  <c r="P384" i="11"/>
  <c r="H325" i="11"/>
  <c r="P325" i="11" s="1"/>
  <c r="P246" i="11"/>
  <c r="H96" i="11"/>
  <c r="P96" i="11" s="1"/>
  <c r="J76" i="11"/>
  <c r="L200" i="11"/>
  <c r="L129" i="11"/>
  <c r="P129" i="11" s="1"/>
  <c r="N45" i="11"/>
  <c r="P26" i="11"/>
  <c r="H371" i="11"/>
  <c r="H147" i="11"/>
  <c r="P147" i="11" s="1"/>
  <c r="N111" i="11"/>
  <c r="H51" i="11"/>
  <c r="P51" i="11" s="1"/>
  <c r="N86" i="11"/>
  <c r="R167" i="11"/>
  <c r="J54" i="11"/>
  <c r="R321" i="11"/>
  <c r="H187" i="11"/>
  <c r="H358" i="11"/>
  <c r="P358" i="11" s="1"/>
  <c r="H317" i="11"/>
  <c r="P317" i="11" s="1"/>
  <c r="N54" i="11"/>
  <c r="L38" i="11"/>
  <c r="P392" i="11"/>
  <c r="H318" i="11"/>
  <c r="P318" i="11" s="1"/>
  <c r="R481" i="11"/>
  <c r="R482" i="11" s="1"/>
  <c r="R544" i="11" s="1"/>
  <c r="H37" i="11"/>
  <c r="P37" i="11" s="1"/>
  <c r="P35" i="11"/>
  <c r="H357" i="11"/>
  <c r="P245" i="11"/>
  <c r="P191" i="11"/>
  <c r="L103" i="11"/>
  <c r="P103" i="11" s="1"/>
  <c r="J30" i="11"/>
  <c r="P101" i="11"/>
  <c r="P165" i="11"/>
  <c r="P52" i="11"/>
  <c r="P213" i="11"/>
  <c r="P393" i="11"/>
  <c r="L505" i="11"/>
  <c r="P139" i="11"/>
  <c r="J276" i="11"/>
  <c r="P276" i="11" s="1"/>
  <c r="N268" i="11"/>
  <c r="L192" i="11"/>
  <c r="H53" i="11"/>
  <c r="P53" i="11" s="1"/>
  <c r="H472" i="11"/>
  <c r="N75" i="11"/>
  <c r="N196" i="11"/>
  <c r="N200" i="11" s="1"/>
  <c r="N42" i="11"/>
  <c r="N46" i="11" s="1"/>
  <c r="H471" i="11"/>
  <c r="N471" i="11"/>
  <c r="N476" i="11" s="1"/>
  <c r="N542" i="11" s="1"/>
  <c r="H500" i="11"/>
  <c r="P475" i="11"/>
  <c r="H248" i="11"/>
  <c r="P243" i="11"/>
  <c r="R272" i="11"/>
  <c r="H33" i="11"/>
  <c r="L502" i="11"/>
  <c r="L552" i="11" s="1"/>
  <c r="J81" i="11"/>
  <c r="J83" i="11" s="1"/>
  <c r="J42" i="11"/>
  <c r="P42" i="11" s="1"/>
  <c r="P312" i="11"/>
  <c r="H83" i="11"/>
  <c r="P79" i="11"/>
  <c r="R159" i="11"/>
  <c r="N220" i="11"/>
  <c r="N224" i="11" s="1"/>
  <c r="J267" i="11"/>
  <c r="P254" i="11"/>
  <c r="R502" i="11"/>
  <c r="R552" i="11" s="1"/>
  <c r="P80" i="11"/>
  <c r="R248" i="11"/>
  <c r="H271" i="11"/>
  <c r="P271" i="11" s="1"/>
  <c r="H197" i="11"/>
  <c r="P197" i="11" s="1"/>
  <c r="H326" i="11"/>
  <c r="P326" i="11" s="1"/>
  <c r="J216" i="11"/>
  <c r="N140" i="11"/>
  <c r="N143" i="11" s="1"/>
  <c r="N252" i="11"/>
  <c r="N256" i="11" s="1"/>
  <c r="L167" i="11"/>
  <c r="N100" i="11"/>
  <c r="N104" i="11" s="1"/>
  <c r="H507" i="11"/>
  <c r="P376" i="11"/>
  <c r="N83" i="11"/>
  <c r="L111" i="11"/>
  <c r="P75" i="11"/>
  <c r="H18" i="11"/>
  <c r="P18" i="11" s="1"/>
  <c r="P94" i="11"/>
  <c r="P45" i="11"/>
  <c r="H102" i="11"/>
  <c r="P102" i="11" s="1"/>
  <c r="R83" i="11"/>
  <c r="H372" i="11"/>
  <c r="P372" i="11" s="1"/>
  <c r="H25" i="11"/>
  <c r="N372" i="11"/>
  <c r="H221" i="11"/>
  <c r="P221" i="11" s="1"/>
  <c r="J485" i="11"/>
  <c r="L471" i="11"/>
  <c r="L476" i="11" s="1"/>
  <c r="L542" i="11" s="1"/>
  <c r="H140" i="11"/>
  <c r="P309" i="11"/>
  <c r="L489" i="11"/>
  <c r="L546" i="11" s="1"/>
  <c r="H316" i="11"/>
  <c r="H19" i="11"/>
  <c r="P19" i="11" s="1"/>
  <c r="R151" i="11"/>
  <c r="P360" i="11"/>
  <c r="N248" i="11"/>
  <c r="L76" i="11"/>
  <c r="P43" i="11"/>
  <c r="H29" i="11"/>
  <c r="P29" i="11" s="1"/>
  <c r="J90" i="11"/>
  <c r="L143" i="11"/>
  <c r="L248" i="11"/>
  <c r="H324" i="11"/>
  <c r="N27" i="11"/>
  <c r="P27" i="11" s="1"/>
  <c r="P82" i="11"/>
  <c r="P223" i="11"/>
  <c r="H374" i="11"/>
  <c r="P374" i="11" s="1"/>
  <c r="P440" i="11"/>
  <c r="L208" i="11"/>
  <c r="H219" i="11"/>
  <c r="J472" i="11"/>
  <c r="H110" i="11"/>
  <c r="P110" i="11" s="1"/>
  <c r="H128" i="11"/>
  <c r="P128" i="11" s="1"/>
  <c r="J46" i="11"/>
  <c r="P442" i="11"/>
  <c r="N76" i="11"/>
  <c r="H204" i="11"/>
  <c r="P204" i="11" s="1"/>
  <c r="N489" i="11"/>
  <c r="N546" i="11" s="1"/>
  <c r="N151" i="11"/>
  <c r="H196" i="11"/>
  <c r="P196" i="11" s="1"/>
  <c r="P200" i="11" s="1"/>
  <c r="P155" i="11"/>
  <c r="J107" i="11"/>
  <c r="L46" i="11"/>
  <c r="H17" i="11"/>
  <c r="P34" i="11"/>
  <c r="H308" i="11"/>
  <c r="H189" i="11"/>
  <c r="P189" i="11" s="1"/>
  <c r="P154" i="11"/>
  <c r="L54" i="11"/>
  <c r="H109" i="11"/>
  <c r="P109" i="11" s="1"/>
  <c r="P73" i="11"/>
  <c r="L30" i="11"/>
  <c r="H89" i="11"/>
  <c r="P72" i="11"/>
  <c r="P336" i="11"/>
  <c r="H208" i="11"/>
  <c r="P203" i="11"/>
  <c r="P208" i="11" s="1"/>
  <c r="P301" i="11"/>
  <c r="P88" i="11"/>
  <c r="P303" i="11"/>
  <c r="P422" i="11"/>
  <c r="P493" i="11"/>
  <c r="P494" i="11" s="1"/>
  <c r="P548" i="11" s="1"/>
  <c r="P327" i="11" l="1"/>
  <c r="P81" i="11"/>
  <c r="P83" i="11" s="1"/>
  <c r="H151" i="11"/>
  <c r="R261" i="11"/>
  <c r="P97" i="11"/>
  <c r="R340" i="11"/>
  <c r="H395" i="11"/>
  <c r="H534" i="11" s="1"/>
  <c r="N377" i="11"/>
  <c r="P190" i="11"/>
  <c r="L169" i="11"/>
  <c r="R476" i="11"/>
  <c r="R542" i="11" s="1"/>
  <c r="P428" i="11"/>
  <c r="J280" i="11"/>
  <c r="P46" i="11"/>
  <c r="P151" i="11"/>
  <c r="J208" i="11"/>
  <c r="J261" i="11" s="1"/>
  <c r="P157" i="11"/>
  <c r="H159" i="11"/>
  <c r="P248" i="11"/>
  <c r="H430" i="11"/>
  <c r="H536" i="11" s="1"/>
  <c r="H46" i="11"/>
  <c r="P108" i="11"/>
  <c r="H111" i="11"/>
  <c r="J159" i="11"/>
  <c r="J169" i="11" s="1"/>
  <c r="J313" i="11"/>
  <c r="P279" i="11"/>
  <c r="P280" i="11" s="1"/>
  <c r="H280" i="11"/>
  <c r="P308" i="11"/>
  <c r="P313" i="11" s="1"/>
  <c r="H313" i="11"/>
  <c r="H509" i="11"/>
  <c r="H558" i="11" s="1"/>
  <c r="P507" i="11"/>
  <c r="P509" i="11" s="1"/>
  <c r="P558" i="11" s="1"/>
  <c r="P371" i="11"/>
  <c r="P377" i="11" s="1"/>
  <c r="H377" i="11"/>
  <c r="J476" i="11"/>
  <c r="J542" i="11" s="1"/>
  <c r="J395" i="11"/>
  <c r="J534" i="11" s="1"/>
  <c r="P100" i="11"/>
  <c r="P104" i="11" s="1"/>
  <c r="J104" i="11"/>
  <c r="J131" i="11" s="1"/>
  <c r="J133" i="11" s="1"/>
  <c r="L256" i="11"/>
  <c r="P304" i="11"/>
  <c r="P305" i="11" s="1"/>
  <c r="H305" i="11"/>
  <c r="P334" i="11"/>
  <c r="H337" i="11"/>
  <c r="P365" i="11"/>
  <c r="P368" i="11" s="1"/>
  <c r="H368" i="11"/>
  <c r="H272" i="11"/>
  <c r="H340" i="11" s="1"/>
  <c r="P270" i="11"/>
  <c r="P89" i="11"/>
  <c r="H90" i="11"/>
  <c r="N169" i="11"/>
  <c r="H192" i="11"/>
  <c r="P187" i="11"/>
  <c r="N261" i="11"/>
  <c r="H54" i="11"/>
  <c r="L395" i="11"/>
  <c r="L534" i="11" s="1"/>
  <c r="P140" i="11"/>
  <c r="P143" i="11" s="1"/>
  <c r="H143" i="11"/>
  <c r="H169" i="11" s="1"/>
  <c r="H22" i="11"/>
  <c r="P17" i="11"/>
  <c r="P22" i="11" s="1"/>
  <c r="P86" i="11"/>
  <c r="N90" i="11"/>
  <c r="H104" i="11"/>
  <c r="R169" i="11"/>
  <c r="P54" i="11"/>
  <c r="P420" i="11"/>
  <c r="J430" i="11"/>
  <c r="J536" i="11" s="1"/>
  <c r="P418" i="11"/>
  <c r="P267" i="11"/>
  <c r="J272" i="11"/>
  <c r="P471" i="11"/>
  <c r="H476" i="11"/>
  <c r="H542" i="11" s="1"/>
  <c r="P324" i="11"/>
  <c r="H329" i="11"/>
  <c r="J489" i="11"/>
  <c r="J546" i="11" s="1"/>
  <c r="P485" i="11"/>
  <c r="P489" i="11" s="1"/>
  <c r="P546" i="11" s="1"/>
  <c r="P500" i="11"/>
  <c r="H502" i="11"/>
  <c r="H552" i="11" s="1"/>
  <c r="P472" i="11"/>
  <c r="L556" i="11"/>
  <c r="P505" i="11"/>
  <c r="P556" i="11" s="1"/>
  <c r="P74" i="11"/>
  <c r="P76" i="11" s="1"/>
  <c r="H76" i="11"/>
  <c r="N30" i="11"/>
  <c r="N131" i="11" s="1"/>
  <c r="N133" i="11" s="1"/>
  <c r="N528" i="11" s="1"/>
  <c r="P480" i="11"/>
  <c r="P482" i="11" s="1"/>
  <c r="P544" i="11" s="1"/>
  <c r="P433" i="11"/>
  <c r="P452" i="11" s="1"/>
  <c r="P538" i="11" s="1"/>
  <c r="H452" i="11"/>
  <c r="H538" i="11" s="1"/>
  <c r="P166" i="11"/>
  <c r="P167" i="11" s="1"/>
  <c r="H167" i="11"/>
  <c r="P220" i="11"/>
  <c r="P394" i="11"/>
  <c r="P395" i="11" s="1"/>
  <c r="P534" i="11" s="1"/>
  <c r="P159" i="11"/>
  <c r="J111" i="11"/>
  <c r="P107" i="11"/>
  <c r="P111" i="11" s="1"/>
  <c r="H224" i="11"/>
  <c r="P219" i="11"/>
  <c r="H321" i="11"/>
  <c r="P316" i="11"/>
  <c r="P321" i="11" s="1"/>
  <c r="P252" i="11"/>
  <c r="P256" i="11" s="1"/>
  <c r="H256" i="11"/>
  <c r="P333" i="11"/>
  <c r="J337" i="11"/>
  <c r="H97" i="11"/>
  <c r="N272" i="11"/>
  <c r="N340" i="11" s="1"/>
  <c r="P268" i="11"/>
  <c r="P212" i="11"/>
  <c r="P216" i="11" s="1"/>
  <c r="H216" i="11"/>
  <c r="H200" i="11"/>
  <c r="P25" i="11"/>
  <c r="P30" i="11" s="1"/>
  <c r="H30" i="11"/>
  <c r="P33" i="11"/>
  <c r="P38" i="11" s="1"/>
  <c r="H38" i="11"/>
  <c r="L261" i="11"/>
  <c r="P357" i="11"/>
  <c r="P361" i="11" s="1"/>
  <c r="H361" i="11"/>
  <c r="J502" i="11"/>
  <c r="J552" i="11" s="1"/>
  <c r="P499" i="11"/>
  <c r="P502" i="11" s="1"/>
  <c r="P552" i="11" s="1"/>
  <c r="N430" i="11"/>
  <c r="N536" i="11" s="1"/>
  <c r="L104" i="11"/>
  <c r="L131" i="11" s="1"/>
  <c r="L133" i="11" s="1"/>
  <c r="P214" i="11"/>
  <c r="P259" i="11"/>
  <c r="L379" i="11" l="1"/>
  <c r="P329" i="11"/>
  <c r="R379" i="11"/>
  <c r="P476" i="11"/>
  <c r="P542" i="11" s="1"/>
  <c r="P337" i="11"/>
  <c r="P192" i="11"/>
  <c r="P430" i="11"/>
  <c r="P536" i="11" s="1"/>
  <c r="L528" i="11"/>
  <c r="L454" i="11"/>
  <c r="L496" i="11" s="1"/>
  <c r="L511" i="11" s="1"/>
  <c r="J528" i="11"/>
  <c r="L530" i="11"/>
  <c r="L381" i="11"/>
  <c r="H131" i="11"/>
  <c r="H133" i="11" s="1"/>
  <c r="P169" i="11"/>
  <c r="J379" i="11"/>
  <c r="H261" i="11"/>
  <c r="H379" i="11" s="1"/>
  <c r="P224" i="11"/>
  <c r="J340" i="11"/>
  <c r="P90" i="11"/>
  <c r="P131" i="11" s="1"/>
  <c r="P133" i="11" s="1"/>
  <c r="P272" i="11"/>
  <c r="N379" i="11"/>
  <c r="P340" i="11" l="1"/>
  <c r="R454" i="11"/>
  <c r="R496" i="11" s="1"/>
  <c r="R511" i="11" s="1"/>
  <c r="R530" i="11"/>
  <c r="R532" i="11" s="1"/>
  <c r="R540" i="11" s="1"/>
  <c r="R550" i="11" s="1"/>
  <c r="R560" i="11" s="1"/>
  <c r="R381" i="11"/>
  <c r="P261" i="11"/>
  <c r="P379" i="11" s="1"/>
  <c r="P530" i="11" s="1"/>
  <c r="P454" i="11"/>
  <c r="P496" i="11" s="1"/>
  <c r="P511" i="11" s="1"/>
  <c r="P528" i="11"/>
  <c r="H530" i="11"/>
  <c r="H381" i="11"/>
  <c r="P381" i="11"/>
  <c r="J381" i="11"/>
  <c r="J530" i="11"/>
  <c r="J532" i="11" s="1"/>
  <c r="J540" i="11" s="1"/>
  <c r="J550" i="11" s="1"/>
  <c r="J560" i="11" s="1"/>
  <c r="J562" i="11" s="1"/>
  <c r="J454" i="11"/>
  <c r="J496" i="11" s="1"/>
  <c r="J511" i="11" s="1"/>
  <c r="H454" i="11"/>
  <c r="H496" i="11" s="1"/>
  <c r="H511" i="11" s="1"/>
  <c r="H528" i="11"/>
  <c r="H532" i="11" s="1"/>
  <c r="H540" i="11" s="1"/>
  <c r="H550" i="11" s="1"/>
  <c r="H560" i="11" s="1"/>
  <c r="H562" i="11" s="1"/>
  <c r="N454" i="11"/>
  <c r="N496" i="11" s="1"/>
  <c r="N511" i="11" s="1"/>
  <c r="N381" i="11"/>
  <c r="N530" i="11"/>
  <c r="N532" i="11" s="1"/>
  <c r="N540" i="11" s="1"/>
  <c r="N550" i="11" s="1"/>
  <c r="N560" i="11" s="1"/>
  <c r="L532" i="11"/>
  <c r="L540" i="11" s="1"/>
  <c r="L550" i="11" s="1"/>
  <c r="L560" i="11" s="1"/>
  <c r="H561" i="11" l="1"/>
  <c r="R562" i="11"/>
  <c r="R561" i="11"/>
  <c r="J561" i="11"/>
  <c r="L562" i="11"/>
  <c r="L561" i="11"/>
  <c r="N561" i="11"/>
  <c r="N562" i="11"/>
  <c r="P532" i="11"/>
  <c r="P540" i="11" s="1"/>
  <c r="P550" i="11" s="1"/>
  <c r="P560" i="11" s="1"/>
  <c r="P562" i="11" l="1"/>
  <c r="P561" i="11"/>
  <c r="AA570" i="11" l="1"/>
  <c r="Y570" i="11"/>
  <c r="X570" i="11"/>
  <c r="W570" i="11"/>
  <c r="V570" i="11"/>
  <c r="Z570" i="11"/>
  <c r="AA569" i="11"/>
  <c r="Z569" i="11"/>
  <c r="Y569" i="11"/>
  <c r="X569" i="11"/>
  <c r="W569" i="11"/>
  <c r="V569" i="11"/>
  <c r="AA568" i="11"/>
  <c r="Z568" i="11"/>
  <c r="Y568" i="11"/>
  <c r="X568" i="11"/>
  <c r="W568" i="11"/>
  <c r="V568" i="11"/>
  <c r="AA567" i="11"/>
  <c r="Z567" i="11"/>
  <c r="Y567" i="11"/>
  <c r="X567" i="11"/>
  <c r="W567" i="11"/>
  <c r="V567" i="11"/>
  <c r="AA566" i="11"/>
  <c r="Z566" i="11"/>
  <c r="Y566" i="11"/>
  <c r="X566" i="11"/>
  <c r="W566" i="11"/>
  <c r="V566" i="11"/>
  <c r="AA565" i="11"/>
  <c r="Z565" i="11"/>
  <c r="Y565" i="11"/>
  <c r="X565" i="11"/>
  <c r="W565" i="11"/>
  <c r="V565" i="11"/>
  <c r="AA564" i="11"/>
  <c r="Z564" i="11"/>
  <c r="Y564" i="11"/>
  <c r="X564" i="11"/>
  <c r="W564" i="11"/>
  <c r="V564" i="11"/>
  <c r="AA563" i="11"/>
  <c r="Z563" i="11"/>
  <c r="Y563" i="11"/>
  <c r="X563" i="11"/>
  <c r="W563" i="11"/>
  <c r="V563" i="11"/>
  <c r="AA559" i="11"/>
  <c r="Z559" i="11"/>
  <c r="Y559" i="11"/>
  <c r="X559" i="11"/>
  <c r="W559" i="11"/>
  <c r="V559" i="11"/>
  <c r="AA557" i="11"/>
  <c r="Z557" i="11"/>
  <c r="Y557" i="11"/>
  <c r="X557" i="11"/>
  <c r="W557" i="11"/>
  <c r="V557" i="11"/>
  <c r="AA555" i="11"/>
  <c r="Z555" i="11"/>
  <c r="Y555" i="11"/>
  <c r="X555" i="11"/>
  <c r="W555" i="11"/>
  <c r="V555" i="11"/>
  <c r="AA553" i="11"/>
  <c r="Z553" i="11"/>
  <c r="Y553" i="11"/>
  <c r="X553" i="11"/>
  <c r="W553" i="11"/>
  <c r="V553" i="11"/>
  <c r="AA551" i="11"/>
  <c r="Z551" i="11"/>
  <c r="Y551" i="11"/>
  <c r="X551" i="11"/>
  <c r="W551" i="11"/>
  <c r="V551" i="11"/>
  <c r="AA549" i="11"/>
  <c r="Z549" i="11"/>
  <c r="Y549" i="11"/>
  <c r="X549" i="11"/>
  <c r="W549" i="11"/>
  <c r="V549" i="11"/>
  <c r="AA547" i="11"/>
  <c r="Z547" i="11"/>
  <c r="Y547" i="11"/>
  <c r="X547" i="11"/>
  <c r="W547" i="11"/>
  <c r="V547" i="11"/>
  <c r="AA545" i="11"/>
  <c r="Z545" i="11"/>
  <c r="Y545" i="11"/>
  <c r="X545" i="11"/>
  <c r="W545" i="11"/>
  <c r="V545" i="11"/>
  <c r="AA543" i="11"/>
  <c r="Z543" i="11"/>
  <c r="Y543" i="11"/>
  <c r="X543" i="11"/>
  <c r="W543" i="11"/>
  <c r="V543" i="11"/>
  <c r="AA541" i="11"/>
  <c r="Z541" i="11"/>
  <c r="Y541" i="11"/>
  <c r="X541" i="11"/>
  <c r="W541" i="11"/>
  <c r="V541" i="11"/>
  <c r="AA539" i="11"/>
  <c r="Z539" i="11"/>
  <c r="Y539" i="11"/>
  <c r="X539" i="11"/>
  <c r="W539" i="11"/>
  <c r="V539" i="11"/>
  <c r="AA537" i="11"/>
  <c r="Z537" i="11"/>
  <c r="Y537" i="11"/>
  <c r="X537" i="11"/>
  <c r="W537" i="11"/>
  <c r="V537" i="11"/>
  <c r="AA535" i="11"/>
  <c r="Z535" i="11"/>
  <c r="Y535" i="11"/>
  <c r="X535" i="11"/>
  <c r="W535" i="11"/>
  <c r="V535" i="11"/>
  <c r="AA533" i="11"/>
  <c r="Z533" i="11"/>
  <c r="Y533" i="11"/>
  <c r="X533" i="11"/>
  <c r="W533" i="11"/>
  <c r="V533" i="11"/>
  <c r="AA531" i="11"/>
  <c r="Z531" i="11"/>
  <c r="Y531" i="11"/>
  <c r="X531" i="11"/>
  <c r="W531" i="11"/>
  <c r="V531" i="11"/>
  <c r="AA529" i="11"/>
  <c r="Z529" i="11"/>
  <c r="Y529" i="11"/>
  <c r="X529" i="11"/>
  <c r="W529" i="11"/>
  <c r="V529" i="11"/>
  <c r="AA527" i="11"/>
  <c r="Z527" i="11"/>
  <c r="Y527" i="11"/>
  <c r="X527" i="11"/>
  <c r="W527" i="11"/>
  <c r="V527" i="11"/>
  <c r="AA526" i="11"/>
  <c r="Z526" i="11"/>
  <c r="Y526" i="11"/>
  <c r="X526" i="11"/>
  <c r="W526" i="11"/>
  <c r="V526" i="11"/>
  <c r="AA525" i="11"/>
  <c r="Z525" i="11"/>
  <c r="Y525" i="11"/>
  <c r="X525" i="11"/>
  <c r="W525" i="11"/>
  <c r="V525" i="11"/>
  <c r="AA524" i="11"/>
  <c r="Z524" i="11"/>
  <c r="Y524" i="11"/>
  <c r="X524" i="11"/>
  <c r="W524" i="11"/>
  <c r="V524" i="11"/>
  <c r="AA523" i="11"/>
  <c r="Z523" i="11"/>
  <c r="Y523" i="11"/>
  <c r="X523" i="11"/>
  <c r="W523" i="11"/>
  <c r="V523" i="11"/>
  <c r="AA522" i="11"/>
  <c r="Z522" i="11"/>
  <c r="Y522" i="11"/>
  <c r="X522" i="11"/>
  <c r="W522" i="11"/>
  <c r="V522" i="11"/>
  <c r="AA521" i="11"/>
  <c r="Z521" i="11"/>
  <c r="Y521" i="11"/>
  <c r="X521" i="11"/>
  <c r="W521" i="11"/>
  <c r="V521" i="11"/>
  <c r="AA520" i="11"/>
  <c r="Z520" i="11"/>
  <c r="Y520" i="11"/>
  <c r="X520" i="11"/>
  <c r="W520" i="11"/>
  <c r="V520" i="11"/>
  <c r="AA519" i="11"/>
  <c r="Y519" i="11"/>
  <c r="X519" i="11"/>
  <c r="W519" i="11"/>
  <c r="V519" i="11"/>
  <c r="Z519" i="11"/>
  <c r="AA518" i="11"/>
  <c r="Z518" i="11"/>
  <c r="Y518" i="11"/>
  <c r="X518" i="11"/>
  <c r="W518" i="11"/>
  <c r="V518" i="11"/>
  <c r="AA517" i="11"/>
  <c r="Y517" i="11"/>
  <c r="X517" i="11"/>
  <c r="W517" i="11"/>
  <c r="V517" i="11"/>
  <c r="Z517" i="11"/>
  <c r="AA516" i="11"/>
  <c r="Y516" i="11"/>
  <c r="X516" i="11"/>
  <c r="W516" i="11"/>
  <c r="V516" i="11"/>
  <c r="Z516" i="11"/>
  <c r="AA515" i="11"/>
  <c r="Z515" i="11"/>
  <c r="Y515" i="11"/>
  <c r="X515" i="11"/>
  <c r="W515" i="11"/>
  <c r="V515" i="11"/>
  <c r="Z514" i="11"/>
  <c r="Y514" i="11"/>
  <c r="X514" i="11"/>
  <c r="W514" i="11"/>
  <c r="V514" i="11"/>
  <c r="AA514" i="11"/>
  <c r="AA513" i="11"/>
  <c r="Z513" i="11"/>
  <c r="Y513" i="11"/>
  <c r="X513" i="11"/>
  <c r="W513" i="11"/>
  <c r="V513" i="11"/>
  <c r="AA512" i="11"/>
  <c r="Z512" i="11"/>
  <c r="Y512" i="11"/>
  <c r="X512" i="11"/>
  <c r="W512" i="11"/>
  <c r="V512" i="11"/>
  <c r="AA510" i="11"/>
  <c r="Z510" i="11"/>
  <c r="Y510" i="11"/>
  <c r="X510" i="11"/>
  <c r="W510" i="11"/>
  <c r="V510" i="11"/>
  <c r="AA508" i="11"/>
  <c r="Z508" i="11"/>
  <c r="Y508" i="11"/>
  <c r="X508" i="11"/>
  <c r="W508" i="11"/>
  <c r="V508" i="11"/>
  <c r="AA506" i="11"/>
  <c r="Z506" i="11"/>
  <c r="Y506" i="11"/>
  <c r="X506" i="11"/>
  <c r="W506" i="11"/>
  <c r="V506" i="11"/>
  <c r="AA503" i="11"/>
  <c r="Z503" i="11"/>
  <c r="Y503" i="11"/>
  <c r="X503" i="11"/>
  <c r="W503" i="11"/>
  <c r="V503" i="11"/>
  <c r="AA498" i="11"/>
  <c r="Z498" i="11"/>
  <c r="Y498" i="11"/>
  <c r="X498" i="11"/>
  <c r="W498" i="11"/>
  <c r="V498" i="11"/>
  <c r="AA497" i="11"/>
  <c r="Z497" i="11"/>
  <c r="Y497" i="11"/>
  <c r="X497" i="11"/>
  <c r="W497" i="11"/>
  <c r="V497" i="11"/>
  <c r="AA495" i="11"/>
  <c r="Z495" i="11"/>
  <c r="Y495" i="11"/>
  <c r="X495" i="11"/>
  <c r="W495" i="11"/>
  <c r="V495" i="11"/>
  <c r="AA491" i="11"/>
  <c r="Z491" i="11"/>
  <c r="Y491" i="11"/>
  <c r="X491" i="11"/>
  <c r="W491" i="11"/>
  <c r="V491" i="11"/>
  <c r="AA490" i="11"/>
  <c r="Z490" i="11"/>
  <c r="Y490" i="11"/>
  <c r="X490" i="11"/>
  <c r="W490" i="11"/>
  <c r="V490" i="11"/>
  <c r="AA484" i="11"/>
  <c r="Z484" i="11"/>
  <c r="Y484" i="11"/>
  <c r="X484" i="11"/>
  <c r="W484" i="11"/>
  <c r="V484" i="11"/>
  <c r="AA483" i="11"/>
  <c r="Z483" i="11"/>
  <c r="Y483" i="11"/>
  <c r="X483" i="11"/>
  <c r="W483" i="11"/>
  <c r="V483" i="11"/>
  <c r="AA478" i="11"/>
  <c r="Z478" i="11"/>
  <c r="Y478" i="11"/>
  <c r="X478" i="11"/>
  <c r="W478" i="11"/>
  <c r="V478" i="11"/>
  <c r="AA477" i="11"/>
  <c r="Z477" i="11"/>
  <c r="Y477" i="11"/>
  <c r="X477" i="11"/>
  <c r="W477" i="11"/>
  <c r="V477" i="11"/>
  <c r="AA470" i="11"/>
  <c r="Z470" i="11"/>
  <c r="Y470" i="11"/>
  <c r="X470" i="11"/>
  <c r="W470" i="11"/>
  <c r="V470" i="11"/>
  <c r="AA469" i="11"/>
  <c r="Z469" i="11"/>
  <c r="Y469" i="11"/>
  <c r="X469" i="11"/>
  <c r="W469" i="11"/>
  <c r="V469" i="11"/>
  <c r="AA468" i="11"/>
  <c r="Z468" i="11"/>
  <c r="Y468" i="11"/>
  <c r="X468" i="11"/>
  <c r="W468" i="11"/>
  <c r="V468" i="11"/>
  <c r="AA467" i="11"/>
  <c r="Z467" i="11"/>
  <c r="Y467" i="11"/>
  <c r="X467" i="11"/>
  <c r="W467" i="11"/>
  <c r="V467" i="11"/>
  <c r="AA466" i="11"/>
  <c r="Z466" i="11"/>
  <c r="Y466" i="11"/>
  <c r="X466" i="11"/>
  <c r="W466" i="11"/>
  <c r="V466" i="11"/>
  <c r="AA465" i="11"/>
  <c r="Z465" i="11"/>
  <c r="Y465" i="11"/>
  <c r="X465" i="11"/>
  <c r="W465" i="11"/>
  <c r="V465" i="11"/>
  <c r="AA464" i="11"/>
  <c r="Z464" i="11"/>
  <c r="Y464" i="11"/>
  <c r="X464" i="11"/>
  <c r="W464" i="11"/>
  <c r="V464" i="11"/>
  <c r="AA463" i="11"/>
  <c r="Y463" i="11"/>
  <c r="X463" i="11"/>
  <c r="W463" i="11"/>
  <c r="Z463" i="11"/>
  <c r="V463" i="11"/>
  <c r="AA462" i="11"/>
  <c r="Y462" i="11"/>
  <c r="X462" i="11"/>
  <c r="W462" i="11"/>
  <c r="V462" i="11"/>
  <c r="Z462" i="11"/>
  <c r="AA461" i="11"/>
  <c r="Z461" i="11"/>
  <c r="Y461" i="11"/>
  <c r="X461" i="11"/>
  <c r="W461" i="11"/>
  <c r="V461" i="11"/>
  <c r="AA460" i="11"/>
  <c r="Z460" i="11"/>
  <c r="Y460" i="11"/>
  <c r="X460" i="11"/>
  <c r="W460" i="11"/>
  <c r="V460" i="11"/>
  <c r="AA459" i="11"/>
  <c r="Z459" i="11"/>
  <c r="Y459" i="11"/>
  <c r="X459" i="11"/>
  <c r="W459" i="11"/>
  <c r="V459" i="11"/>
  <c r="AA458" i="11"/>
  <c r="Z458" i="11"/>
  <c r="Y458" i="11"/>
  <c r="X458" i="11"/>
  <c r="W458" i="11"/>
  <c r="V458" i="11"/>
  <c r="Z457" i="11"/>
  <c r="Y457" i="11"/>
  <c r="X457" i="11"/>
  <c r="W457" i="11"/>
  <c r="V457" i="11"/>
  <c r="AA457" i="11"/>
  <c r="AA456" i="11"/>
  <c r="Y456" i="11"/>
  <c r="X456" i="11"/>
  <c r="W456" i="11"/>
  <c r="V456" i="11"/>
  <c r="Z456" i="11"/>
  <c r="AA455" i="11"/>
  <c r="Z455" i="11"/>
  <c r="Y455" i="11"/>
  <c r="X455" i="11"/>
  <c r="W455" i="11"/>
  <c r="V455" i="11"/>
  <c r="AA453" i="11"/>
  <c r="Z453" i="11"/>
  <c r="Y453" i="11"/>
  <c r="X453" i="11"/>
  <c r="W453" i="11"/>
  <c r="V453" i="11"/>
  <c r="AA432" i="11"/>
  <c r="Z432" i="11"/>
  <c r="Y432" i="11"/>
  <c r="X432" i="11"/>
  <c r="W432" i="11"/>
  <c r="V432" i="11"/>
  <c r="AA431" i="11"/>
  <c r="Z431" i="11"/>
  <c r="Y431" i="11"/>
  <c r="X431" i="11"/>
  <c r="W431" i="11"/>
  <c r="V431" i="11"/>
  <c r="AA414" i="11"/>
  <c r="Z414" i="11"/>
  <c r="Y414" i="11"/>
  <c r="X414" i="11"/>
  <c r="W414" i="11"/>
  <c r="V414" i="11"/>
  <c r="AA413" i="11"/>
  <c r="Z413" i="11"/>
  <c r="Y413" i="11"/>
  <c r="X413" i="11"/>
  <c r="W413" i="11"/>
  <c r="V413" i="11"/>
  <c r="AA412" i="11"/>
  <c r="Z412" i="11"/>
  <c r="Y412" i="11"/>
  <c r="X412" i="11"/>
  <c r="W412" i="11"/>
  <c r="V412" i="11"/>
  <c r="AA411" i="11"/>
  <c r="Z411" i="11"/>
  <c r="Y411" i="11"/>
  <c r="X411" i="11"/>
  <c r="W411" i="11"/>
  <c r="V411" i="11"/>
  <c r="AA410" i="11"/>
  <c r="Z410" i="11"/>
  <c r="Y410" i="11"/>
  <c r="X410" i="11"/>
  <c r="W410" i="11"/>
  <c r="V410" i="11"/>
  <c r="AA409" i="11"/>
  <c r="Z409" i="11"/>
  <c r="Y409" i="11"/>
  <c r="X409" i="11"/>
  <c r="W409" i="11"/>
  <c r="V409" i="11"/>
  <c r="AA408" i="11"/>
  <c r="Z408" i="11"/>
  <c r="Y408" i="11"/>
  <c r="X408" i="11"/>
  <c r="W408" i="11"/>
  <c r="V408" i="11"/>
  <c r="AA407" i="11"/>
  <c r="Z407" i="11"/>
  <c r="Y407" i="11"/>
  <c r="X407" i="11"/>
  <c r="W407" i="11"/>
  <c r="V407" i="11"/>
  <c r="AA406" i="11"/>
  <c r="Z406" i="11"/>
  <c r="Y406" i="11"/>
  <c r="X406" i="11"/>
  <c r="W406" i="11"/>
  <c r="V406" i="11"/>
  <c r="AA405" i="11"/>
  <c r="Y405" i="11"/>
  <c r="X405" i="11"/>
  <c r="W405" i="11"/>
  <c r="V405" i="11"/>
  <c r="Z405" i="11"/>
  <c r="AA404" i="11"/>
  <c r="Z404" i="11"/>
  <c r="Y404" i="11"/>
  <c r="X404" i="11"/>
  <c r="W404" i="11"/>
  <c r="V404" i="11"/>
  <c r="AA403" i="11"/>
  <c r="Z403" i="11"/>
  <c r="Y403" i="11"/>
  <c r="X403" i="11"/>
  <c r="W403" i="11"/>
  <c r="V403" i="11"/>
  <c r="AA402" i="11"/>
  <c r="Y402" i="11"/>
  <c r="X402" i="11"/>
  <c r="W402" i="11"/>
  <c r="V402" i="11"/>
  <c r="Z402" i="11"/>
  <c r="AA401" i="11"/>
  <c r="Y401" i="11"/>
  <c r="X401" i="11"/>
  <c r="W401" i="11"/>
  <c r="V401" i="11"/>
  <c r="Z401" i="11"/>
  <c r="Z400" i="11"/>
  <c r="Y400" i="11"/>
  <c r="X400" i="11"/>
  <c r="W400" i="11"/>
  <c r="V400" i="11"/>
  <c r="AA400" i="11"/>
  <c r="AA399" i="11"/>
  <c r="Y399" i="11"/>
  <c r="X399" i="11"/>
  <c r="W399" i="11"/>
  <c r="V399" i="11"/>
  <c r="Z399" i="11"/>
  <c r="AA398" i="11"/>
  <c r="Z398" i="11"/>
  <c r="Y398" i="11"/>
  <c r="X398" i="11"/>
  <c r="W398" i="11"/>
  <c r="V398" i="11"/>
  <c r="AA397" i="11"/>
  <c r="Z397" i="11"/>
  <c r="Y397" i="11"/>
  <c r="X397" i="11"/>
  <c r="W397" i="11"/>
  <c r="V397" i="11"/>
  <c r="AA396" i="11"/>
  <c r="Z396" i="11"/>
  <c r="Y396" i="11"/>
  <c r="X396" i="11"/>
  <c r="W396" i="11"/>
  <c r="V396" i="11"/>
  <c r="AA383" i="11"/>
  <c r="Z383" i="11"/>
  <c r="Y383" i="11"/>
  <c r="X383" i="11"/>
  <c r="W383" i="11"/>
  <c r="V383" i="11"/>
  <c r="AA382" i="11"/>
  <c r="Z382" i="11"/>
  <c r="Y382" i="11"/>
  <c r="X382" i="11"/>
  <c r="W382" i="11"/>
  <c r="V382" i="11"/>
  <c r="AA380" i="11"/>
  <c r="Z380" i="11"/>
  <c r="Y380" i="11"/>
  <c r="X380" i="11"/>
  <c r="W380" i="11"/>
  <c r="V380" i="11"/>
  <c r="AA378" i="11"/>
  <c r="Z378" i="11"/>
  <c r="Y378" i="11"/>
  <c r="X378" i="11"/>
  <c r="W378" i="11"/>
  <c r="V378" i="11"/>
  <c r="AA370" i="11"/>
  <c r="Z370" i="11"/>
  <c r="Y370" i="11"/>
  <c r="X370" i="11"/>
  <c r="W370" i="11"/>
  <c r="V370" i="11"/>
  <c r="AA369" i="11"/>
  <c r="Z369" i="11"/>
  <c r="Y369" i="11"/>
  <c r="X369" i="11"/>
  <c r="W369" i="11"/>
  <c r="V369" i="11"/>
  <c r="AA363" i="11"/>
  <c r="Z363" i="11"/>
  <c r="Y363" i="11"/>
  <c r="X363" i="11"/>
  <c r="W363" i="11"/>
  <c r="V363" i="11"/>
  <c r="AA362" i="11"/>
  <c r="Z362" i="11"/>
  <c r="Y362" i="11"/>
  <c r="X362" i="11"/>
  <c r="W362" i="11"/>
  <c r="V362" i="11"/>
  <c r="AA356" i="11"/>
  <c r="Z356" i="11"/>
  <c r="Y356" i="11"/>
  <c r="X356" i="11"/>
  <c r="W356" i="11"/>
  <c r="V356" i="11"/>
  <c r="AA355" i="11"/>
  <c r="Z355" i="11"/>
  <c r="Y355" i="11"/>
  <c r="X355" i="11"/>
  <c r="W355" i="11"/>
  <c r="V355" i="11"/>
  <c r="AA354" i="11"/>
  <c r="Z354" i="11"/>
  <c r="Y354" i="11"/>
  <c r="X354" i="11"/>
  <c r="W354" i="11"/>
  <c r="V354" i="11"/>
  <c r="AA353" i="11"/>
  <c r="Z353" i="11"/>
  <c r="Y353" i="11"/>
  <c r="X353" i="11"/>
  <c r="W353" i="11"/>
  <c r="V353" i="11"/>
  <c r="AA352" i="11"/>
  <c r="Z352" i="11"/>
  <c r="Y352" i="11"/>
  <c r="X352" i="11"/>
  <c r="W352" i="11"/>
  <c r="V352" i="11"/>
  <c r="AA351" i="11"/>
  <c r="Z351" i="11"/>
  <c r="Y351" i="11"/>
  <c r="X351" i="11"/>
  <c r="W351" i="11"/>
  <c r="V351" i="11"/>
  <c r="AA350" i="11"/>
  <c r="Z350" i="11"/>
  <c r="Y350" i="11"/>
  <c r="X350" i="11"/>
  <c r="W350" i="11"/>
  <c r="V350" i="11"/>
  <c r="AA349" i="11"/>
  <c r="Y349" i="11"/>
  <c r="X349" i="11"/>
  <c r="W349" i="11"/>
  <c r="Z349" i="11"/>
  <c r="V349" i="11"/>
  <c r="AA348" i="11"/>
  <c r="Y348" i="11"/>
  <c r="X348" i="11"/>
  <c r="W348" i="11"/>
  <c r="V348" i="11"/>
  <c r="Z348" i="11"/>
  <c r="AA347" i="11"/>
  <c r="Z347" i="11"/>
  <c r="Y347" i="11"/>
  <c r="X347" i="11"/>
  <c r="W347" i="11"/>
  <c r="V347" i="11"/>
  <c r="AA346" i="11"/>
  <c r="Y346" i="11"/>
  <c r="X346" i="11"/>
  <c r="W346" i="11"/>
  <c r="V346" i="11"/>
  <c r="Z346" i="11"/>
  <c r="AA345" i="11"/>
  <c r="Z345" i="11"/>
  <c r="Y345" i="11"/>
  <c r="X345" i="11"/>
  <c r="W345" i="11"/>
  <c r="V345" i="11"/>
  <c r="AA344" i="11"/>
  <c r="Z344" i="11"/>
  <c r="Y344" i="11"/>
  <c r="X344" i="11"/>
  <c r="W344" i="11"/>
  <c r="V344" i="11"/>
  <c r="Z343" i="11"/>
  <c r="Y343" i="11"/>
  <c r="X343" i="11"/>
  <c r="W343" i="11"/>
  <c r="V343" i="11"/>
  <c r="AA343" i="11"/>
  <c r="AA342" i="11"/>
  <c r="Y342" i="11"/>
  <c r="X342" i="11"/>
  <c r="W342" i="11"/>
  <c r="V342" i="11"/>
  <c r="Z342" i="11"/>
  <c r="AA341" i="11"/>
  <c r="Z341" i="11"/>
  <c r="Y341" i="11"/>
  <c r="X341" i="11"/>
  <c r="W341" i="11"/>
  <c r="V341" i="11"/>
  <c r="AA338" i="11"/>
  <c r="Z338" i="11"/>
  <c r="Y338" i="11"/>
  <c r="X338" i="11"/>
  <c r="W338" i="11"/>
  <c r="V338" i="11"/>
  <c r="AA331" i="11"/>
  <c r="Z331" i="11"/>
  <c r="Y331" i="11"/>
  <c r="X331" i="11"/>
  <c r="W331" i="11"/>
  <c r="V331" i="11"/>
  <c r="AA330" i="11"/>
  <c r="Z330" i="11"/>
  <c r="Y330" i="11"/>
  <c r="X330" i="11"/>
  <c r="W330" i="11"/>
  <c r="V330" i="11"/>
  <c r="AA323" i="11"/>
  <c r="Z323" i="11"/>
  <c r="Y323" i="11"/>
  <c r="X323" i="11"/>
  <c r="W323" i="11"/>
  <c r="V323" i="11"/>
  <c r="AA322" i="11"/>
  <c r="Z322" i="11"/>
  <c r="Y322" i="11"/>
  <c r="X322" i="11"/>
  <c r="W322" i="11"/>
  <c r="V322" i="11"/>
  <c r="AA315" i="11"/>
  <c r="Z315" i="11"/>
  <c r="Y315" i="11"/>
  <c r="X315" i="11"/>
  <c r="W315" i="11"/>
  <c r="V315" i="11"/>
  <c r="AA314" i="11"/>
  <c r="Z314" i="11"/>
  <c r="Y314" i="11"/>
  <c r="X314" i="11"/>
  <c r="W314" i="11"/>
  <c r="V314" i="11"/>
  <c r="AA307" i="11"/>
  <c r="Z307" i="11"/>
  <c r="Y307" i="11"/>
  <c r="X307" i="11"/>
  <c r="W307" i="11"/>
  <c r="V307" i="11"/>
  <c r="AA306" i="11"/>
  <c r="Z306" i="11"/>
  <c r="Y306" i="11"/>
  <c r="X306" i="11"/>
  <c r="W306" i="11"/>
  <c r="V306" i="11"/>
  <c r="AA299" i="11"/>
  <c r="Z299" i="11"/>
  <c r="Y299" i="11"/>
  <c r="X299" i="11"/>
  <c r="W299" i="11"/>
  <c r="V299" i="11"/>
  <c r="AA298" i="11"/>
  <c r="Z298" i="11"/>
  <c r="Y298" i="11"/>
  <c r="X298" i="11"/>
  <c r="W298" i="11"/>
  <c r="V298" i="11"/>
  <c r="AA297" i="11"/>
  <c r="Z297" i="11"/>
  <c r="Y297" i="11"/>
  <c r="X297" i="11"/>
  <c r="W297" i="11"/>
  <c r="V297" i="11"/>
  <c r="AA296" i="11"/>
  <c r="Z296" i="11"/>
  <c r="Y296" i="11"/>
  <c r="X296" i="11"/>
  <c r="W296" i="11"/>
  <c r="V296" i="11"/>
  <c r="AA295" i="11"/>
  <c r="Z295" i="11"/>
  <c r="Y295" i="11"/>
  <c r="X295" i="11"/>
  <c r="W295" i="11"/>
  <c r="V295" i="11"/>
  <c r="AA294" i="11"/>
  <c r="Z294" i="11"/>
  <c r="Y294" i="11"/>
  <c r="X294" i="11"/>
  <c r="W294" i="11"/>
  <c r="V294" i="11"/>
  <c r="AA293" i="11"/>
  <c r="Z293" i="11"/>
  <c r="Y293" i="11"/>
  <c r="X293" i="11"/>
  <c r="W293" i="11"/>
  <c r="V293" i="11"/>
  <c r="AA292" i="11"/>
  <c r="Z292" i="11"/>
  <c r="Y292" i="11"/>
  <c r="X292" i="11"/>
  <c r="W292" i="11"/>
  <c r="V292" i="11"/>
  <c r="AA291" i="11"/>
  <c r="Y291" i="11"/>
  <c r="X291" i="11"/>
  <c r="W291" i="11"/>
  <c r="V291" i="11"/>
  <c r="Z291" i="11"/>
  <c r="AA290" i="11"/>
  <c r="Z290" i="11"/>
  <c r="Y290" i="11"/>
  <c r="X290" i="11"/>
  <c r="W290" i="11"/>
  <c r="V290" i="11"/>
  <c r="AA289" i="11"/>
  <c r="Z289" i="11"/>
  <c r="Y289" i="11"/>
  <c r="X289" i="11"/>
  <c r="W289" i="11"/>
  <c r="V289" i="11"/>
  <c r="AA288" i="11"/>
  <c r="Z288" i="11"/>
  <c r="Y288" i="11"/>
  <c r="X288" i="11"/>
  <c r="W288" i="11"/>
  <c r="V288" i="11"/>
  <c r="AA287" i="11"/>
  <c r="Y287" i="11"/>
  <c r="X287" i="11"/>
  <c r="W287" i="11"/>
  <c r="V287" i="11"/>
  <c r="Z287" i="11"/>
  <c r="Z286" i="11"/>
  <c r="Y286" i="11"/>
  <c r="X286" i="11"/>
  <c r="W286" i="11"/>
  <c r="V286" i="11"/>
  <c r="AA286" i="11"/>
  <c r="AA285" i="11"/>
  <c r="Z285" i="11"/>
  <c r="Y285" i="11"/>
  <c r="X285" i="11"/>
  <c r="W285" i="11"/>
  <c r="V285" i="11"/>
  <c r="AA284" i="11"/>
  <c r="Z284" i="11"/>
  <c r="Y284" i="11"/>
  <c r="X284" i="11"/>
  <c r="W284" i="11"/>
  <c r="V284" i="11"/>
  <c r="AA283" i="11"/>
  <c r="Z283" i="11"/>
  <c r="Y283" i="11"/>
  <c r="X283" i="11"/>
  <c r="W283" i="11"/>
  <c r="V283" i="11"/>
  <c r="AA282" i="11"/>
  <c r="Z282" i="11"/>
  <c r="Y282" i="11"/>
  <c r="X282" i="11"/>
  <c r="W282" i="11"/>
  <c r="V282" i="11"/>
  <c r="AA281" i="11"/>
  <c r="Z281" i="11"/>
  <c r="Y281" i="11"/>
  <c r="X281" i="11"/>
  <c r="W281" i="11"/>
  <c r="V281" i="11"/>
  <c r="AA274" i="11"/>
  <c r="Z274" i="11"/>
  <c r="Y274" i="11"/>
  <c r="X274" i="11"/>
  <c r="W274" i="11"/>
  <c r="V274" i="11"/>
  <c r="AA273" i="11"/>
  <c r="Z273" i="11"/>
  <c r="Y273" i="11"/>
  <c r="X273" i="11"/>
  <c r="W273" i="11"/>
  <c r="V273" i="11"/>
  <c r="AA266" i="11"/>
  <c r="Z266" i="11"/>
  <c r="Y266" i="11"/>
  <c r="X266" i="11"/>
  <c r="W266" i="11"/>
  <c r="V266" i="11"/>
  <c r="AA265" i="11"/>
  <c r="Z265" i="11"/>
  <c r="Y265" i="11"/>
  <c r="X265" i="11"/>
  <c r="W265" i="11"/>
  <c r="V265" i="11"/>
  <c r="AA264" i="11"/>
  <c r="Z264" i="11"/>
  <c r="Y264" i="11"/>
  <c r="X264" i="11"/>
  <c r="W264" i="11"/>
  <c r="V264" i="11"/>
  <c r="AA263" i="11"/>
  <c r="Z263" i="11"/>
  <c r="Y263" i="11"/>
  <c r="X263" i="11"/>
  <c r="W263" i="11"/>
  <c r="V263" i="11"/>
  <c r="AA262" i="11"/>
  <c r="Z262" i="11"/>
  <c r="Y262" i="11"/>
  <c r="X262" i="11"/>
  <c r="W262" i="11"/>
  <c r="V262" i="11"/>
  <c r="AA260" i="11"/>
  <c r="Z260" i="11"/>
  <c r="Y260" i="11"/>
  <c r="X260" i="11"/>
  <c r="W260" i="11"/>
  <c r="V260" i="11"/>
  <c r="AA257" i="11"/>
  <c r="Z257" i="11"/>
  <c r="Y257" i="11"/>
  <c r="X257" i="11"/>
  <c r="W257" i="11"/>
  <c r="V257" i="11"/>
  <c r="AA250" i="11"/>
  <c r="Z250" i="11"/>
  <c r="Y250" i="11"/>
  <c r="X250" i="11"/>
  <c r="W250" i="11"/>
  <c r="V250" i="11"/>
  <c r="AA249" i="11"/>
  <c r="Z249" i="11"/>
  <c r="Y249" i="11"/>
  <c r="X249" i="11"/>
  <c r="W249" i="11"/>
  <c r="V249" i="11"/>
  <c r="AA242" i="11"/>
  <c r="Z242" i="11"/>
  <c r="Y242" i="11"/>
  <c r="X242" i="11"/>
  <c r="W242" i="11"/>
  <c r="V242" i="11"/>
  <c r="AA241" i="11"/>
  <c r="Z241" i="11"/>
  <c r="Y241" i="11"/>
  <c r="X241" i="11"/>
  <c r="W241" i="11"/>
  <c r="V241" i="11"/>
  <c r="AA240" i="11"/>
  <c r="Z240" i="11"/>
  <c r="Y240" i="11"/>
  <c r="X240" i="11"/>
  <c r="W240" i="11"/>
  <c r="V240" i="11"/>
  <c r="AA239" i="11"/>
  <c r="Z239" i="11"/>
  <c r="Y239" i="11"/>
  <c r="X239" i="11"/>
  <c r="W239" i="11"/>
  <c r="V239" i="11"/>
  <c r="AA238" i="11"/>
  <c r="Z238" i="11"/>
  <c r="Y238" i="11"/>
  <c r="X238" i="11"/>
  <c r="W238" i="11"/>
  <c r="V238" i="11"/>
  <c r="AA237" i="11"/>
  <c r="Z237" i="11"/>
  <c r="Y237" i="11"/>
  <c r="X237" i="11"/>
  <c r="W237" i="11"/>
  <c r="V237" i="11"/>
  <c r="AA236" i="11"/>
  <c r="Z236" i="11"/>
  <c r="Y236" i="11"/>
  <c r="X236" i="11"/>
  <c r="W236" i="11"/>
  <c r="V236" i="11"/>
  <c r="AA235" i="11"/>
  <c r="Z235" i="11"/>
  <c r="Y235" i="11"/>
  <c r="X235" i="11"/>
  <c r="W235" i="11"/>
  <c r="V235" i="11"/>
  <c r="AA234" i="11"/>
  <c r="Z234" i="11"/>
  <c r="Y234" i="11"/>
  <c r="X234" i="11"/>
  <c r="W234" i="11"/>
  <c r="V234" i="11"/>
  <c r="AA233" i="11"/>
  <c r="Z233" i="11"/>
  <c r="Y233" i="11"/>
  <c r="X233" i="11"/>
  <c r="W233" i="11"/>
  <c r="V233" i="11"/>
  <c r="AA232" i="11"/>
  <c r="Z232" i="11"/>
  <c r="Y232" i="11"/>
  <c r="X232" i="11"/>
  <c r="W232" i="11"/>
  <c r="V232" i="11"/>
  <c r="AA231" i="11"/>
  <c r="Y231" i="11"/>
  <c r="X231" i="11"/>
  <c r="W231" i="11"/>
  <c r="V231" i="11"/>
  <c r="Z231" i="11"/>
  <c r="AA230" i="11"/>
  <c r="Y230" i="11"/>
  <c r="X230" i="11"/>
  <c r="W230" i="11"/>
  <c r="V230" i="11"/>
  <c r="Z230" i="11"/>
  <c r="AA229" i="11"/>
  <c r="Z229" i="11"/>
  <c r="Y229" i="11"/>
  <c r="X229" i="11"/>
  <c r="W229" i="11"/>
  <c r="V229" i="11"/>
  <c r="AA228" i="11"/>
  <c r="Z228" i="11"/>
  <c r="Y228" i="11"/>
  <c r="X228" i="11"/>
  <c r="W228" i="11"/>
  <c r="V228" i="11"/>
  <c r="AA227" i="11"/>
  <c r="Z227" i="11"/>
  <c r="Y227" i="11"/>
  <c r="X227" i="11"/>
  <c r="W227" i="11"/>
  <c r="V227" i="11"/>
  <c r="AA226" i="11"/>
  <c r="Z226" i="11"/>
  <c r="Y226" i="11"/>
  <c r="X226" i="11"/>
  <c r="W226" i="11"/>
  <c r="V226" i="11"/>
  <c r="AA225" i="11"/>
  <c r="Z225" i="11"/>
  <c r="Y225" i="11"/>
  <c r="X225" i="11"/>
  <c r="W225" i="11"/>
  <c r="V225" i="11"/>
  <c r="AA218" i="11"/>
  <c r="Z218" i="11"/>
  <c r="Y218" i="11"/>
  <c r="X218" i="11"/>
  <c r="W218" i="11"/>
  <c r="V218" i="11"/>
  <c r="AA217" i="11"/>
  <c r="Z217" i="11"/>
  <c r="Y217" i="11"/>
  <c r="X217" i="11"/>
  <c r="W217" i="11"/>
  <c r="V217" i="11"/>
  <c r="AA210" i="11"/>
  <c r="Z210" i="11"/>
  <c r="Y210" i="11"/>
  <c r="X210" i="11"/>
  <c r="W210" i="11"/>
  <c r="V210" i="11"/>
  <c r="AA209" i="11"/>
  <c r="Z209" i="11"/>
  <c r="Y209" i="11"/>
  <c r="X209" i="11"/>
  <c r="W209" i="11"/>
  <c r="V209" i="11"/>
  <c r="AA202" i="11"/>
  <c r="Z202" i="11"/>
  <c r="Y202" i="11"/>
  <c r="X202" i="11"/>
  <c r="W202" i="11"/>
  <c r="V202" i="11"/>
  <c r="AA201" i="11"/>
  <c r="Z201" i="11"/>
  <c r="Y201" i="11"/>
  <c r="X201" i="11"/>
  <c r="W201" i="11"/>
  <c r="V201" i="11"/>
  <c r="AA194" i="11"/>
  <c r="Z194" i="11"/>
  <c r="Y194" i="11"/>
  <c r="X194" i="11"/>
  <c r="W194" i="11"/>
  <c r="V194" i="11"/>
  <c r="AA193" i="11"/>
  <c r="Z193" i="11"/>
  <c r="Y193" i="11"/>
  <c r="X193" i="11"/>
  <c r="W193" i="11"/>
  <c r="V193" i="11"/>
  <c r="AA186" i="11"/>
  <c r="Z186" i="11"/>
  <c r="Y186" i="11"/>
  <c r="X186" i="11"/>
  <c r="W186" i="11"/>
  <c r="V186" i="11"/>
  <c r="AA185" i="11"/>
  <c r="Z185" i="11"/>
  <c r="Y185" i="11"/>
  <c r="X185" i="11"/>
  <c r="W185" i="11"/>
  <c r="V185" i="11"/>
  <c r="AA184" i="11"/>
  <c r="Z184" i="11"/>
  <c r="Y184" i="11"/>
  <c r="X184" i="11"/>
  <c r="W184" i="11"/>
  <c r="V184" i="11"/>
  <c r="AA183" i="11"/>
  <c r="Z183" i="11"/>
  <c r="Y183" i="11"/>
  <c r="X183" i="11"/>
  <c r="W183" i="11"/>
  <c r="V183" i="11"/>
  <c r="AA182" i="11"/>
  <c r="Z182" i="11"/>
  <c r="Y182" i="11"/>
  <c r="X182" i="11"/>
  <c r="W182" i="11"/>
  <c r="V182" i="11"/>
  <c r="AA181" i="11"/>
  <c r="Z181" i="11"/>
  <c r="Y181" i="11"/>
  <c r="X181" i="11"/>
  <c r="W181" i="11"/>
  <c r="V181" i="11"/>
  <c r="AA180" i="11"/>
  <c r="Z180" i="11"/>
  <c r="Y180" i="11"/>
  <c r="X180" i="11"/>
  <c r="W180" i="11"/>
  <c r="V180" i="11"/>
  <c r="AA179" i="11"/>
  <c r="Z179" i="11"/>
  <c r="Y179" i="11"/>
  <c r="X179" i="11"/>
  <c r="W179" i="11"/>
  <c r="V179" i="11"/>
  <c r="AA178" i="11"/>
  <c r="Z178" i="11"/>
  <c r="Y178" i="11"/>
  <c r="X178" i="11"/>
  <c r="W178" i="11"/>
  <c r="V178" i="11"/>
  <c r="AA177" i="11"/>
  <c r="Y177" i="11"/>
  <c r="X177" i="11"/>
  <c r="W177" i="11"/>
  <c r="V177" i="11"/>
  <c r="Z177" i="11"/>
  <c r="AA176" i="11"/>
  <c r="Y176" i="11"/>
  <c r="X176" i="11"/>
  <c r="W176" i="11"/>
  <c r="V176" i="11"/>
  <c r="Z176" i="11"/>
  <c r="AA175" i="11"/>
  <c r="Y175" i="11"/>
  <c r="X175" i="11"/>
  <c r="W175" i="11"/>
  <c r="V175" i="11"/>
  <c r="Z175" i="11"/>
  <c r="AA174" i="11"/>
  <c r="Z174" i="11"/>
  <c r="Y174" i="11"/>
  <c r="X174" i="11"/>
  <c r="W174" i="11"/>
  <c r="V174" i="11"/>
  <c r="AA173" i="11"/>
  <c r="Z173" i="11"/>
  <c r="Y173" i="11"/>
  <c r="X173" i="11"/>
  <c r="W173" i="11"/>
  <c r="V173" i="11"/>
  <c r="Z172" i="11"/>
  <c r="Y172" i="11"/>
  <c r="X172" i="11"/>
  <c r="W172" i="11"/>
  <c r="V172" i="11"/>
  <c r="AA172" i="11"/>
  <c r="AA171" i="11"/>
  <c r="Z171" i="11"/>
  <c r="Y171" i="11"/>
  <c r="X171" i="11"/>
  <c r="W171" i="11"/>
  <c r="V171" i="11"/>
  <c r="AA170" i="11"/>
  <c r="Z170" i="11"/>
  <c r="Y170" i="11"/>
  <c r="X170" i="11"/>
  <c r="W170" i="11"/>
  <c r="V170" i="11"/>
  <c r="AA168" i="11"/>
  <c r="Z168" i="11"/>
  <c r="Y168" i="11"/>
  <c r="X168" i="11"/>
  <c r="W168" i="11"/>
  <c r="V168" i="11"/>
  <c r="AA161" i="11"/>
  <c r="Z161" i="11"/>
  <c r="Y161" i="11"/>
  <c r="X161" i="11"/>
  <c r="W161" i="11"/>
  <c r="V161" i="11"/>
  <c r="AA160" i="11"/>
  <c r="Z160" i="11"/>
  <c r="Y160" i="11"/>
  <c r="X160" i="11"/>
  <c r="W160" i="11"/>
  <c r="V160" i="11"/>
  <c r="AA153" i="11"/>
  <c r="Z153" i="11"/>
  <c r="Y153" i="11"/>
  <c r="X153" i="11"/>
  <c r="W153" i="11"/>
  <c r="V153" i="11"/>
  <c r="AA152" i="11"/>
  <c r="Z152" i="11"/>
  <c r="Y152" i="11"/>
  <c r="X152" i="11"/>
  <c r="W152" i="11"/>
  <c r="V152" i="11"/>
  <c r="AA145" i="11"/>
  <c r="Z145" i="11"/>
  <c r="Y145" i="11"/>
  <c r="X145" i="11"/>
  <c r="W145" i="11"/>
  <c r="V145" i="11"/>
  <c r="AA144" i="11"/>
  <c r="Z144" i="11"/>
  <c r="Y144" i="11"/>
  <c r="X144" i="11"/>
  <c r="W144" i="11"/>
  <c r="V144" i="11"/>
  <c r="AA137" i="11"/>
  <c r="Z137" i="11"/>
  <c r="Y137" i="11"/>
  <c r="X137" i="11"/>
  <c r="W137" i="11"/>
  <c r="V137" i="11"/>
  <c r="AA136" i="11"/>
  <c r="Z136" i="11"/>
  <c r="Y136" i="11"/>
  <c r="X136" i="11"/>
  <c r="W136" i="11"/>
  <c r="V136" i="11"/>
  <c r="AA135" i="11"/>
  <c r="Z135" i="11"/>
  <c r="Y135" i="11"/>
  <c r="X135" i="11"/>
  <c r="W135" i="11"/>
  <c r="V135" i="11"/>
  <c r="AA134" i="11"/>
  <c r="Z134" i="11"/>
  <c r="Y134" i="11"/>
  <c r="X134" i="11"/>
  <c r="W134" i="11"/>
  <c r="V134" i="11"/>
  <c r="AA132" i="11"/>
  <c r="Z132" i="11"/>
  <c r="Y132" i="11"/>
  <c r="X132" i="11"/>
  <c r="W132" i="11"/>
  <c r="V132" i="11"/>
  <c r="AA130" i="11"/>
  <c r="Z130" i="11"/>
  <c r="Y130" i="11"/>
  <c r="X130" i="11"/>
  <c r="W130" i="11"/>
  <c r="V130" i="11"/>
  <c r="AA127" i="11"/>
  <c r="Z127" i="11"/>
  <c r="Y127" i="11"/>
  <c r="X127" i="11"/>
  <c r="W127" i="11"/>
  <c r="V127" i="11"/>
  <c r="AA126" i="11"/>
  <c r="Z126" i="11"/>
  <c r="Y126" i="11"/>
  <c r="X126" i="11"/>
  <c r="W126" i="11"/>
  <c r="V126" i="11"/>
  <c r="AA125" i="11"/>
  <c r="Z125" i="11"/>
  <c r="Y125" i="11"/>
  <c r="X125" i="11"/>
  <c r="W125" i="11"/>
  <c r="V125" i="11"/>
  <c r="AA124" i="11"/>
  <c r="Z124" i="11"/>
  <c r="Y124" i="11"/>
  <c r="X124" i="11"/>
  <c r="W124" i="11"/>
  <c r="V124" i="11"/>
  <c r="AA123" i="11"/>
  <c r="Z123" i="11"/>
  <c r="Y123" i="11"/>
  <c r="X123" i="11"/>
  <c r="W123" i="11"/>
  <c r="V123" i="11"/>
  <c r="AA122" i="11"/>
  <c r="Z122" i="11"/>
  <c r="Y122" i="11"/>
  <c r="X122" i="11"/>
  <c r="W122" i="11"/>
  <c r="V122" i="11"/>
  <c r="AA121" i="11"/>
  <c r="Y121" i="11"/>
  <c r="X121" i="11"/>
  <c r="W121" i="11"/>
  <c r="Z121" i="11"/>
  <c r="V121" i="11"/>
  <c r="AA120" i="11"/>
  <c r="Z120" i="11"/>
  <c r="Y120" i="11"/>
  <c r="X120" i="11"/>
  <c r="W120" i="11"/>
  <c r="V120" i="11"/>
  <c r="AA119" i="11"/>
  <c r="Z119" i="11"/>
  <c r="Y119" i="11"/>
  <c r="X119" i="11"/>
  <c r="W119" i="11"/>
  <c r="V119" i="11"/>
  <c r="AA118" i="11"/>
  <c r="Z118" i="11"/>
  <c r="Y118" i="11"/>
  <c r="X118" i="11"/>
  <c r="W118" i="11"/>
  <c r="V118" i="11"/>
  <c r="AA117" i="11"/>
  <c r="Y117" i="11"/>
  <c r="X117" i="11"/>
  <c r="W117" i="11"/>
  <c r="V117" i="11"/>
  <c r="Z117" i="11"/>
  <c r="AA116" i="11"/>
  <c r="Y116" i="11"/>
  <c r="X116" i="11"/>
  <c r="W116" i="11"/>
  <c r="V116" i="11"/>
  <c r="Z116" i="11"/>
  <c r="AA115" i="11"/>
  <c r="Z115" i="11"/>
  <c r="Y115" i="11"/>
  <c r="X115" i="11"/>
  <c r="W115" i="11"/>
  <c r="V115" i="11"/>
  <c r="AA114" i="11"/>
  <c r="Y114" i="11"/>
  <c r="X114" i="11"/>
  <c r="W114" i="11"/>
  <c r="V114" i="11"/>
  <c r="Z114" i="11"/>
  <c r="AA113" i="11"/>
  <c r="Z113" i="11"/>
  <c r="Y113" i="11"/>
  <c r="X113" i="11"/>
  <c r="W113" i="11"/>
  <c r="V113" i="11"/>
  <c r="AA112" i="11"/>
  <c r="Z112" i="11"/>
  <c r="Y112" i="11"/>
  <c r="X112" i="11"/>
  <c r="W112" i="11"/>
  <c r="V112" i="11"/>
  <c r="AA106" i="11"/>
  <c r="Z106" i="11"/>
  <c r="Y106" i="11"/>
  <c r="X106" i="11"/>
  <c r="W106" i="11"/>
  <c r="V106" i="11"/>
  <c r="AA105" i="11"/>
  <c r="Z105" i="11"/>
  <c r="Y105" i="11"/>
  <c r="X105" i="11"/>
  <c r="W105" i="11"/>
  <c r="V105" i="11"/>
  <c r="AA99" i="11"/>
  <c r="Z99" i="11"/>
  <c r="Y99" i="11"/>
  <c r="X99" i="11"/>
  <c r="W99" i="11"/>
  <c r="V99" i="11"/>
  <c r="AA98" i="11"/>
  <c r="Z98" i="11"/>
  <c r="Y98" i="11"/>
  <c r="X98" i="11"/>
  <c r="W98" i="11"/>
  <c r="V98" i="11"/>
  <c r="AA92" i="11"/>
  <c r="Z92" i="11"/>
  <c r="Y92" i="11"/>
  <c r="X92" i="11"/>
  <c r="W92" i="11"/>
  <c r="V92" i="11"/>
  <c r="AA91" i="11"/>
  <c r="Z91" i="11"/>
  <c r="Y91" i="11"/>
  <c r="X91" i="11"/>
  <c r="W91" i="11"/>
  <c r="V91" i="11"/>
  <c r="AA85" i="11"/>
  <c r="Z85" i="11"/>
  <c r="Y85" i="11"/>
  <c r="X85" i="11"/>
  <c r="W85" i="11"/>
  <c r="V85" i="11"/>
  <c r="AA84" i="11"/>
  <c r="Z84" i="11"/>
  <c r="Y84" i="11"/>
  <c r="X84" i="11"/>
  <c r="W84" i="11"/>
  <c r="V84" i="11"/>
  <c r="AA78" i="11"/>
  <c r="Z78" i="11"/>
  <c r="Y78" i="11"/>
  <c r="X78" i="11"/>
  <c r="W78" i="11"/>
  <c r="V78" i="11"/>
  <c r="AA77" i="11"/>
  <c r="Z77" i="11"/>
  <c r="Y77" i="11"/>
  <c r="X77" i="11"/>
  <c r="W77" i="11"/>
  <c r="V77" i="11"/>
  <c r="AA71" i="11"/>
  <c r="Z71" i="11"/>
  <c r="Y71" i="11"/>
  <c r="X71" i="11"/>
  <c r="W71" i="11"/>
  <c r="V71" i="11"/>
  <c r="AA70" i="11"/>
  <c r="Z70" i="11"/>
  <c r="Y70" i="11"/>
  <c r="X70" i="11"/>
  <c r="W70" i="11"/>
  <c r="V70" i="11"/>
  <c r="AA69" i="11"/>
  <c r="Z69" i="11"/>
  <c r="Y69" i="11"/>
  <c r="X69" i="11"/>
  <c r="W69" i="11"/>
  <c r="V69" i="11"/>
  <c r="AA68" i="11"/>
  <c r="Z68" i="11"/>
  <c r="Y68" i="11"/>
  <c r="X68" i="11"/>
  <c r="W68" i="11"/>
  <c r="V68" i="11"/>
  <c r="AA67" i="11"/>
  <c r="Z67" i="11"/>
  <c r="Y67" i="11"/>
  <c r="X67" i="11"/>
  <c r="W67" i="11"/>
  <c r="V67" i="11"/>
  <c r="AA66" i="11"/>
  <c r="Z66" i="11"/>
  <c r="Y66" i="11"/>
  <c r="X66" i="11"/>
  <c r="W66" i="11"/>
  <c r="V66" i="11"/>
  <c r="AA65" i="11"/>
  <c r="Z65" i="11"/>
  <c r="Y65" i="11"/>
  <c r="X65" i="11"/>
  <c r="W65" i="11"/>
  <c r="V65" i="11"/>
  <c r="AA64" i="11"/>
  <c r="Y64" i="11"/>
  <c r="X64" i="11"/>
  <c r="W64" i="11"/>
  <c r="Z64" i="11"/>
  <c r="V64" i="11"/>
  <c r="AA63" i="11"/>
  <c r="Y63" i="11"/>
  <c r="X63" i="11"/>
  <c r="W63" i="11"/>
  <c r="V63" i="11"/>
  <c r="Z63" i="11"/>
  <c r="AA62" i="11"/>
  <c r="Z62" i="11"/>
  <c r="Y62" i="11"/>
  <c r="X62" i="11"/>
  <c r="W62" i="11"/>
  <c r="V62" i="11"/>
  <c r="AA61" i="11"/>
  <c r="Y61" i="11"/>
  <c r="X61" i="11"/>
  <c r="W61" i="11"/>
  <c r="V61" i="11"/>
  <c r="Z61" i="11"/>
  <c r="AA60" i="11"/>
  <c r="Y60" i="11"/>
  <c r="X60" i="11"/>
  <c r="W60" i="11"/>
  <c r="V60" i="11"/>
  <c r="Z60" i="11"/>
  <c r="AA59" i="11"/>
  <c r="Z59" i="11"/>
  <c r="Y59" i="11"/>
  <c r="X59" i="11"/>
  <c r="W59" i="11"/>
  <c r="V59" i="11"/>
  <c r="AA58" i="11"/>
  <c r="Z58" i="11"/>
  <c r="Y58" i="11"/>
  <c r="X58" i="11"/>
  <c r="W58" i="11"/>
  <c r="V58" i="11"/>
  <c r="AA57" i="11"/>
  <c r="Z57" i="11"/>
  <c r="Y57" i="11"/>
  <c r="X57" i="11"/>
  <c r="W57" i="11"/>
  <c r="V57" i="11"/>
  <c r="AA56" i="11"/>
  <c r="Z56" i="11"/>
  <c r="Y56" i="11"/>
  <c r="X56" i="11"/>
  <c r="W56" i="11"/>
  <c r="V56" i="11"/>
  <c r="AA55" i="11"/>
  <c r="Z55" i="11"/>
  <c r="Y55" i="11"/>
  <c r="X55" i="11"/>
  <c r="W55" i="11"/>
  <c r="V55" i="11"/>
  <c r="AA48" i="11"/>
  <c r="Z48" i="11"/>
  <c r="Y48" i="11"/>
  <c r="X48" i="11"/>
  <c r="W48" i="11"/>
  <c r="V48" i="11"/>
  <c r="AA47" i="11"/>
  <c r="Z47" i="11"/>
  <c r="Y47" i="11"/>
  <c r="X47" i="11"/>
  <c r="W47" i="11"/>
  <c r="V47" i="11"/>
  <c r="AA40" i="11"/>
  <c r="Z40" i="11"/>
  <c r="Y40" i="11"/>
  <c r="X40" i="11"/>
  <c r="W40" i="11"/>
  <c r="V40" i="11"/>
  <c r="AA39" i="11"/>
  <c r="Z39" i="11"/>
  <c r="Y39" i="11"/>
  <c r="X39" i="11"/>
  <c r="W39" i="11"/>
  <c r="V39" i="11"/>
  <c r="AA32" i="11"/>
  <c r="Z32" i="11"/>
  <c r="Y32" i="11"/>
  <c r="X32" i="11"/>
  <c r="W32" i="11"/>
  <c r="V32" i="11"/>
  <c r="AA31" i="11"/>
  <c r="Z31" i="11"/>
  <c r="Y31" i="11"/>
  <c r="X31" i="11"/>
  <c r="W31" i="11"/>
  <c r="V31" i="11"/>
  <c r="AA24" i="11"/>
  <c r="Z24" i="11"/>
  <c r="Y24" i="11"/>
  <c r="X24" i="11"/>
  <c r="W24" i="11"/>
  <c r="V24" i="11"/>
  <c r="AA23" i="11"/>
  <c r="Z23" i="11"/>
  <c r="Y23" i="11"/>
  <c r="X23" i="11"/>
  <c r="W23" i="11"/>
  <c r="V23" i="11"/>
  <c r="AA16" i="11"/>
  <c r="Z16" i="11"/>
  <c r="Y16" i="11"/>
  <c r="X16" i="11"/>
  <c r="W16" i="11"/>
  <c r="V16" i="11"/>
  <c r="AA15" i="11"/>
  <c r="Z15" i="11"/>
  <c r="Y15" i="11"/>
  <c r="X15" i="11"/>
  <c r="W15" i="11"/>
  <c r="V15" i="11"/>
  <c r="AA14" i="11"/>
  <c r="Z14" i="11"/>
  <c r="Y14" i="11"/>
  <c r="X14" i="11"/>
  <c r="W14" i="11"/>
  <c r="V14" i="11"/>
  <c r="AA13" i="11"/>
  <c r="Z13" i="11"/>
  <c r="Y13" i="11"/>
  <c r="X13" i="11"/>
  <c r="W13" i="11"/>
  <c r="V13" i="11"/>
  <c r="AA12" i="11"/>
  <c r="Z12" i="11"/>
  <c r="Y12" i="11"/>
  <c r="X12" i="11"/>
  <c r="W12" i="11"/>
  <c r="V12" i="11"/>
  <c r="AA11" i="11"/>
  <c r="Z11" i="11"/>
  <c r="Y11" i="11"/>
  <c r="X11" i="11"/>
  <c r="W11" i="11"/>
  <c r="V11" i="11"/>
  <c r="AA10" i="11"/>
  <c r="Z10" i="11"/>
  <c r="Y10" i="11"/>
  <c r="X10" i="11"/>
  <c r="W10" i="11"/>
  <c r="V10" i="11"/>
  <c r="AA9" i="11"/>
  <c r="Z9" i="11"/>
  <c r="Y9" i="11"/>
  <c r="X9" i="11"/>
  <c r="W9" i="11"/>
  <c r="V9" i="11"/>
  <c r="AA8" i="11"/>
  <c r="Z8" i="11"/>
  <c r="Y8" i="11"/>
  <c r="X8" i="11"/>
  <c r="W8" i="11"/>
  <c r="V8" i="11"/>
  <c r="AA7" i="11"/>
  <c r="Z7" i="11"/>
  <c r="Y7" i="11"/>
  <c r="X7" i="11"/>
  <c r="W7" i="11"/>
  <c r="V7" i="11"/>
  <c r="AA6" i="11"/>
  <c r="Z6" i="11"/>
  <c r="Y6" i="11"/>
  <c r="X6" i="11"/>
  <c r="W6" i="11"/>
  <c r="V6" i="11"/>
  <c r="AA5" i="11"/>
  <c r="Z5" i="11"/>
  <c r="Y5" i="11"/>
  <c r="X5" i="11"/>
  <c r="W5" i="11"/>
  <c r="V5" i="11"/>
  <c r="AA4" i="11"/>
  <c r="Z4" i="11"/>
  <c r="Y4" i="11"/>
  <c r="X4" i="11"/>
  <c r="W4" i="11"/>
  <c r="V4" i="11"/>
  <c r="AA3" i="11"/>
  <c r="Z3" i="11"/>
  <c r="Y3" i="11"/>
  <c r="X3" i="11"/>
  <c r="W3" i="11"/>
  <c r="V3" i="11"/>
  <c r="AA2" i="11"/>
  <c r="Z2" i="11"/>
  <c r="Y2" i="11"/>
  <c r="X2" i="11"/>
  <c r="W2" i="11"/>
  <c r="V2" i="11"/>
  <c r="AA95" i="11" l="1"/>
  <c r="AA52" i="11"/>
  <c r="W50" i="11"/>
  <c r="X88" i="11"/>
  <c r="Y501" i="11"/>
  <c r="W500" i="11"/>
  <c r="X501" i="11"/>
  <c r="Y493" i="11"/>
  <c r="X493" i="11"/>
  <c r="X480" i="11"/>
  <c r="W493" i="11"/>
  <c r="X500" i="11"/>
  <c r="X486" i="11"/>
  <c r="X475" i="11"/>
  <c r="AA474" i="11"/>
  <c r="W446" i="11"/>
  <c r="W442" i="11"/>
  <c r="W434" i="11"/>
  <c r="X451" i="11"/>
  <c r="AA428" i="11"/>
  <c r="Y427" i="11"/>
  <c r="AA420" i="11"/>
  <c r="Y419" i="11"/>
  <c r="AA394" i="11"/>
  <c r="W388" i="11"/>
  <c r="AA386" i="11"/>
  <c r="X376" i="11"/>
  <c r="X481" i="11"/>
  <c r="W451" i="11"/>
  <c r="W448" i="11"/>
  <c r="AA447" i="11"/>
  <c r="W445" i="11"/>
  <c r="AA493" i="11"/>
  <c r="W481" i="11"/>
  <c r="X444" i="11"/>
  <c r="X441" i="11"/>
  <c r="X427" i="11"/>
  <c r="X424" i="11"/>
  <c r="X393" i="11"/>
  <c r="Y391" i="11"/>
  <c r="W447" i="11"/>
  <c r="W444" i="11"/>
  <c r="W441" i="11"/>
  <c r="W427" i="11"/>
  <c r="Y449" i="11"/>
  <c r="AA445" i="11"/>
  <c r="W440" i="11"/>
  <c r="Y436" i="11"/>
  <c r="AA425" i="11"/>
  <c r="Y421" i="11"/>
  <c r="AA480" i="11"/>
  <c r="Y442" i="11"/>
  <c r="X437" i="11"/>
  <c r="AA427" i="11"/>
  <c r="AA419" i="11"/>
  <c r="Y417" i="11"/>
  <c r="X392" i="11"/>
  <c r="Y388" i="11"/>
  <c r="X385" i="11"/>
  <c r="W376" i="11"/>
  <c r="W360" i="11"/>
  <c r="AA358" i="11"/>
  <c r="AA481" i="11"/>
  <c r="Y475" i="11"/>
  <c r="X445" i="11"/>
  <c r="X419" i="11"/>
  <c r="X391" i="11"/>
  <c r="X388" i="11"/>
  <c r="AA367" i="11"/>
  <c r="Y481" i="11"/>
  <c r="X428" i="11"/>
  <c r="X421" i="11"/>
  <c r="Y420" i="11"/>
  <c r="W419" i="11"/>
  <c r="W391" i="11"/>
  <c r="W373" i="11"/>
  <c r="AA359" i="11"/>
  <c r="Y358" i="11"/>
  <c r="X333" i="11"/>
  <c r="W328" i="11"/>
  <c r="X303" i="11"/>
  <c r="AA434" i="11"/>
  <c r="W428" i="11"/>
  <c r="W421" i="11"/>
  <c r="X390" i="11"/>
  <c r="AA372" i="11"/>
  <c r="Y367" i="11"/>
  <c r="AA500" i="11"/>
  <c r="X448" i="11"/>
  <c r="AA441" i="11"/>
  <c r="X440" i="11"/>
  <c r="X434" i="11"/>
  <c r="W387" i="11"/>
  <c r="Y374" i="11"/>
  <c r="AA360" i="11"/>
  <c r="Y359" i="11"/>
  <c r="W358" i="11"/>
  <c r="X334" i="11"/>
  <c r="AA327" i="11"/>
  <c r="Y326" i="11"/>
  <c r="W325" i="11"/>
  <c r="Y376" i="11"/>
  <c r="Y372" i="11"/>
  <c r="X358" i="11"/>
  <c r="W319" i="11"/>
  <c r="AA318" i="11"/>
  <c r="X304" i="11"/>
  <c r="X277" i="11"/>
  <c r="Y269" i="11"/>
  <c r="X254" i="11"/>
  <c r="W245" i="11"/>
  <c r="W215" i="11"/>
  <c r="X207" i="11"/>
  <c r="AA196" i="11"/>
  <c r="W393" i="11"/>
  <c r="X372" i="11"/>
  <c r="X359" i="11"/>
  <c r="Y328" i="11"/>
  <c r="X312" i="11"/>
  <c r="W304" i="11"/>
  <c r="AA279" i="11"/>
  <c r="W277" i="11"/>
  <c r="Y221" i="11"/>
  <c r="W220" i="11"/>
  <c r="AA205" i="11"/>
  <c r="Y204" i="11"/>
  <c r="AA417" i="11"/>
  <c r="AA388" i="11"/>
  <c r="Y386" i="11"/>
  <c r="W372" i="11"/>
  <c r="W359" i="11"/>
  <c r="AA339" i="11"/>
  <c r="W335" i="11"/>
  <c r="AA334" i="11"/>
  <c r="X328" i="11"/>
  <c r="X310" i="11"/>
  <c r="W302" i="11"/>
  <c r="AA301" i="11"/>
  <c r="X278" i="11"/>
  <c r="AA271" i="11"/>
  <c r="X255" i="11"/>
  <c r="X394" i="11"/>
  <c r="AA373" i="11"/>
  <c r="X339" i="11"/>
  <c r="W334" i="11"/>
  <c r="AA333" i="11"/>
  <c r="X327" i="11"/>
  <c r="Y303" i="11"/>
  <c r="W270" i="11"/>
  <c r="W339" i="11"/>
  <c r="W327" i="11"/>
  <c r="AA317" i="11"/>
  <c r="Y311" i="11"/>
  <c r="W303" i="11"/>
  <c r="X301" i="11"/>
  <c r="AA392" i="11"/>
  <c r="Y304" i="11"/>
  <c r="AA277" i="11"/>
  <c r="AA269" i="11"/>
  <c r="Y258" i="11"/>
  <c r="AA221" i="11"/>
  <c r="Y214" i="11"/>
  <c r="AA207" i="11"/>
  <c r="X386" i="11"/>
  <c r="Y339" i="11"/>
  <c r="AA310" i="11"/>
  <c r="Y425" i="11"/>
  <c r="AA391" i="11"/>
  <c r="W310" i="11"/>
  <c r="X270" i="11"/>
  <c r="X252" i="11"/>
  <c r="X247" i="11"/>
  <c r="AA223" i="11"/>
  <c r="W221" i="11"/>
  <c r="AA220" i="11"/>
  <c r="W214" i="11"/>
  <c r="AA206" i="11"/>
  <c r="Y191" i="11"/>
  <c r="W190" i="11"/>
  <c r="AA328" i="11"/>
  <c r="X326" i="11"/>
  <c r="X271" i="11"/>
  <c r="W252" i="11"/>
  <c r="X213" i="11"/>
  <c r="AA376" i="11"/>
  <c r="Y333" i="11"/>
  <c r="X319" i="11"/>
  <c r="W271" i="11"/>
  <c r="W389" i="11"/>
  <c r="AA325" i="11"/>
  <c r="X214" i="11"/>
  <c r="AA204" i="11"/>
  <c r="W199" i="11"/>
  <c r="AA197" i="11"/>
  <c r="X190" i="11"/>
  <c r="AA164" i="11"/>
  <c r="Y150" i="11"/>
  <c r="X436" i="11"/>
  <c r="AA258" i="11"/>
  <c r="AA254" i="11"/>
  <c r="X244" i="11"/>
  <c r="Y215" i="11"/>
  <c r="Y197" i="11"/>
  <c r="AA191" i="11"/>
  <c r="X188" i="11"/>
  <c r="X163" i="11"/>
  <c r="W158" i="11"/>
  <c r="Y155" i="11"/>
  <c r="X150" i="11"/>
  <c r="W333" i="11"/>
  <c r="W309" i="11"/>
  <c r="W244" i="11"/>
  <c r="X215" i="11"/>
  <c r="X206" i="11"/>
  <c r="W367" i="11"/>
  <c r="W196" i="11"/>
  <c r="W191" i="11"/>
  <c r="Y327" i="11"/>
  <c r="AA276" i="11"/>
  <c r="X222" i="11"/>
  <c r="AA190" i="11"/>
  <c r="X165" i="11"/>
  <c r="AA158" i="11"/>
  <c r="X148" i="11"/>
  <c r="X196" i="11"/>
  <c r="AA163" i="11"/>
  <c r="W140" i="11"/>
  <c r="X110" i="11"/>
  <c r="Y102" i="11"/>
  <c r="W101" i="11"/>
  <c r="W88" i="11"/>
  <c r="W75" i="11"/>
  <c r="AA73" i="11"/>
  <c r="Y147" i="11"/>
  <c r="W110" i="11"/>
  <c r="AA108" i="11"/>
  <c r="X102" i="11"/>
  <c r="Y94" i="11"/>
  <c r="AA82" i="11"/>
  <c r="Y81" i="11"/>
  <c r="W80" i="11"/>
  <c r="AA45" i="11"/>
  <c r="Y44" i="11"/>
  <c r="W43" i="11"/>
  <c r="X35" i="11"/>
  <c r="AA28" i="11"/>
  <c r="Y27" i="11"/>
  <c r="W26" i="11"/>
  <c r="X18" i="11"/>
  <c r="Y164" i="11"/>
  <c r="W148" i="11"/>
  <c r="X147" i="11"/>
  <c r="W141" i="11"/>
  <c r="AA129" i="11"/>
  <c r="Y128" i="11"/>
  <c r="W102" i="11"/>
  <c r="X94" i="11"/>
  <c r="AA87" i="11"/>
  <c r="X81" i="11"/>
  <c r="Y73" i="11"/>
  <c r="X44" i="11"/>
  <c r="W35" i="11"/>
  <c r="X27" i="11"/>
  <c r="W18" i="11"/>
  <c r="W301" i="11"/>
  <c r="AA215" i="11"/>
  <c r="W205" i="11"/>
  <c r="W197" i="11"/>
  <c r="W165" i="11"/>
  <c r="X142" i="11"/>
  <c r="Y139" i="11"/>
  <c r="Y129" i="11"/>
  <c r="X95" i="11"/>
  <c r="AA88" i="11"/>
  <c r="AA75" i="11"/>
  <c r="W73" i="11"/>
  <c r="AA51" i="11"/>
  <c r="X45" i="11"/>
  <c r="Y37" i="11"/>
  <c r="W36" i="11"/>
  <c r="AA34" i="11"/>
  <c r="X28" i="11"/>
  <c r="AA21" i="11"/>
  <c r="W19" i="11"/>
  <c r="X317" i="11"/>
  <c r="X191" i="11"/>
  <c r="X129" i="11"/>
  <c r="Y109" i="11"/>
  <c r="W108" i="11"/>
  <c r="W95" i="11"/>
  <c r="W82" i="11"/>
  <c r="X50" i="11"/>
  <c r="AA43" i="11"/>
  <c r="W28" i="11"/>
  <c r="Y196" i="11"/>
  <c r="W109" i="11"/>
  <c r="Y80" i="11"/>
  <c r="AA53" i="11"/>
  <c r="Y45" i="11"/>
  <c r="W44" i="11"/>
  <c r="X36" i="11"/>
  <c r="X29" i="11"/>
  <c r="Y156" i="11"/>
  <c r="AA148" i="11"/>
  <c r="W94" i="11"/>
  <c r="W29" i="11"/>
  <c r="AA18" i="11"/>
  <c r="X156" i="11"/>
  <c r="AA150" i="11"/>
  <c r="Y101" i="11"/>
  <c r="Y75" i="11"/>
  <c r="AA259" i="11"/>
  <c r="W223" i="11"/>
  <c r="AA198" i="11"/>
  <c r="AA155" i="11"/>
  <c r="AA102" i="11"/>
  <c r="AA42" i="11"/>
  <c r="X19" i="11"/>
  <c r="W259" i="11"/>
  <c r="AA214" i="11"/>
  <c r="Y190" i="11"/>
  <c r="X155" i="11"/>
  <c r="Y140" i="11"/>
  <c r="Y82" i="11"/>
  <c r="X73" i="11"/>
  <c r="AA35" i="11"/>
  <c r="Y34" i="11"/>
  <c r="AA27" i="11"/>
  <c r="X51" i="11"/>
  <c r="W42" i="11"/>
  <c r="Y18" i="11"/>
  <c r="X197" i="11"/>
  <c r="W96" i="11"/>
  <c r="AA36" i="11"/>
  <c r="W21" i="11"/>
  <c r="Y95" i="11"/>
  <c r="W81" i="11"/>
  <c r="AA44" i="11"/>
  <c r="X157" i="11"/>
  <c r="AA29" i="11"/>
  <c r="X26" i="11"/>
  <c r="X221" i="11"/>
  <c r="Y43" i="11"/>
  <c r="AA19" i="11"/>
  <c r="Y28" i="11"/>
  <c r="Y51" i="11"/>
  <c r="X43" i="11"/>
  <c r="X34" i="11"/>
  <c r="X75" i="11"/>
  <c r="X140" i="11"/>
  <c r="X101" i="11"/>
  <c r="AA109" i="11"/>
  <c r="X109" i="11"/>
  <c r="Y50" i="11"/>
  <c r="W128" i="11"/>
  <c r="X108" i="11"/>
  <c r="W51" i="11"/>
  <c r="AA501" i="11"/>
  <c r="W34" i="11"/>
  <c r="X128" i="11"/>
  <c r="AA94" i="11"/>
  <c r="Y36" i="11"/>
  <c r="Y88" i="11"/>
  <c r="AA50" i="11"/>
  <c r="AA128" i="11"/>
  <c r="Y87" i="11"/>
  <c r="X87" i="11"/>
  <c r="Y52" i="11"/>
  <c r="W52" i="11"/>
  <c r="AA26" i="11"/>
  <c r="Y42" i="11"/>
  <c r="X42" i="11"/>
  <c r="AA80" i="11"/>
  <c r="W87" i="11"/>
  <c r="X52" i="11"/>
  <c r="AA20" i="11"/>
  <c r="AA74" i="11"/>
  <c r="Y89" i="11"/>
  <c r="X89" i="11"/>
  <c r="Y472" i="11"/>
  <c r="Y20" i="11"/>
  <c r="Y74" i="11"/>
  <c r="X21" i="11"/>
  <c r="AA37" i="11"/>
  <c r="W89" i="11"/>
  <c r="Y96" i="11"/>
  <c r="X96" i="11"/>
  <c r="W53" i="11"/>
  <c r="AA103" i="11"/>
  <c r="X103" i="11"/>
  <c r="W27" i="11"/>
  <c r="AA81" i="11"/>
  <c r="W103" i="11"/>
  <c r="AA110" i="11"/>
  <c r="Y110" i="11"/>
  <c r="AA472" i="11"/>
  <c r="AA101" i="11"/>
  <c r="X20" i="11"/>
  <c r="X74" i="11"/>
  <c r="Y29" i="11"/>
  <c r="X37" i="11"/>
  <c r="X53" i="11"/>
  <c r="W129" i="11"/>
  <c r="AA89" i="11"/>
  <c r="AA96" i="11"/>
  <c r="Y103" i="11"/>
  <c r="Y268" i="11"/>
  <c r="AA268" i="11"/>
  <c r="X139" i="11"/>
  <c r="AA139" i="11"/>
  <c r="W139" i="11"/>
  <c r="W45" i="11"/>
  <c r="X268" i="11"/>
  <c r="W268" i="11"/>
  <c r="W276" i="11"/>
  <c r="Y276" i="11"/>
  <c r="X276" i="11"/>
  <c r="AA309" i="11"/>
  <c r="Y309" i="11"/>
  <c r="X309" i="11"/>
  <c r="W212" i="11"/>
  <c r="AA212" i="11"/>
  <c r="X212" i="11"/>
  <c r="AA253" i="11"/>
  <c r="Y253" i="11"/>
  <c r="X253" i="11"/>
  <c r="Y325" i="11"/>
  <c r="X325" i="11"/>
  <c r="X204" i="11"/>
  <c r="W204" i="11"/>
  <c r="X318" i="11"/>
  <c r="Y318" i="11"/>
  <c r="W318" i="11"/>
  <c r="AA326" i="11"/>
  <c r="W189" i="11"/>
  <c r="Y245" i="11"/>
  <c r="X245" i="11"/>
  <c r="AA245" i="11"/>
  <c r="W253" i="11"/>
  <c r="Y220" i="11"/>
  <c r="X220" i="11"/>
  <c r="AA244" i="11"/>
  <c r="Y310" i="11"/>
  <c r="Y163" i="11"/>
  <c r="AA147" i="11"/>
  <c r="W317" i="11"/>
  <c r="Y317" i="11"/>
  <c r="W163" i="11"/>
  <c r="W147" i="11"/>
  <c r="Y188" i="11"/>
  <c r="AA188" i="11"/>
  <c r="W188" i="11"/>
  <c r="AA252" i="11"/>
  <c r="Y252" i="11"/>
  <c r="W326" i="11"/>
  <c r="AA140" i="11"/>
  <c r="AA365" i="11"/>
  <c r="Y365" i="11"/>
  <c r="W365" i="11"/>
  <c r="X365" i="11"/>
  <c r="W149" i="11"/>
  <c r="Y149" i="11"/>
  <c r="AA149" i="11"/>
  <c r="X149" i="11"/>
  <c r="X189" i="11"/>
  <c r="AA189" i="11"/>
  <c r="Y373" i="11"/>
  <c r="X269" i="11"/>
  <c r="AA302" i="11"/>
  <c r="X302" i="11"/>
  <c r="X164" i="11"/>
  <c r="Y213" i="11"/>
  <c r="AA270" i="11"/>
  <c r="AA335" i="11"/>
  <c r="AA165" i="11"/>
  <c r="Y141" i="11"/>
  <c r="AA320" i="11"/>
  <c r="Y320" i="11"/>
  <c r="X320" i="11"/>
  <c r="W320" i="11"/>
  <c r="X205" i="11"/>
  <c r="Y205" i="11"/>
  <c r="AA319" i="11"/>
  <c r="Y366" i="11"/>
  <c r="W366" i="11"/>
  <c r="AA366" i="11"/>
  <c r="X366" i="11"/>
  <c r="W155" i="11"/>
  <c r="W258" i="11"/>
  <c r="X258" i="11"/>
  <c r="X373" i="11"/>
  <c r="W269" i="11"/>
  <c r="Y302" i="11"/>
  <c r="W164" i="11"/>
  <c r="X198" i="11"/>
  <c r="Y198" i="11"/>
  <c r="W198" i="11"/>
  <c r="X375" i="11"/>
  <c r="AA375" i="11"/>
  <c r="Y375" i="11"/>
  <c r="W375" i="11"/>
  <c r="Y423" i="11"/>
  <c r="AA423" i="11"/>
  <c r="X423" i="11"/>
  <c r="W423" i="11"/>
  <c r="AA156" i="11"/>
  <c r="W156" i="11"/>
  <c r="AA213" i="11"/>
  <c r="W213" i="11"/>
  <c r="Y270" i="11"/>
  <c r="Y278" i="11"/>
  <c r="AA278" i="11"/>
  <c r="Y165" i="11"/>
  <c r="AA157" i="11"/>
  <c r="AA246" i="11"/>
  <c r="Y246" i="11"/>
  <c r="X246" i="11"/>
  <c r="W246" i="11"/>
  <c r="X336" i="11"/>
  <c r="AA336" i="11"/>
  <c r="Y336" i="11"/>
  <c r="X335" i="11"/>
  <c r="Y335" i="11"/>
  <c r="AA141" i="11"/>
  <c r="W336" i="11"/>
  <c r="Y166" i="11"/>
  <c r="AA166" i="11"/>
  <c r="X166" i="11"/>
  <c r="W166" i="11"/>
  <c r="Y301" i="11"/>
  <c r="Y277" i="11"/>
  <c r="AA374" i="11"/>
  <c r="AA303" i="11"/>
  <c r="AA311" i="11"/>
  <c r="Y206" i="11"/>
  <c r="AA222" i="11"/>
  <c r="W254" i="11"/>
  <c r="Y254" i="11"/>
  <c r="AA312" i="11"/>
  <c r="AA199" i="11"/>
  <c r="AA255" i="11"/>
  <c r="AA385" i="11"/>
  <c r="W385" i="11"/>
  <c r="Y385" i="11"/>
  <c r="X374" i="11"/>
  <c r="W311" i="11"/>
  <c r="Y222" i="11"/>
  <c r="Y279" i="11"/>
  <c r="X223" i="11"/>
  <c r="AA142" i="11"/>
  <c r="Y142" i="11"/>
  <c r="W142" i="11"/>
  <c r="AA247" i="11"/>
  <c r="Y247" i="11"/>
  <c r="AA486" i="11"/>
  <c r="Y486" i="11"/>
  <c r="X311" i="11"/>
  <c r="W206" i="11"/>
  <c r="Y271" i="11"/>
  <c r="X279" i="11"/>
  <c r="Y312" i="11"/>
  <c r="Y158" i="11"/>
  <c r="X158" i="11"/>
  <c r="X199" i="11"/>
  <c r="Y199" i="11"/>
  <c r="Y207" i="11"/>
  <c r="W207" i="11"/>
  <c r="W247" i="11"/>
  <c r="W255" i="11"/>
  <c r="Y255" i="11"/>
  <c r="X259" i="11"/>
  <c r="Y259" i="11"/>
  <c r="W486" i="11"/>
  <c r="AA422" i="11"/>
  <c r="Y422" i="11"/>
  <c r="X422" i="11"/>
  <c r="W422" i="11"/>
  <c r="Y360" i="11"/>
  <c r="X387" i="11"/>
  <c r="Y390" i="11"/>
  <c r="W390" i="11"/>
  <c r="AA424" i="11"/>
  <c r="Y424" i="11"/>
  <c r="W424" i="11"/>
  <c r="AA439" i="11"/>
  <c r="Y439" i="11"/>
  <c r="X439" i="11"/>
  <c r="W443" i="11"/>
  <c r="AA443" i="11"/>
  <c r="Y443" i="11"/>
  <c r="X443" i="11"/>
  <c r="AA416" i="11"/>
  <c r="AA426" i="11"/>
  <c r="AA387" i="11"/>
  <c r="W392" i="11"/>
  <c r="W394" i="11"/>
  <c r="W416" i="11"/>
  <c r="W417" i="11"/>
  <c r="AA418" i="11"/>
  <c r="X418" i="11"/>
  <c r="W426" i="11"/>
  <c r="AA304" i="11"/>
  <c r="W150" i="11"/>
  <c r="AA390" i="11"/>
  <c r="X416" i="11"/>
  <c r="X426" i="11"/>
  <c r="X435" i="11"/>
  <c r="AA435" i="11"/>
  <c r="Y435" i="11"/>
  <c r="W435" i="11"/>
  <c r="Y387" i="11"/>
  <c r="X389" i="11"/>
  <c r="AA389" i="11"/>
  <c r="Y389" i="11"/>
  <c r="Y416" i="11"/>
  <c r="X417" i="11"/>
  <c r="W418" i="11"/>
  <c r="X360" i="11"/>
  <c r="AA421" i="11"/>
  <c r="W487" i="11"/>
  <c r="AA487" i="11"/>
  <c r="Y487" i="11"/>
  <c r="X487" i="11"/>
  <c r="X429" i="11"/>
  <c r="AA429" i="11"/>
  <c r="AA437" i="11"/>
  <c r="AA438" i="11"/>
  <c r="X438" i="11"/>
  <c r="Y444" i="11"/>
  <c r="Y450" i="11"/>
  <c r="W450" i="11"/>
  <c r="W386" i="11"/>
  <c r="Y393" i="11"/>
  <c r="AA436" i="11"/>
  <c r="AA440" i="11"/>
  <c r="AA442" i="11"/>
  <c r="X450" i="11"/>
  <c r="X420" i="11"/>
  <c r="W425" i="11"/>
  <c r="W429" i="11"/>
  <c r="W438" i="11"/>
  <c r="AA444" i="11"/>
  <c r="AA450" i="11"/>
  <c r="Y437" i="11"/>
  <c r="AA393" i="11"/>
  <c r="X425" i="11"/>
  <c r="Y429" i="11"/>
  <c r="W436" i="11"/>
  <c r="W437" i="11"/>
  <c r="Y438" i="11"/>
  <c r="Y440" i="11"/>
  <c r="AA446" i="11"/>
  <c r="Y446" i="11"/>
  <c r="X446" i="11"/>
  <c r="X449" i="11"/>
  <c r="W449" i="11"/>
  <c r="AA449" i="11"/>
  <c r="X447" i="11"/>
  <c r="AA488" i="11"/>
  <c r="Y434" i="11"/>
  <c r="Y448" i="11"/>
  <c r="AA451" i="11"/>
  <c r="W488" i="11"/>
  <c r="AA448" i="11"/>
  <c r="X488" i="11"/>
  <c r="AA219" i="11" l="1"/>
  <c r="AA224" i="11"/>
  <c r="AA25" i="11"/>
  <c r="AA30" i="11"/>
  <c r="Y485" i="11"/>
  <c r="Z147" i="11"/>
  <c r="V147" i="11"/>
  <c r="Y17" i="11"/>
  <c r="V52" i="11"/>
  <c r="Z52" i="11"/>
  <c r="W49" i="11"/>
  <c r="W54" i="11"/>
  <c r="W499" i="11"/>
  <c r="V163" i="11"/>
  <c r="Z163" i="11"/>
  <c r="Y97" i="11"/>
  <c r="Y93" i="11"/>
  <c r="X243" i="11"/>
  <c r="X248" i="11"/>
  <c r="AA138" i="11"/>
  <c r="AA251" i="11"/>
  <c r="AA256" i="11"/>
  <c r="Y267" i="11"/>
  <c r="X267" i="11"/>
  <c r="X138" i="11"/>
  <c r="Y33" i="11"/>
  <c r="Y433" i="11"/>
  <c r="AA46" i="11"/>
  <c r="AA41" i="11"/>
  <c r="Z247" i="11"/>
  <c r="V247" i="11"/>
  <c r="W72" i="11"/>
  <c r="Y445" i="11"/>
  <c r="AA368" i="11"/>
  <c r="AA364" i="11"/>
  <c r="Y251" i="11"/>
  <c r="Y256" i="11"/>
  <c r="Y219" i="11"/>
  <c r="W203" i="11"/>
  <c r="W208" i="11"/>
  <c r="W472" i="11"/>
  <c r="AA321" i="11"/>
  <c r="AA316" i="11"/>
  <c r="AA100" i="11"/>
  <c r="AA104" i="11"/>
  <c r="Y499" i="11"/>
  <c r="W74" i="11"/>
  <c r="V79" i="11"/>
  <c r="Y275" i="11"/>
  <c r="Y280" i="11"/>
  <c r="V300" i="11"/>
  <c r="V439" i="11"/>
  <c r="Z376" i="11"/>
  <c r="V376" i="11"/>
  <c r="V428" i="11"/>
  <c r="Y189" i="11"/>
  <c r="V256" i="11"/>
  <c r="Y212" i="11"/>
  <c r="X219" i="11"/>
  <c r="X224" i="11"/>
  <c r="W308" i="11"/>
  <c r="V30" i="11"/>
  <c r="Y21" i="11"/>
  <c r="AA33" i="11"/>
  <c r="AA38" i="11"/>
  <c r="W480" i="11"/>
  <c r="Y35" i="11"/>
  <c r="X82" i="11"/>
  <c r="AA90" i="11"/>
  <c r="AA86" i="11"/>
  <c r="W337" i="11"/>
  <c r="W332" i="11"/>
  <c r="X442" i="11"/>
  <c r="X507" i="11"/>
  <c r="Y488" i="11"/>
  <c r="Y394" i="11"/>
  <c r="AA308" i="11"/>
  <c r="AA313" i="11"/>
  <c r="Y41" i="11"/>
  <c r="Y46" i="11"/>
  <c r="Z493" i="11"/>
  <c r="V493" i="11"/>
  <c r="AA473" i="11"/>
  <c r="Y203" i="11"/>
  <c r="Y208" i="11"/>
  <c r="Y162" i="11"/>
  <c r="Y167" i="11"/>
  <c r="X300" i="11"/>
  <c r="X305" i="11"/>
  <c r="AA17" i="11"/>
  <c r="V471" i="11"/>
  <c r="Y25" i="11"/>
  <c r="Y30" i="11"/>
  <c r="Y76" i="11"/>
  <c r="Y72" i="11"/>
  <c r="AA471" i="11"/>
  <c r="V102" i="11"/>
  <c r="Z102" i="11"/>
  <c r="Y26" i="11"/>
  <c r="AA83" i="11"/>
  <c r="AA79" i="11"/>
  <c r="X141" i="11"/>
  <c r="V156" i="11"/>
  <c r="Z156" i="11"/>
  <c r="Z206" i="11"/>
  <c r="V206" i="11"/>
  <c r="W439" i="11"/>
  <c r="W100" i="11"/>
  <c r="W104" i="11"/>
  <c r="W222" i="11"/>
  <c r="W374" i="11"/>
  <c r="Y223" i="11"/>
  <c r="V337" i="11"/>
  <c r="Y418" i="11"/>
  <c r="W312" i="11"/>
  <c r="Y157" i="11"/>
  <c r="Y308" i="11"/>
  <c r="Y313" i="11"/>
  <c r="W267" i="11"/>
  <c r="X321" i="11"/>
  <c r="X316" i="11"/>
  <c r="Y479" i="11"/>
  <c r="Y108" i="11"/>
  <c r="Y104" i="11"/>
  <c r="Y100" i="11"/>
  <c r="Y19" i="11"/>
  <c r="X499" i="11"/>
  <c r="AA72" i="11"/>
  <c r="AA76" i="11"/>
  <c r="Z254" i="11"/>
  <c r="V254" i="11"/>
  <c r="Z198" i="11"/>
  <c r="V198" i="11"/>
  <c r="Z268" i="11"/>
  <c r="V268" i="11"/>
  <c r="W479" i="11"/>
  <c r="W420" i="11"/>
  <c r="W157" i="11"/>
  <c r="V76" i="11"/>
  <c r="V72" i="11"/>
  <c r="V42" i="11"/>
  <c r="Z42" i="11"/>
  <c r="AA159" i="11"/>
  <c r="AA154" i="11"/>
  <c r="X473" i="11"/>
  <c r="W368" i="11"/>
  <c r="W364" i="11"/>
  <c r="Y243" i="11"/>
  <c r="W219" i="11"/>
  <c r="W224" i="11"/>
  <c r="X208" i="11"/>
  <c r="X203" i="11"/>
  <c r="AA267" i="11"/>
  <c r="V54" i="11"/>
  <c r="Y53" i="11"/>
  <c r="W138" i="11"/>
  <c r="X472" i="11"/>
  <c r="X80" i="11"/>
  <c r="X49" i="11"/>
  <c r="X54" i="11"/>
  <c r="W17" i="11"/>
  <c r="Y500" i="11"/>
  <c r="W33" i="11"/>
  <c r="V26" i="11"/>
  <c r="Z26" i="11"/>
  <c r="W243" i="11"/>
  <c r="W248" i="11"/>
  <c r="V279" i="11"/>
  <c r="X308" i="11"/>
  <c r="X313" i="11"/>
  <c r="Y480" i="11"/>
  <c r="W279" i="11"/>
  <c r="Y441" i="11"/>
  <c r="Y451" i="11"/>
  <c r="Y474" i="11"/>
  <c r="Y361" i="11"/>
  <c r="Y357" i="11"/>
  <c r="Y324" i="11"/>
  <c r="Y329" i="11"/>
  <c r="X367" i="11"/>
  <c r="AA475" i="11"/>
  <c r="Y426" i="11"/>
  <c r="Y392" i="11"/>
  <c r="Y244" i="11"/>
  <c r="X364" i="11"/>
  <c r="W324" i="11"/>
  <c r="W329" i="11"/>
  <c r="Y305" i="11"/>
  <c r="Y300" i="11"/>
  <c r="V83" i="11"/>
  <c r="W97" i="11"/>
  <c r="W93" i="11"/>
  <c r="V20" i="11"/>
  <c r="V200" i="11"/>
  <c r="V195" i="11"/>
  <c r="V154" i="11"/>
  <c r="AA211" i="11"/>
  <c r="AA216" i="11"/>
  <c r="AA324" i="11"/>
  <c r="AA329" i="11"/>
  <c r="V420" i="11"/>
  <c r="W473" i="11"/>
  <c r="W501" i="11"/>
  <c r="W474" i="11"/>
  <c r="Y148" i="11"/>
  <c r="Y428" i="11"/>
  <c r="W278" i="11"/>
  <c r="AA146" i="11"/>
  <c r="AA151" i="11"/>
  <c r="X17" i="11"/>
  <c r="Z434" i="11"/>
  <c r="V434" i="11"/>
  <c r="Y447" i="11"/>
  <c r="W475" i="11"/>
  <c r="X474" i="11"/>
  <c r="Y334" i="11"/>
  <c r="Y319" i="11"/>
  <c r="V305" i="11"/>
  <c r="Y473" i="11"/>
  <c r="Y187" i="11"/>
  <c r="AA485" i="11"/>
  <c r="Y368" i="11"/>
  <c r="Y364" i="11"/>
  <c r="W37" i="11"/>
  <c r="W20" i="11"/>
  <c r="X104" i="11"/>
  <c r="X100" i="11"/>
  <c r="AA479" i="11"/>
  <c r="Z213" i="11"/>
  <c r="V213" i="11"/>
  <c r="Z75" i="11"/>
  <c r="V75" i="11"/>
  <c r="V327" i="11"/>
  <c r="Z327" i="11"/>
  <c r="V324" i="11"/>
  <c r="V329" i="11"/>
  <c r="Y492" i="11"/>
  <c r="V377" i="11"/>
  <c r="V371" i="11"/>
  <c r="Z312" i="11"/>
  <c r="V312" i="11"/>
  <c r="Z278" i="11"/>
  <c r="V278" i="11"/>
  <c r="Z317" i="11"/>
  <c r="V317" i="11"/>
  <c r="W433" i="11"/>
  <c r="W357" i="11"/>
  <c r="W361" i="11"/>
  <c r="V415" i="11"/>
  <c r="X433" i="11"/>
  <c r="W507" i="11"/>
  <c r="Z448" i="11"/>
  <c r="V448" i="11"/>
  <c r="W384" i="11"/>
  <c r="V446" i="11"/>
  <c r="Z446" i="11"/>
  <c r="V488" i="11"/>
  <c r="AA499" i="11"/>
  <c r="Y505" i="11"/>
  <c r="Y556" i="11"/>
  <c r="X79" i="11"/>
  <c r="X83" i="11"/>
  <c r="AA49" i="11"/>
  <c r="AA54" i="11"/>
  <c r="AA111" i="11"/>
  <c r="AA107" i="11"/>
  <c r="V35" i="11"/>
  <c r="Z35" i="11"/>
  <c r="V129" i="11"/>
  <c r="Z129" i="11"/>
  <c r="Y83" i="11"/>
  <c r="Y79" i="11"/>
  <c r="V43" i="11"/>
  <c r="Z43" i="11"/>
  <c r="V189" i="11"/>
  <c r="Z189" i="11"/>
  <c r="Z155" i="11"/>
  <c r="V155" i="11"/>
  <c r="V197" i="11"/>
  <c r="Z197" i="11"/>
  <c r="Y195" i="11"/>
  <c r="Y200" i="11"/>
  <c r="V339" i="11"/>
  <c r="Z339" i="11"/>
  <c r="W280" i="11"/>
  <c r="W275" i="11"/>
  <c r="Z304" i="11"/>
  <c r="V304" i="11"/>
  <c r="X195" i="11"/>
  <c r="X200" i="11"/>
  <c r="V211" i="11"/>
  <c r="Z358" i="11"/>
  <c r="V358" i="11"/>
  <c r="V361" i="11"/>
  <c r="V357" i="11"/>
  <c r="V441" i="11"/>
  <c r="Z441" i="11"/>
  <c r="Z333" i="11"/>
  <c r="V333" i="11"/>
  <c r="W371" i="11"/>
  <c r="W377" i="11"/>
  <c r="V419" i="11"/>
  <c r="Z419" i="11"/>
  <c r="W415" i="11"/>
  <c r="X415" i="11"/>
  <c r="V372" i="11"/>
  <c r="Z372" i="11"/>
  <c r="X485" i="11"/>
  <c r="AA504" i="11"/>
  <c r="AA554" i="11"/>
  <c r="W111" i="11"/>
  <c r="W107" i="11"/>
  <c r="V74" i="11"/>
  <c r="Z74" i="11"/>
  <c r="V141" i="11"/>
  <c r="Z141" i="11"/>
  <c r="W151" i="11"/>
  <c r="W146" i="11"/>
  <c r="V138" i="11"/>
  <c r="W200" i="11"/>
  <c r="W195" i="11"/>
  <c r="W90" i="11"/>
  <c r="W86" i="11"/>
  <c r="Y49" i="11"/>
  <c r="Y54" i="11"/>
  <c r="Z101" i="11"/>
  <c r="V101" i="11"/>
  <c r="X162" i="11"/>
  <c r="X167" i="11"/>
  <c r="V191" i="11"/>
  <c r="Z191" i="11"/>
  <c r="AA187" i="11"/>
  <c r="X211" i="11"/>
  <c r="X216" i="11"/>
  <c r="V190" i="11"/>
  <c r="Z190" i="11"/>
  <c r="X154" i="11"/>
  <c r="X159" i="11"/>
  <c r="W187" i="11"/>
  <c r="V251" i="11"/>
  <c r="W251" i="11"/>
  <c r="W256" i="11"/>
  <c r="W300" i="11"/>
  <c r="W305" i="11"/>
  <c r="V390" i="11"/>
  <c r="Z390" i="11"/>
  <c r="AA208" i="11"/>
  <c r="AA203" i="11"/>
  <c r="Y211" i="11"/>
  <c r="Y216" i="11"/>
  <c r="V277" i="11"/>
  <c r="Z277" i="11"/>
  <c r="AA492" i="11"/>
  <c r="X361" i="11"/>
  <c r="X357" i="11"/>
  <c r="AA384" i="11"/>
  <c r="V435" i="11"/>
  <c r="Z435" i="11"/>
  <c r="V425" i="11"/>
  <c r="Z425" i="11"/>
  <c r="V501" i="11"/>
  <c r="Z501" i="11"/>
  <c r="V554" i="11"/>
  <c r="V504" i="11"/>
  <c r="X492" i="11"/>
  <c r="V50" i="11"/>
  <c r="Z50" i="11"/>
  <c r="X187" i="11"/>
  <c r="V95" i="11"/>
  <c r="Z95" i="11"/>
  <c r="V37" i="11"/>
  <c r="Z37" i="11"/>
  <c r="X33" i="11"/>
  <c r="X38" i="11"/>
  <c r="V49" i="11"/>
  <c r="V311" i="11"/>
  <c r="Z311" i="11"/>
  <c r="V80" i="11"/>
  <c r="Z80" i="11"/>
  <c r="V188" i="11"/>
  <c r="Z188" i="11"/>
  <c r="Z196" i="11"/>
  <c r="V196" i="11"/>
  <c r="V157" i="11"/>
  <c r="AA357" i="11"/>
  <c r="AA361" i="11"/>
  <c r="V252" i="11"/>
  <c r="Z252" i="11"/>
  <c r="Z334" i="11"/>
  <c r="V334" i="11"/>
  <c r="X329" i="11"/>
  <c r="X324" i="11"/>
  <c r="V258" i="11"/>
  <c r="Z258" i="11"/>
  <c r="AA280" i="11"/>
  <c r="AA275" i="11"/>
  <c r="W211" i="11"/>
  <c r="W216" i="11"/>
  <c r="AA243" i="11"/>
  <c r="AA248" i="11"/>
  <c r="V367" i="11"/>
  <c r="Z367" i="11"/>
  <c r="V388" i="11"/>
  <c r="Z388" i="11"/>
  <c r="V384" i="11"/>
  <c r="X554" i="11"/>
  <c r="X504" i="11"/>
  <c r="V556" i="11"/>
  <c r="V505" i="11"/>
  <c r="X505" i="11"/>
  <c r="X556" i="11"/>
  <c r="V25" i="11"/>
  <c r="V82" i="11"/>
  <c r="Z82" i="11"/>
  <c r="V148" i="11"/>
  <c r="Z148" i="11"/>
  <c r="V19" i="11"/>
  <c r="V86" i="11"/>
  <c r="V222" i="11"/>
  <c r="Z222" i="11"/>
  <c r="X41" i="11"/>
  <c r="X46" i="11"/>
  <c r="V111" i="11"/>
  <c r="V107" i="11"/>
  <c r="Z51" i="11"/>
  <c r="V51" i="11"/>
  <c r="X151" i="11"/>
  <c r="X146" i="11"/>
  <c r="Z328" i="11"/>
  <c r="V328" i="11"/>
  <c r="AA300" i="11"/>
  <c r="AA305" i="11"/>
  <c r="Z259" i="11"/>
  <c r="V259" i="11"/>
  <c r="Y337" i="11"/>
  <c r="Y332" i="11"/>
  <c r="X384" i="11"/>
  <c r="V332" i="11"/>
  <c r="AA377" i="11"/>
  <c r="AA371" i="11"/>
  <c r="V481" i="11"/>
  <c r="Z481" i="11"/>
  <c r="Y504" i="11"/>
  <c r="Y554" i="11"/>
  <c r="Y507" i="11"/>
  <c r="Z487" i="11"/>
  <c r="V487" i="11"/>
  <c r="AA507" i="11"/>
  <c r="W83" i="11"/>
  <c r="W79" i="11"/>
  <c r="V108" i="11"/>
  <c r="Z108" i="11"/>
  <c r="X30" i="11"/>
  <c r="X25" i="11"/>
  <c r="V44" i="11"/>
  <c r="Z44" i="11"/>
  <c r="V146" i="11"/>
  <c r="V151" i="11"/>
  <c r="Y86" i="11"/>
  <c r="Y90" i="11"/>
  <c r="V17" i="11"/>
  <c r="X97" i="11"/>
  <c r="X93" i="11"/>
  <c r="AA162" i="11"/>
  <c r="AA167" i="11"/>
  <c r="V303" i="11"/>
  <c r="Z303" i="11"/>
  <c r="Y151" i="11"/>
  <c r="Y146" i="11"/>
  <c r="W162" i="11"/>
  <c r="W167" i="11"/>
  <c r="V207" i="11"/>
  <c r="Z207" i="11"/>
  <c r="V316" i="11"/>
  <c r="X332" i="11"/>
  <c r="X337" i="11"/>
  <c r="Y371" i="11"/>
  <c r="Y377" i="11"/>
  <c r="Z427" i="11"/>
  <c r="V427" i="11"/>
  <c r="V386" i="11"/>
  <c r="Z386" i="11"/>
  <c r="V442" i="11"/>
  <c r="Z442" i="11"/>
  <c r="V485" i="11"/>
  <c r="W485" i="11"/>
  <c r="AA505" i="11"/>
  <c r="AA556" i="11"/>
  <c r="V492" i="11"/>
  <c r="X479" i="11"/>
  <c r="W25" i="11"/>
  <c r="W30" i="11"/>
  <c r="Z45" i="11"/>
  <c r="V45" i="11"/>
  <c r="V104" i="11"/>
  <c r="V100" i="11"/>
  <c r="Z28" i="11"/>
  <c r="V28" i="11"/>
  <c r="W41" i="11"/>
  <c r="W46" i="11"/>
  <c r="Z73" i="11"/>
  <c r="V73" i="11"/>
  <c r="AA97" i="11"/>
  <c r="AA93" i="11"/>
  <c r="V301" i="11"/>
  <c r="Z301" i="11"/>
  <c r="X76" i="11"/>
  <c r="X72" i="11"/>
  <c r="V150" i="11"/>
  <c r="Z150" i="11"/>
  <c r="V244" i="11"/>
  <c r="Z244" i="11"/>
  <c r="Z164" i="11"/>
  <c r="V164" i="11"/>
  <c r="AA200" i="11"/>
  <c r="AA195" i="11"/>
  <c r="AA332" i="11"/>
  <c r="AA337" i="11"/>
  <c r="V199" i="11"/>
  <c r="Z199" i="11"/>
  <c r="Z269" i="11"/>
  <c r="V269" i="11"/>
  <c r="Z255" i="11"/>
  <c r="V255" i="11"/>
  <c r="V359" i="11"/>
  <c r="Z359" i="11"/>
  <c r="X280" i="11"/>
  <c r="X275" i="11"/>
  <c r="V374" i="11"/>
  <c r="Z374" i="11"/>
  <c r="X377" i="11"/>
  <c r="X371" i="11"/>
  <c r="V393" i="11"/>
  <c r="Z393" i="11"/>
  <c r="Z436" i="11"/>
  <c r="V436" i="11"/>
  <c r="AA415" i="11"/>
  <c r="AA433" i="11"/>
  <c r="V445" i="11"/>
  <c r="Z445" i="11"/>
  <c r="W492" i="11"/>
  <c r="W554" i="11"/>
  <c r="W504" i="11"/>
  <c r="Z157" i="11" l="1"/>
  <c r="Z488" i="11"/>
  <c r="Y224" i="11"/>
  <c r="Z19" i="11"/>
  <c r="Z471" i="11"/>
  <c r="Z415" i="11"/>
  <c r="Z505" i="11"/>
  <c r="Z556" i="11"/>
  <c r="Z324" i="11"/>
  <c r="X107" i="11"/>
  <c r="X111" i="11"/>
  <c r="Z88" i="11"/>
  <c r="V88" i="11"/>
  <c r="Y452" i="11"/>
  <c r="Y538" i="11"/>
  <c r="V494" i="11"/>
  <c r="V548" i="11"/>
  <c r="V489" i="11"/>
  <c r="V546" i="11"/>
  <c r="Z251" i="11"/>
  <c r="V143" i="11"/>
  <c r="X536" i="11"/>
  <c r="X430" i="11"/>
  <c r="Z211" i="11"/>
  <c r="W558" i="11"/>
  <c r="W509" i="11"/>
  <c r="W538" i="11"/>
  <c r="W452" i="11"/>
  <c r="V93" i="11"/>
  <c r="V97" i="11"/>
  <c r="V275" i="11"/>
  <c r="V280" i="11"/>
  <c r="Z195" i="11"/>
  <c r="Z200" i="11"/>
  <c r="V426" i="11"/>
  <c r="Z426" i="11"/>
  <c r="Z389" i="11"/>
  <c r="V389" i="11"/>
  <c r="V449" i="11"/>
  <c r="Z449" i="11"/>
  <c r="V214" i="11"/>
  <c r="Z214" i="11"/>
  <c r="Y248" i="11"/>
  <c r="Z76" i="11"/>
  <c r="Z72" i="11"/>
  <c r="Z103" i="11"/>
  <c r="V103" i="11"/>
  <c r="V165" i="11"/>
  <c r="Z165" i="11"/>
  <c r="Z418" i="11"/>
  <c r="V418" i="11"/>
  <c r="V29" i="11"/>
  <c r="Z29" i="11"/>
  <c r="V253" i="11"/>
  <c r="Z253" i="11"/>
  <c r="V326" i="11"/>
  <c r="Z326" i="11"/>
  <c r="Z223" i="11"/>
  <c r="V223" i="11"/>
  <c r="V46" i="11"/>
  <c r="V41" i="11"/>
  <c r="Y38" i="11"/>
  <c r="X534" i="11"/>
  <c r="X395" i="11"/>
  <c r="X22" i="11"/>
  <c r="V318" i="11"/>
  <c r="Z318" i="11"/>
  <c r="Z158" i="11"/>
  <c r="V158" i="11"/>
  <c r="Y471" i="11"/>
  <c r="Z36" i="11"/>
  <c r="V36" i="11"/>
  <c r="V89" i="11"/>
  <c r="Z89" i="11"/>
  <c r="Z142" i="11"/>
  <c r="V142" i="11"/>
  <c r="Z440" i="11"/>
  <c r="V440" i="11"/>
  <c r="Z366" i="11"/>
  <c r="V366" i="11"/>
  <c r="Z416" i="11"/>
  <c r="V416" i="11"/>
  <c r="Y321" i="11"/>
  <c r="Y316" i="11"/>
  <c r="V499" i="11"/>
  <c r="X558" i="11"/>
  <c r="X509" i="11"/>
  <c r="V500" i="11"/>
  <c r="Z500" i="11"/>
  <c r="Z439" i="11"/>
  <c r="Z79" i="11"/>
  <c r="V313" i="11"/>
  <c r="V308" i="11"/>
  <c r="X552" i="11"/>
  <c r="X502" i="11"/>
  <c r="Y384" i="11"/>
  <c r="Z49" i="11"/>
  <c r="X192" i="11"/>
  <c r="W261" i="11"/>
  <c r="W192" i="11"/>
  <c r="AA192" i="11"/>
  <c r="AA261" i="11"/>
  <c r="Z204" i="11"/>
  <c r="V204" i="11"/>
  <c r="V433" i="11"/>
  <c r="V139" i="11"/>
  <c r="Z139" i="11"/>
  <c r="Z392" i="11"/>
  <c r="V392" i="11"/>
  <c r="Z387" i="11"/>
  <c r="V387" i="11"/>
  <c r="V424" i="11"/>
  <c r="Z424" i="11"/>
  <c r="Z450" i="11"/>
  <c r="V450" i="11"/>
  <c r="Z480" i="11"/>
  <c r="V480" i="11"/>
  <c r="V276" i="11"/>
  <c r="Z276" i="11"/>
  <c r="V451" i="11"/>
  <c r="Z451" i="11"/>
  <c r="W272" i="11"/>
  <c r="V109" i="11"/>
  <c r="Z109" i="11"/>
  <c r="Z375" i="11"/>
  <c r="V375" i="11"/>
  <c r="V219" i="11"/>
  <c r="V224" i="11"/>
  <c r="Y138" i="11"/>
  <c r="V421" i="11"/>
  <c r="Z421" i="11"/>
  <c r="Z166" i="11"/>
  <c r="V166" i="11"/>
  <c r="AA538" i="11"/>
  <c r="AA452" i="11"/>
  <c r="Z554" i="11"/>
  <c r="Z504" i="11"/>
  <c r="Z357" i="11"/>
  <c r="Z94" i="11"/>
  <c r="V94" i="11"/>
  <c r="V423" i="11"/>
  <c r="Z423" i="11"/>
  <c r="V271" i="11"/>
  <c r="Z271" i="11"/>
  <c r="Z20" i="11"/>
  <c r="W159" i="11"/>
  <c r="W154" i="11"/>
  <c r="X368" i="11"/>
  <c r="Z310" i="11"/>
  <c r="V310" i="11"/>
  <c r="V212" i="11"/>
  <c r="Z212" i="11"/>
  <c r="V443" i="11"/>
  <c r="Z443" i="11"/>
  <c r="V336" i="11"/>
  <c r="Z336" i="11"/>
  <c r="V437" i="11"/>
  <c r="Z437" i="11"/>
  <c r="X90" i="11"/>
  <c r="X86" i="11"/>
  <c r="W313" i="11"/>
  <c r="AA143" i="11"/>
  <c r="W505" i="11"/>
  <c r="W556" i="11"/>
  <c r="W316" i="11"/>
  <c r="W321" i="11"/>
  <c r="Z371" i="11"/>
  <c r="V246" i="11"/>
  <c r="Z246" i="11"/>
  <c r="AA536" i="11"/>
  <c r="AA430" i="11"/>
  <c r="V321" i="11"/>
  <c r="Z17" i="11"/>
  <c r="W546" i="11"/>
  <c r="W489" i="11"/>
  <c r="V22" i="11"/>
  <c r="Y509" i="11"/>
  <c r="Y558" i="11"/>
  <c r="Z332" i="11"/>
  <c r="V90" i="11"/>
  <c r="X546" i="11"/>
  <c r="X489" i="11"/>
  <c r="W534" i="11"/>
  <c r="W395" i="11"/>
  <c r="AA544" i="11"/>
  <c r="AA482" i="11"/>
  <c r="V87" i="11"/>
  <c r="Z87" i="11"/>
  <c r="AA489" i="11"/>
  <c r="AA546" i="11"/>
  <c r="V245" i="11"/>
  <c r="Z245" i="11"/>
  <c r="V394" i="11"/>
  <c r="Z394" i="11"/>
  <c r="V479" i="11"/>
  <c r="V208" i="11"/>
  <c r="V203" i="11"/>
  <c r="Z447" i="11"/>
  <c r="V447" i="11"/>
  <c r="Z438" i="11"/>
  <c r="V438" i="11"/>
  <c r="Z53" i="11"/>
  <c r="V53" i="11"/>
  <c r="V368" i="11"/>
  <c r="V364" i="11"/>
  <c r="W482" i="11"/>
  <c r="W544" i="11"/>
  <c r="V507" i="11"/>
  <c r="Y111" i="11"/>
  <c r="Y107" i="11"/>
  <c r="V422" i="11"/>
  <c r="Z422" i="11"/>
  <c r="Z391" i="11"/>
  <c r="V391" i="11"/>
  <c r="AA22" i="11"/>
  <c r="V96" i="11"/>
  <c r="Z96" i="11"/>
  <c r="V187" i="11"/>
  <c r="V417" i="11"/>
  <c r="Z417" i="11"/>
  <c r="V385" i="11"/>
  <c r="Z385" i="11"/>
  <c r="Z309" i="11"/>
  <c r="V309" i="11"/>
  <c r="Z220" i="11"/>
  <c r="V220" i="11"/>
  <c r="V319" i="11"/>
  <c r="Z319" i="11"/>
  <c r="V360" i="11"/>
  <c r="Z360" i="11"/>
  <c r="X471" i="11"/>
  <c r="V18" i="11"/>
  <c r="Z18" i="11"/>
  <c r="V248" i="11"/>
  <c r="V243" i="11"/>
  <c r="Z384" i="11"/>
  <c r="V215" i="11"/>
  <c r="Z215" i="11"/>
  <c r="W143" i="11"/>
  <c r="V472" i="11"/>
  <c r="Z472" i="11"/>
  <c r="V534" i="11"/>
  <c r="V395" i="11"/>
  <c r="X548" i="11"/>
  <c r="X494" i="11"/>
  <c r="Z104" i="11"/>
  <c r="Z100" i="11"/>
  <c r="X544" i="11"/>
  <c r="X482" i="11"/>
  <c r="Y548" i="11"/>
  <c r="Y494" i="11"/>
  <c r="Z420" i="11"/>
  <c r="Z154" i="11"/>
  <c r="Z81" i="11"/>
  <c r="V81" i="11"/>
  <c r="W38" i="11"/>
  <c r="V110" i="11"/>
  <c r="Z110" i="11"/>
  <c r="V335" i="11"/>
  <c r="Z335" i="11"/>
  <c r="Z373" i="11"/>
  <c r="V373" i="11"/>
  <c r="X256" i="11"/>
  <c r="X251" i="11"/>
  <c r="Z428" i="11"/>
  <c r="Z300" i="11"/>
  <c r="Z34" i="11"/>
  <c r="V34" i="11"/>
  <c r="V365" i="11"/>
  <c r="Z365" i="11"/>
  <c r="X272" i="11"/>
  <c r="X340" i="11"/>
  <c r="Z146" i="11"/>
  <c r="AA509" i="11"/>
  <c r="AA558" i="11"/>
  <c r="Y415" i="11"/>
  <c r="V167" i="11"/>
  <c r="V162" i="11"/>
  <c r="Z221" i="11"/>
  <c r="V221" i="11"/>
  <c r="Z492" i="11"/>
  <c r="AA548" i="11"/>
  <c r="AA494" i="11"/>
  <c r="Z138" i="11"/>
  <c r="V216" i="11"/>
  <c r="X538" i="11"/>
  <c r="X452" i="11"/>
  <c r="W494" i="11"/>
  <c r="W548" i="11"/>
  <c r="Z86" i="11"/>
  <c r="Z25" i="11"/>
  <c r="AA534" i="11"/>
  <c r="AA395" i="11"/>
  <c r="V302" i="11"/>
  <c r="Z302" i="11"/>
  <c r="V486" i="11"/>
  <c r="Z486" i="11"/>
  <c r="Z485" i="11"/>
  <c r="AA552" i="11"/>
  <c r="AA502" i="11"/>
  <c r="Y261" i="11"/>
  <c r="Y192" i="11"/>
  <c r="Z474" i="11"/>
  <c r="V474" i="11"/>
  <c r="V429" i="11"/>
  <c r="Z429" i="11"/>
  <c r="V159" i="11"/>
  <c r="Z325" i="11"/>
  <c r="V325" i="11"/>
  <c r="Z140" i="11"/>
  <c r="V140" i="11"/>
  <c r="V320" i="11"/>
  <c r="Z320" i="11"/>
  <c r="Z279" i="11"/>
  <c r="W471" i="11"/>
  <c r="AA340" i="11"/>
  <c r="AA272" i="11"/>
  <c r="Y154" i="11"/>
  <c r="Y159" i="11"/>
  <c r="Z149" i="11"/>
  <c r="V149" i="11"/>
  <c r="V205" i="11"/>
  <c r="Z205" i="11"/>
  <c r="Z270" i="11"/>
  <c r="V270" i="11"/>
  <c r="Z444" i="11"/>
  <c r="V444" i="11"/>
  <c r="Z128" i="11"/>
  <c r="V128" i="11"/>
  <c r="Z21" i="11"/>
  <c r="V21" i="11"/>
  <c r="V33" i="11"/>
  <c r="V38" i="11"/>
  <c r="V473" i="11"/>
  <c r="Z473" i="11"/>
  <c r="V27" i="11"/>
  <c r="Z27" i="11"/>
  <c r="V475" i="11"/>
  <c r="Z475" i="11"/>
  <c r="V267" i="11"/>
  <c r="W76" i="11"/>
  <c r="Y340" i="11"/>
  <c r="Y272" i="11"/>
  <c r="Z30" i="11" l="1"/>
  <c r="Z151" i="11"/>
  <c r="Z216" i="11"/>
  <c r="V538" i="11"/>
  <c r="V452" i="11"/>
  <c r="V272" i="11"/>
  <c r="V340" i="11"/>
  <c r="V261" i="11"/>
  <c r="V192" i="11"/>
  <c r="Z337" i="11"/>
  <c r="Y482" i="11"/>
  <c r="Y544" i="11"/>
  <c r="Y143" i="11"/>
  <c r="X261" i="11"/>
  <c r="Z313" i="11"/>
  <c r="Z308" i="11"/>
  <c r="V536" i="11"/>
  <c r="V430" i="11"/>
  <c r="Z167" i="11"/>
  <c r="Z162" i="11"/>
  <c r="Z316" i="11"/>
  <c r="Z321" i="11"/>
  <c r="Z548" i="11"/>
  <c r="Z494" i="11"/>
  <c r="Z33" i="11"/>
  <c r="Z38" i="11"/>
  <c r="Y22" i="11"/>
  <c r="Z159" i="11"/>
  <c r="Z187" i="11"/>
  <c r="Z377" i="11"/>
  <c r="Y552" i="11"/>
  <c r="Y502" i="11"/>
  <c r="Z41" i="11"/>
  <c r="Z46" i="11"/>
  <c r="Z275" i="11"/>
  <c r="Z280" i="11"/>
  <c r="Z329" i="11"/>
  <c r="Z143" i="11"/>
  <c r="Z243" i="11"/>
  <c r="Z248" i="11"/>
  <c r="V558" i="11"/>
  <c r="V509" i="11"/>
  <c r="Z93" i="11"/>
  <c r="Z97" i="11"/>
  <c r="W22" i="11"/>
  <c r="W552" i="11"/>
  <c r="W502" i="11"/>
  <c r="Z368" i="11"/>
  <c r="Z364" i="11"/>
  <c r="Z224" i="11"/>
  <c r="Z219" i="11"/>
  <c r="Z54" i="11"/>
  <c r="Y546" i="11"/>
  <c r="Y489" i="11"/>
  <c r="Y542" i="11"/>
  <c r="Y476" i="11"/>
  <c r="AA542" i="11"/>
  <c r="AA476" i="11"/>
  <c r="Z256" i="11"/>
  <c r="Z499" i="11"/>
  <c r="Z546" i="11"/>
  <c r="Z489" i="11"/>
  <c r="Z203" i="11"/>
  <c r="Z208" i="11"/>
  <c r="X143" i="11"/>
  <c r="Z90" i="11"/>
  <c r="V542" i="11"/>
  <c r="V476" i="11"/>
  <c r="W169" i="11"/>
  <c r="V544" i="11"/>
  <c r="V482" i="11"/>
  <c r="W536" i="11"/>
  <c r="W430" i="11"/>
  <c r="Z361" i="11"/>
  <c r="Y395" i="11"/>
  <c r="Y534" i="11"/>
  <c r="W542" i="11"/>
  <c r="W476" i="11"/>
  <c r="Z267" i="11"/>
  <c r="Z111" i="11"/>
  <c r="Z107" i="11"/>
  <c r="Y536" i="11"/>
  <c r="Y430" i="11"/>
  <c r="Z305" i="11"/>
  <c r="X542" i="11"/>
  <c r="X476" i="11"/>
  <c r="AA131" i="11"/>
  <c r="Z507" i="11"/>
  <c r="Z479" i="11"/>
  <c r="AA169" i="11"/>
  <c r="W340" i="11"/>
  <c r="Z433" i="11"/>
  <c r="Z83" i="11"/>
  <c r="V502" i="11"/>
  <c r="V552" i="11"/>
  <c r="Z544" i="11" l="1"/>
  <c r="Z482" i="11"/>
  <c r="Z22" i="11"/>
  <c r="X131" i="11"/>
  <c r="Z534" i="11"/>
  <c r="Z395" i="11"/>
  <c r="Z261" i="11"/>
  <c r="Z192" i="11"/>
  <c r="Z536" i="11"/>
  <c r="Z430" i="11"/>
  <c r="AA133" i="11"/>
  <c r="Z542" i="11"/>
  <c r="Z476" i="11"/>
  <c r="W131" i="11"/>
  <c r="AA530" i="11"/>
  <c r="AA381" i="11"/>
  <c r="AA379" i="11"/>
  <c r="Z272" i="11"/>
  <c r="Z340" i="11"/>
  <c r="Y131" i="11"/>
  <c r="Z538" i="11"/>
  <c r="Z452" i="11"/>
  <c r="Z169" i="11"/>
  <c r="X169" i="11"/>
  <c r="Z552" i="11"/>
  <c r="Z502" i="11"/>
  <c r="V169" i="11"/>
  <c r="Y169" i="11"/>
  <c r="Z558" i="11"/>
  <c r="Z509" i="11"/>
  <c r="V131" i="11"/>
  <c r="W530" i="11" l="1"/>
  <c r="W379" i="11"/>
  <c r="W381" i="11"/>
  <c r="V530" i="11"/>
  <c r="V379" i="11"/>
  <c r="V381" i="11"/>
  <c r="W133" i="11"/>
  <c r="AA454" i="11"/>
  <c r="X133" i="11"/>
  <c r="Z131" i="11"/>
  <c r="X530" i="11"/>
  <c r="X379" i="11"/>
  <c r="X381" i="11"/>
  <c r="Y133" i="11"/>
  <c r="AA528" i="11"/>
  <c r="V133" i="11"/>
  <c r="Y530" i="11"/>
  <c r="Y379" i="11"/>
  <c r="Y381" i="11"/>
  <c r="Z530" i="11"/>
  <c r="Z381" i="11"/>
  <c r="Z379" i="11"/>
  <c r="AA532" i="11" l="1"/>
  <c r="W528" i="11"/>
  <c r="W454" i="11"/>
  <c r="Y528" i="11"/>
  <c r="X528" i="11"/>
  <c r="AA511" i="11"/>
  <c r="AA496" i="11"/>
  <c r="X454" i="11"/>
  <c r="V454" i="11"/>
  <c r="Z133" i="11"/>
  <c r="Y454" i="11"/>
  <c r="V528" i="11"/>
  <c r="X511" i="11" l="1"/>
  <c r="X496" i="11"/>
  <c r="W496" i="11"/>
  <c r="W511" i="11"/>
  <c r="Y511" i="11"/>
  <c r="Y496" i="11"/>
  <c r="V511" i="11"/>
  <c r="V496" i="11"/>
  <c r="V532" i="11"/>
  <c r="Y532" i="11"/>
  <c r="W532" i="11"/>
  <c r="Z454" i="11"/>
  <c r="Z528" i="11"/>
  <c r="X532" i="11"/>
  <c r="AA540" i="11"/>
  <c r="Z511" i="11" l="1"/>
  <c r="Z496" i="11"/>
  <c r="X540" i="11"/>
  <c r="Y540" i="11"/>
  <c r="AA550" i="11"/>
  <c r="V540" i="11"/>
  <c r="W540" i="11"/>
  <c r="Z532" i="11"/>
  <c r="AA560" i="11" l="1"/>
  <c r="AA561" i="11"/>
  <c r="AA562" i="11"/>
  <c r="Z540" i="11"/>
  <c r="Y550" i="11"/>
  <c r="W550" i="11"/>
  <c r="X550" i="11"/>
  <c r="V550" i="11"/>
  <c r="Y562" i="11" l="1"/>
  <c r="Y561" i="11"/>
  <c r="Y560" i="11"/>
  <c r="Z550" i="11"/>
  <c r="V560" i="11"/>
  <c r="V561" i="11"/>
  <c r="V562" i="11"/>
  <c r="X562" i="11"/>
  <c r="X560" i="11"/>
  <c r="X561" i="11"/>
  <c r="W561" i="11"/>
  <c r="W562" i="11"/>
  <c r="W560" i="11"/>
  <c r="Z562" i="11" l="1"/>
  <c r="Z560" i="11"/>
  <c r="Z561" i="11"/>
</calcChain>
</file>

<file path=xl/sharedStrings.xml><?xml version="1.0" encoding="utf-8"?>
<sst xmlns="http://schemas.openxmlformats.org/spreadsheetml/2006/main" count="1196" uniqueCount="585">
  <si>
    <t>SCHEDULE B-07</t>
  </si>
  <si>
    <t>PLANT BALANCES BY ACCOUNT AND SUB-ACCOUNT</t>
  </si>
  <si>
    <t>(4)</t>
  </si>
  <si>
    <t>(5)</t>
  </si>
  <si>
    <t>(6)</t>
  </si>
  <si>
    <t>(7)</t>
  </si>
  <si>
    <t>(8)</t>
  </si>
  <si>
    <t>(9)</t>
  </si>
  <si>
    <t>FLORIDA PUBLIC SERVICE COMMISSION</t>
  </si>
  <si>
    <t xml:space="preserve">                  EXPLANATION:</t>
  </si>
  <si>
    <t>Provide the depreciation rate and plant balances for each account or sub-account to which</t>
  </si>
  <si>
    <t>Type of data shown:</t>
  </si>
  <si>
    <t>a separate depreciation rate is prescribed. (Include Amortization/Recovery schedule amounts).</t>
  </si>
  <si>
    <t>Projected Test Year Ended 12/31/2025</t>
  </si>
  <si>
    <t>COMPANY: TAMPA ELECTRIC COMPANY</t>
  </si>
  <si>
    <t>Projected Prior Year Ended 12/31/2024</t>
  </si>
  <si>
    <t>XX</t>
  </si>
  <si>
    <t>Historical Prior Year Ended 12/31/2023</t>
  </si>
  <si>
    <t>(Dollar in 000's)</t>
  </si>
  <si>
    <t>(1)</t>
  </si>
  <si>
    <t>(2)</t>
  </si>
  <si>
    <t>(3)</t>
  </si>
  <si>
    <t>Account/</t>
  </si>
  <si>
    <t>Depreciation</t>
  </si>
  <si>
    <t>Plant</t>
  </si>
  <si>
    <t>Total</t>
  </si>
  <si>
    <t>Line</t>
  </si>
  <si>
    <t>Sub-account</t>
  </si>
  <si>
    <t>Rate*</t>
  </si>
  <si>
    <t>Balance</t>
  </si>
  <si>
    <t>Adjustments</t>
  </si>
  <si>
    <t>13-Month</t>
  </si>
  <si>
    <t>No.</t>
  </si>
  <si>
    <t>Number</t>
  </si>
  <si>
    <t>Title</t>
  </si>
  <si>
    <t>(%)</t>
  </si>
  <si>
    <t>Beg. of Year</t>
  </si>
  <si>
    <t>Added</t>
  </si>
  <si>
    <t>Retired</t>
  </si>
  <si>
    <t>or Transfers</t>
  </si>
  <si>
    <t>End of Year</t>
  </si>
  <si>
    <t>Average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</si>
  <si>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</si>
  <si>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</si>
  <si>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</si>
  <si>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</si>
  <si>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</si>
  <si>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</si>
  <si>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</si>
  <si>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</si>
  <si>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</si>
  <si>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</si>
  <si>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</si>
  <si>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</si>
  <si>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</si>
  <si>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</si>
  <si>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</si>
  <si>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</si>
  <si>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</si>
  <si>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</si>
  <si>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  B-08, B-11</t>
  </si>
  <si>
    <t>Recap Schedules:  B-03, B-06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</si>
  <si>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</si>
  <si>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</si>
  <si>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</si>
  <si>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</si>
  <si>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</si>
  <si>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</si>
  <si>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</si>
  <si>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</si>
  <si>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</si>
  <si>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</si>
  <si>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</si>
  <si>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</si>
  <si>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</si>
  <si>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</si>
  <si>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</si>
  <si>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</si>
  <si>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</si>
  <si>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</si>
  <si>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</si>
  <si>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</si>
  <si>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</si>
  <si>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</si>
  <si>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</si>
  <si>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</si>
  <si>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</si>
  <si>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</si>
  <si>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</si>
  <si>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</si>
  <si>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</si>
  <si>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</si>
  <si>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</si>
  <si>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</si>
  <si>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</si>
  <si>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</si>
  <si>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</si>
  <si>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</si>
  <si>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</si>
  <si>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</si>
  <si>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</si>
  <si>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</si>
  <si>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</si>
  <si>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</si>
  <si>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</si>
  <si>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</si>
  <si>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</si>
  <si>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</si>
  <si>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</si>
  <si>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</si>
  <si>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</si>
  <si>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</si>
  <si>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</si>
  <si>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</si>
  <si>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</si>
  <si>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</si>
  <si>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</si>
  <si>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</si>
  <si>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</si>
  <si>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</si>
  <si>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</si>
  <si>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</si>
  <si>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</si>
  <si>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</si>
  <si>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</si>
  <si>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</si>
  <si>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</si>
  <si>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</si>
  <si>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</si>
  <si>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</si>
  <si>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</si>
  <si>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</si>
  <si>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</si>
  <si>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</si>
  <si>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</si>
  <si>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</si>
  <si>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</si>
  <si>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</si>
  <si>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</si>
  <si>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</si>
  <si>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</si>
  <si>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</si>
  <si>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</si>
  <si>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</si>
  <si>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</si>
  <si>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</si>
  <si>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</si>
  <si>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</si>
  <si>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</si>
  <si>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</si>
  <si>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</si>
  <si>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</si>
  <si>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</si>
  <si>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</si>
  <si>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</si>
  <si>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</si>
  <si>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</si>
  <si>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</si>
  <si>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</si>
  <si>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</si>
  <si>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</si>
  <si>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</si>
  <si>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</si>
  <si>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</si>
  <si>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</si>
  <si>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</si>
  <si>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</si>
  <si>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</si>
  <si>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</si>
  <si>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</si>
  <si>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</si>
  <si>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</si>
  <si>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</si>
  <si>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</si>
  <si>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</si>
  <si>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</si>
  <si>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</si>
  <si>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</si>
  <si>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</si>
  <si>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</si>
  <si>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</si>
  <si>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</si>
  <si>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</si>
  <si>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</si>
  <si>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</si>
  <si>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</si>
  <si>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</si>
  <si>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</si>
  <si>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</si>
  <si>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</si>
  <si>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</si>
  <si>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</si>
  <si>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</si>
  <si>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</si>
  <si>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</si>
  <si>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</si>
  <si>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</si>
  <si>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</si>
  <si>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</si>
  <si>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</si>
  <si>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</si>
  <si>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</si>
  <si>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</si>
  <si>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</si>
  <si>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</si>
  <si>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</si>
  <si>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</si>
  <si>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</si>
  <si>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</si>
  <si>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</si>
  <si>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</si>
  <si>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</si>
  <si>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</si>
  <si>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</si>
  <si>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</si>
  <si>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>Annual Status Report</t>
  </si>
  <si>
    <t>Annual</t>
  </si>
  <si>
    <t>B-7</t>
  </si>
  <si>
    <t>B-9</t>
  </si>
  <si>
    <t>Reserve</t>
  </si>
  <si>
    <t>Current</t>
  </si>
  <si>
    <t>Negative</t>
  </si>
  <si>
    <t>Cumulative</t>
  </si>
  <si>
    <t>Activity</t>
  </si>
  <si>
    <t>EOP</t>
  </si>
  <si>
    <t>Depr</t>
  </si>
  <si>
    <t>Signage</t>
  </si>
  <si>
    <t>RWIP</t>
  </si>
  <si>
    <t>Account</t>
  </si>
  <si>
    <t>PowerPlant Depr Group</t>
  </si>
  <si>
    <t>Additions</t>
  </si>
  <si>
    <t>Retirements</t>
  </si>
  <si>
    <t>Transfers</t>
  </si>
  <si>
    <t>Adjustment</t>
  </si>
  <si>
    <t>13-Mth Avg</t>
  </si>
  <si>
    <t>Variance</t>
  </si>
  <si>
    <t>Depr Exp</t>
  </si>
  <si>
    <t>COR Incurred</t>
  </si>
  <si>
    <t>COR RWIP</t>
  </si>
  <si>
    <t>SALV Incurred</t>
  </si>
  <si>
    <t>SALV RWIP</t>
  </si>
  <si>
    <t>Gain/Loss</t>
  </si>
  <si>
    <t>Rate</t>
  </si>
  <si>
    <t>Combined COR</t>
  </si>
  <si>
    <t>COR</t>
  </si>
  <si>
    <t>Combined SALV</t>
  </si>
  <si>
    <t>SALV</t>
  </si>
  <si>
    <t>Best to check for negative status on Quarter Ends when the ED Blanket are unitized.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</si>
  <si>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</si>
  <si>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</si>
  <si>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</si>
  <si>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</si>
  <si>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</si>
  <si>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</si>
  <si>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</si>
  <si>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</si>
  <si>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</si>
  <si>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</si>
  <si>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</si>
  <si>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</si>
  <si>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</si>
  <si>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</si>
  <si>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</si>
  <si>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</si>
  <si>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</si>
  <si>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</si>
  <si>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</si>
  <si>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</si>
  <si>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</si>
  <si>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</si>
  <si>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</si>
  <si>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</si>
  <si>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</si>
  <si>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</si>
  <si>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</si>
  <si>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</si>
  <si>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</si>
  <si>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</si>
  <si>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</si>
  <si>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</si>
  <si>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</si>
  <si>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</si>
  <si>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</si>
  <si>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</si>
  <si>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</si>
  <si>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</si>
  <si>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</si>
  <si>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</si>
  <si>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</si>
  <si>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</si>
  <si>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</si>
  <si>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</si>
  <si>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</si>
  <si>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</si>
  <si>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</si>
  <si>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</si>
  <si>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</si>
  <si>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</si>
  <si>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</si>
  <si>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</si>
  <si>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</si>
  <si>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</si>
  <si>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</si>
  <si>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</si>
  <si>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</si>
  <si>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</si>
  <si>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</si>
  <si>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</si>
  <si>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</si>
  <si>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</si>
  <si>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</si>
  <si>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</si>
  <si>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</si>
  <si>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</si>
  <si>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</si>
  <si>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</si>
  <si>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</si>
  <si>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</si>
  <si>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</si>
  <si>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</si>
  <si>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</si>
  <si>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</si>
  <si>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</si>
  <si>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</si>
  <si>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</si>
  <si>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</si>
  <si>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</si>
  <si>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</si>
  <si>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</si>
  <si>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</si>
  <si>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</si>
  <si>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</si>
  <si>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</si>
  <si>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</si>
  <si>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</si>
  <si>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</si>
  <si>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</si>
  <si>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</si>
  <si>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</si>
  <si>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</si>
  <si>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</si>
  <si>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</si>
  <si>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</si>
  <si>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</si>
  <si>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</si>
  <si>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</si>
  <si>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</si>
  <si>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</si>
  <si>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</si>
  <si>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</si>
  <si>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</si>
  <si>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</si>
  <si>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</si>
  <si>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</si>
  <si>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</si>
  <si>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</si>
  <si>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</si>
  <si>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</si>
  <si>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</si>
  <si>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</si>
  <si>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</si>
  <si>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</si>
  <si>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</si>
  <si>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</si>
  <si>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</si>
  <si>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</si>
  <si>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</si>
  <si>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</si>
  <si>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</si>
  <si>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</si>
  <si>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</si>
  <si>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</si>
  <si>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</si>
  <si>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</si>
  <si>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</si>
  <si>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</si>
  <si>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</si>
  <si>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</si>
  <si>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</si>
  <si>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</si>
  <si>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</si>
  <si>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</si>
  <si>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</si>
  <si>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</si>
  <si>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</si>
  <si>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</si>
  <si>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</si>
  <si>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</si>
  <si>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</si>
  <si>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</si>
  <si>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</si>
  <si>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</si>
  <si>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</si>
  <si>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</si>
  <si>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</si>
  <si>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</si>
  <si>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</si>
  <si>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</si>
  <si>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</si>
  <si>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</si>
  <si>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</si>
  <si>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</si>
  <si>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</si>
  <si>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</si>
  <si>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</si>
  <si>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</si>
  <si>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</si>
  <si>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</si>
  <si>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</si>
  <si>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</si>
  <si>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</si>
  <si>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</si>
  <si>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</si>
  <si>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</si>
  <si>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</si>
  <si>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</si>
  <si>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</si>
  <si>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</si>
  <si>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</si>
  <si>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</si>
  <si>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</si>
  <si>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</si>
  <si>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</si>
  <si>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</si>
  <si>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</si>
  <si>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</si>
  <si>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</si>
  <si>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</si>
  <si>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</si>
  <si>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</si>
  <si>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</si>
  <si>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</si>
  <si>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</si>
  <si>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</si>
  <si>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</si>
  <si>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</si>
  <si>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</si>
  <si>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</si>
  <si>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</si>
  <si>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</si>
  <si>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</si>
  <si>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</si>
  <si>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</si>
  <si>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</si>
  <si>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</si>
  <si>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</si>
  <si>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</si>
  <si>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</si>
  <si>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</si>
  <si>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</si>
  <si>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</si>
  <si>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</si>
  <si>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</si>
  <si>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</si>
  <si>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</si>
  <si>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</si>
  <si>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</si>
  <si>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</si>
  <si>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</si>
  <si>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</si>
  <si>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</si>
  <si>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</si>
  <si>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</si>
  <si>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</si>
  <si>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</si>
  <si>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</si>
  <si>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</si>
  <si>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</si>
  <si>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</si>
  <si>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</si>
  <si>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</si>
  <si>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</si>
  <si>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</si>
  <si>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</si>
  <si>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</si>
  <si>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</si>
  <si>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</si>
  <si>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</si>
  <si>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</si>
  <si>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</si>
  <si>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</si>
  <si>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</si>
  <si>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</si>
  <si>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</si>
  <si>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</si>
  <si>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</si>
  <si>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</si>
  <si>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</si>
  <si>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</si>
  <si>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</si>
  <si>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</si>
  <si>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</si>
  <si>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</si>
  <si>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</si>
  <si>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</si>
  <si>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</si>
  <si>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</si>
  <si>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</si>
  <si>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</si>
  <si>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</si>
  <si>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</si>
  <si>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</si>
  <si>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</si>
  <si>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</si>
  <si>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</si>
  <si>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</si>
  <si>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</si>
  <si>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</si>
  <si>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</si>
  <si>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</si>
  <si>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</si>
  <si>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</si>
  <si>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</si>
  <si>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</si>
  <si>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</si>
  <si>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</si>
  <si>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</si>
  <si>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</si>
  <si>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</si>
  <si>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</si>
  <si>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</si>
  <si>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</si>
  <si>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</si>
  <si>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</si>
  <si>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</si>
  <si>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</si>
  <si>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</si>
  <si>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</si>
  <si>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</si>
  <si>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</si>
  <si>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</si>
  <si>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</si>
  <si>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</si>
  <si>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</si>
  <si>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</si>
  <si>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</si>
  <si>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</si>
  <si>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</si>
  <si>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</si>
  <si>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</si>
  <si>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</si>
  <si>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</si>
  <si>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</si>
  <si>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</si>
  <si>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</si>
  <si>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</si>
  <si>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</si>
  <si>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</si>
  <si>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PHFFU</t>
  </si>
  <si>
    <t>Dismantlement</t>
  </si>
  <si>
    <t>114 / 115</t>
  </si>
  <si>
    <t>Acquisition Adjustments</t>
  </si>
  <si>
    <t>121 / 122</t>
  </si>
  <si>
    <t>Non-Utility</t>
  </si>
  <si>
    <t>101 / 111</t>
  </si>
  <si>
    <t>SOFTWARE - Intangibles</t>
  </si>
  <si>
    <t>101 / 108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</si>
  <si>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</si>
  <si>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</si>
  <si>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</si>
  <si>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</si>
  <si>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</si>
  <si>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</si>
  <si>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</si>
  <si>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</si>
  <si>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</si>
  <si>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</si>
  <si>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</si>
  <si>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</si>
  <si>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</si>
  <si>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</si>
  <si>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</si>
  <si>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</si>
  <si>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r>
      <t xml:space="preserve">Tricks and Tips … on B-07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</si>
  <si>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</si>
  <si>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Double check totals tie back to source</t>
  </si>
  <si>
    <t>LEASES 101.1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</si>
  <si>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</si>
  <si>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</si>
  <si>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</si>
  <si>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</si>
  <si>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</si>
  <si>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>DOCKET No. 20240026-EI</t>
  </si>
  <si>
    <t>Witness: C. Aldazabal / J. Chronister / C. Heck /</t>
  </si>
  <si>
    <t xml:space="preserve">              R. Latta / K. Sparkman / K. Stryker / C. Whitworth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</si>
</sst>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0" fillId="0" borderId="0"/>
    <xf numFmtId="0" fontId="16" fillId="0" borderId="0"/>
    <xf numFmtId="43" fontId="8" fillId="0" borderId="0" applyFont="0" applyFill="0" applyBorder="0" applyAlignment="0" applyProtection="0"/>
  </cellStyleXfs>
  <cellXfs count="172">
    <xf numFmtId="0" fontId="0" fillId="0" borderId="0" xfId="0"/>
    <xf numFmtId="43" fontId="0" fillId="0" borderId="0" xfId="3" applyFont="1"/>
    <xf numFmtId="166" fontId="0" fillId="0" borderId="0" xfId="3" applyNumberFormat="1" applyFont="1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166" fontId="9" fillId="0" borderId="0" xfId="3" applyNumberFormat="1" applyFont="1" applyFill="1"/>
    <xf numFmtId="165" fontId="9" fillId="0" borderId="0" xfId="4" applyNumberFormat="1" applyFont="1" applyFill="1" applyProtection="1">
      <protection locked="0"/>
    </xf>
    <xf numFmtId="4" fontId="9" fillId="0" borderId="0" xfId="3" applyNumberFormat="1" applyFont="1" applyFill="1"/>
    <xf numFmtId="166" fontId="9" fillId="0" borderId="0" xfId="3" applyNumberFormat="1" applyFont="1" applyFill="1" applyAlignment="1">
      <alignment horizontal="center"/>
    </xf>
    <xf numFmtId="43" fontId="9" fillId="0" borderId="0" xfId="3" applyFont="1" applyFill="1" applyAlignment="1">
      <alignment horizontal="right"/>
    </xf>
    <xf numFmtId="43" fontId="9" fillId="0" borderId="0" xfId="3" applyFont="1" applyFill="1"/>
    <xf numFmtId="166" fontId="9" fillId="0" borderId="5" xfId="3" applyNumberFormat="1" applyFont="1" applyFill="1" applyBorder="1"/>
    <xf numFmtId="166" fontId="9" fillId="0" borderId="3" xfId="3" applyNumberFormat="1" applyFont="1" applyFill="1" applyBorder="1" applyAlignment="1">
      <alignment horizontal="right"/>
    </xf>
    <xf numFmtId="166" fontId="9" fillId="0" borderId="0" xfId="3" applyNumberFormat="1" applyFont="1" applyFill="1" applyAlignment="1">
      <alignment horizontal="right"/>
    </xf>
    <xf numFmtId="41" fontId="9" fillId="0" borderId="0" xfId="3" applyNumberFormat="1" applyFont="1" applyFill="1" applyAlignment="1" applyProtection="1">
      <alignment horizontal="right"/>
      <protection locked="0"/>
    </xf>
    <xf numFmtId="41" fontId="9" fillId="0" borderId="0" xfId="3" applyNumberFormat="1" applyFont="1" applyFill="1" applyAlignment="1">
      <alignment horizontal="right"/>
    </xf>
    <xf numFmtId="41" fontId="9" fillId="0" borderId="0" xfId="4" applyNumberFormat="1" applyFont="1" applyFill="1" applyAlignment="1" applyProtection="1">
      <alignment horizontal="right"/>
      <protection locked="0"/>
    </xf>
    <xf numFmtId="0" fontId="9" fillId="0" borderId="0" xfId="3" quotePrefix="1" applyNumberFormat="1" applyFont="1" applyFill="1" applyAlignment="1" applyProtection="1">
      <alignment horizontal="left"/>
      <protection locked="0"/>
    </xf>
    <xf numFmtId="166" fontId="9" fillId="0" borderId="3" xfId="3" applyNumberFormat="1" applyFont="1" applyFill="1" applyBorder="1"/>
    <xf numFmtId="166" fontId="9" fillId="0" borderId="4" xfId="3" applyNumberFormat="1" applyFont="1" applyFill="1" applyBorder="1"/>
    <xf numFmtId="43" fontId="9" fillId="0" borderId="1" xfId="3" quotePrefix="1" applyFont="1" applyFill="1" applyBorder="1" applyAlignment="1">
      <alignment horizontal="left"/>
    </xf>
    <xf numFmtId="41" fontId="9" fillId="0" borderId="0" xfId="4" applyNumberFormat="1" applyFont="1" applyFill="1" applyAlignment="1">
      <alignment horizontal="right"/>
    </xf>
    <xf numFmtId="41" fontId="9" fillId="0" borderId="3" xfId="3" applyNumberFormat="1" applyFont="1" applyFill="1" applyBorder="1" applyAlignment="1">
      <alignment horizontal="right"/>
    </xf>
    <xf numFmtId="166" fontId="9" fillId="0" borderId="0" xfId="3" quotePrefix="1" applyNumberFormat="1" applyFont="1" applyFill="1" applyAlignment="1">
      <alignment horizontal="center"/>
    </xf>
    <xf numFmtId="43" fontId="9" fillId="0" borderId="0" xfId="4" applyNumberFormat="1" applyFont="1" applyFill="1" applyProtection="1">
      <protection locked="0"/>
    </xf>
    <xf numFmtId="43" fontId="9" fillId="0" borderId="0" xfId="3" applyFont="1" applyFill="1" applyProtection="1">
      <protection locked="0"/>
    </xf>
    <xf numFmtId="166" fontId="9" fillId="0" borderId="4" xfId="3" applyNumberFormat="1" applyFont="1" applyFill="1" applyBorder="1" applyAlignment="1"/>
    <xf numFmtId="37" fontId="9" fillId="0" borderId="0" xfId="3" applyNumberFormat="1" applyFont="1" applyFill="1" applyAlignment="1">
      <alignment horizontal="center"/>
    </xf>
    <xf numFmtId="166" fontId="9" fillId="0" borderId="4" xfId="3" applyNumberFormat="1" applyFont="1" applyFill="1" applyBorder="1" applyAlignment="1">
      <alignment horizontal="right"/>
    </xf>
    <xf numFmtId="0" fontId="9" fillId="0" borderId="0" xfId="4" quotePrefix="1" applyNumberFormat="1" applyFont="1" applyFill="1" applyAlignment="1" applyProtection="1">
      <alignment horizontal="left"/>
      <protection locked="0"/>
    </xf>
    <xf numFmtId="0" fontId="9" fillId="0" borderId="0" xfId="3" applyNumberFormat="1" applyFont="1" applyFill="1" applyProtection="1">
      <protection locked="0"/>
    </xf>
    <xf numFmtId="165" fontId="9" fillId="0" borderId="0" xfId="3" applyNumberFormat="1" applyFont="1" applyFill="1" applyProtection="1">
      <protection locked="0"/>
    </xf>
    <xf numFmtId="0" fontId="9" fillId="0" borderId="0" xfId="3" applyNumberFormat="1" applyFont="1" applyFill="1"/>
    <xf numFmtId="165" fontId="9" fillId="0" borderId="0" xfId="3" applyNumberFormat="1" applyFont="1" applyFill="1"/>
    <xf numFmtId="0" fontId="9" fillId="0" borderId="0" xfId="4" applyNumberFormat="1" applyFont="1" applyFill="1" applyProtection="1">
      <protection locked="0"/>
    </xf>
    <xf numFmtId="166" fontId="9" fillId="0" borderId="0" xfId="3" applyNumberFormat="1" applyFont="1" applyFill="1" applyProtection="1">
      <protection locked="0"/>
    </xf>
    <xf numFmtId="0" fontId="9" fillId="0" borderId="0" xfId="3" applyNumberFormat="1" applyFont="1" applyFill="1" applyAlignment="1" applyProtection="1">
      <alignment horizontal="left"/>
      <protection locked="0"/>
    </xf>
    <xf numFmtId="166" fontId="9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0" fillId="0" borderId="7" xfId="3" applyNumberFormat="1" applyFont="1" applyBorder="1"/>
    <xf numFmtId="43" fontId="0" fillId="0" borderId="0" xfId="3" applyFont="1" applyAlignment="1"/>
    <xf numFmtId="166" fontId="11" fillId="0" borderId="0" xfId="3" applyNumberFormat="1" applyFont="1" applyFill="1"/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7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43" fontId="12" fillId="2" borderId="0" xfId="3" applyFont="1" applyFill="1" applyAlignment="1">
      <alignment horizontal="right"/>
    </xf>
    <xf numFmtId="166" fontId="1" fillId="0" borderId="7" xfId="3" applyNumberFormat="1" applyFont="1" applyBorder="1"/>
    <xf numFmtId="166" fontId="1" fillId="10" borderId="0" xfId="3" applyNumberFormat="1" applyFont="1" applyFill="1"/>
    <xf numFmtId="43" fontId="1" fillId="3" borderId="7" xfId="3" applyFont="1" applyFill="1" applyBorder="1"/>
    <xf numFmtId="166" fontId="9" fillId="0" borderId="0" xfId="3" quotePrefix="1" applyNumberFormat="1" applyFont="1" applyFill="1" applyAlignment="1">
      <alignment horizontal="right"/>
    </xf>
    <xf numFmtId="166" fontId="9" fillId="0" borderId="9" xfId="3" applyNumberFormat="1" applyFont="1" applyFill="1" applyBorder="1"/>
    <xf numFmtId="166" fontId="9" fillId="0" borderId="9" xfId="3" applyNumberFormat="1" applyFont="1" applyFill="1" applyBorder="1" applyAlignment="1">
      <alignment horizontal="center"/>
    </xf>
    <xf numFmtId="166" fontId="9" fillId="0" borderId="9" xfId="3" applyNumberFormat="1" applyFont="1" applyFill="1" applyBorder="1" applyAlignment="1">
      <alignment horizontal="right"/>
    </xf>
    <xf numFmtId="166" fontId="9" fillId="0" borderId="0" xfId="3" applyNumberFormat="1" applyFont="1" applyFill="1" applyBorder="1" applyAlignment="1">
      <alignment horizontal="right"/>
    </xf>
    <xf numFmtId="0" fontId="13" fillId="0" borderId="0" xfId="0" applyFont="1"/>
    <xf numFmtId="0" fontId="15" fillId="0" borderId="0" xfId="0" applyFont="1"/>
    <xf numFmtId="0" fontId="14" fillId="0" borderId="0" xfId="0" applyFont="1"/>
    <xf numFmtId="166" fontId="3" fillId="8" borderId="0" xfId="3" applyNumberFormat="1" applyFont="1" applyFill="1" applyAlignment="1">
      <alignment horizontal="center"/>
    </xf>
    <xf numFmtId="166" fontId="3" fillId="8" borderId="5" xfId="3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1" fillId="4" borderId="13" xfId="0" applyFont="1" applyFill="1" applyBorder="1"/>
    <xf numFmtId="0" fontId="14" fillId="0" borderId="0" xfId="1" applyFont="1"/>
    <xf numFmtId="2" fontId="9" fillId="0" borderId="0" xfId="3" applyNumberFormat="1" applyFont="1" applyFill="1" applyProtection="1">
      <protection locked="0"/>
    </xf>
    <xf numFmtId="2" fontId="9" fillId="0" borderId="0" xfId="4" applyNumberFormat="1" applyFont="1" applyFill="1" applyProtection="1">
      <protection locked="0"/>
    </xf>
    <xf numFmtId="0" fontId="4" fillId="2" borderId="0" xfId="0" applyFont="1" applyFill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169" fontId="3" fillId="0" borderId="0" xfId="3" applyNumberFormat="1" applyFont="1" applyAlignment="1">
      <alignment horizontal="center"/>
    </xf>
    <xf numFmtId="169" fontId="5" fillId="5" borderId="0" xfId="3" applyNumberFormat="1" applyFont="1" applyFill="1" applyAlignment="1">
      <alignment horizontal="center"/>
    </xf>
    <xf numFmtId="169" fontId="5" fillId="4" borderId="0" xfId="3" applyNumberFormat="1" applyFont="1" applyFill="1" applyAlignment="1">
      <alignment horizontal="center"/>
    </xf>
    <xf numFmtId="169" fontId="3" fillId="2" borderId="0" xfId="3" applyNumberFormat="1" applyFont="1" applyFill="1" applyAlignment="1">
      <alignment horizontal="center"/>
    </xf>
    <xf numFmtId="49" fontId="0" fillId="0" borderId="0" xfId="0" applyNumberForma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166" fontId="3" fillId="0" borderId="0" xfId="3" applyNumberFormat="1" applyFont="1"/>
    <xf numFmtId="0" fontId="3" fillId="0" borderId="7" xfId="0" applyFont="1" applyBorder="1"/>
    <xf numFmtId="0" fontId="12" fillId="2" borderId="0" xfId="0" applyFont="1" applyFill="1" applyAlignment="1">
      <alignment horizontal="left"/>
    </xf>
    <xf numFmtId="0" fontId="0" fillId="0" borderId="7" xfId="0" applyBorder="1"/>
    <xf numFmtId="166" fontId="3" fillId="0" borderId="9" xfId="0" applyNumberFormat="1" applyFont="1" applyBorder="1"/>
    <xf numFmtId="166" fontId="3" fillId="0" borderId="10" xfId="0" applyNumberFormat="1" applyFont="1" applyBorder="1"/>
    <xf numFmtId="0" fontId="9" fillId="0" borderId="1" xfId="1" applyFont="1" applyFill="1" applyBorder="1"/>
    <xf numFmtId="0" fontId="9" fillId="0" borderId="0" xfId="1" applyFont="1" applyFill="1"/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right"/>
    </xf>
    <xf numFmtId="0" fontId="9" fillId="0" borderId="0" xfId="1" quotePrefix="1" applyFont="1" applyFill="1" applyAlignment="1">
      <alignment horizontal="center"/>
    </xf>
    <xf numFmtId="0" fontId="9" fillId="0" borderId="0" xfId="1" quotePrefix="1" applyFont="1" applyFill="1" applyAlignment="1">
      <alignment horizontal="right"/>
    </xf>
    <xf numFmtId="0" fontId="9" fillId="0" borderId="0" xfId="1" applyFont="1" applyFill="1" applyAlignment="1">
      <alignment horizontal="center"/>
    </xf>
    <xf numFmtId="0" fontId="9" fillId="0" borderId="1" xfId="1" applyFont="1" applyFill="1" applyBorder="1" applyAlignment="1">
      <alignment horizontal="center"/>
    </xf>
    <xf numFmtId="14" fontId="9" fillId="0" borderId="1" xfId="1" applyNumberFormat="1" applyFont="1" applyFill="1" applyBorder="1" applyAlignment="1">
      <alignment horizontal="center"/>
    </xf>
    <xf numFmtId="14" fontId="9" fillId="0" borderId="1" xfId="1" quotePrefix="1" applyNumberFormat="1" applyFont="1" applyFill="1" applyBorder="1" applyAlignment="1">
      <alignment horizontal="center"/>
    </xf>
    <xf numFmtId="0" fontId="9" fillId="0" borderId="1" xfId="1" quotePrefix="1" applyFont="1" applyFill="1" applyBorder="1" applyAlignment="1">
      <alignment horizontal="center"/>
    </xf>
    <xf numFmtId="0" fontId="9" fillId="0" borderId="1" xfId="1" quotePrefix="1" applyFont="1" applyFill="1" applyBorder="1" applyAlignment="1">
      <alignment horizontal="right"/>
    </xf>
    <xf numFmtId="0" fontId="9" fillId="0" borderId="0" xfId="2" applyFont="1" applyFill="1" applyAlignment="1">
      <alignment wrapText="1"/>
    </xf>
    <xf numFmtId="164" fontId="9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2" fontId="9" fillId="0" borderId="0" xfId="1" applyNumberFormat="1" applyFont="1" applyFill="1" applyAlignment="1">
      <alignment horizontal="center"/>
    </xf>
    <xf numFmtId="2" fontId="9" fillId="0" borderId="0" xfId="1" applyNumberFormat="1" applyFont="1" applyFill="1"/>
    <xf numFmtId="0" fontId="9" fillId="0" borderId="0" xfId="1" applyFont="1" applyFill="1" applyProtection="1">
      <protection locked="0"/>
    </xf>
    <xf numFmtId="5" fontId="9" fillId="0" borderId="0" xfId="1" applyNumberFormat="1" applyFont="1" applyFill="1"/>
    <xf numFmtId="0" fontId="9" fillId="0" borderId="0" xfId="2" quotePrefix="1" applyFont="1" applyFill="1" applyAlignment="1">
      <alignment horizontal="right" wrapText="1"/>
    </xf>
    <xf numFmtId="167" fontId="9" fillId="0" borderId="0" xfId="1" applyNumberFormat="1" applyFont="1" applyFill="1" applyAlignment="1">
      <alignment horizontal="center"/>
    </xf>
    <xf numFmtId="0" fontId="9" fillId="0" borderId="1" xfId="1" applyFont="1" applyFill="1" applyBorder="1" applyAlignment="1">
      <alignment horizontal="right"/>
    </xf>
    <xf numFmtId="1" fontId="9" fillId="0" borderId="0" xfId="1" applyNumberFormat="1" applyFont="1" applyFill="1"/>
    <xf numFmtId="0" fontId="9" fillId="0" borderId="2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right"/>
    </xf>
    <xf numFmtId="1" fontId="9" fillId="0" borderId="1" xfId="1" applyNumberFormat="1" applyFont="1" applyFill="1" applyBorder="1"/>
    <xf numFmtId="5" fontId="9" fillId="0" borderId="0" xfId="1" quotePrefix="1" applyNumberFormat="1" applyFont="1" applyFill="1" applyAlignment="1">
      <alignment horizontal="left"/>
    </xf>
    <xf numFmtId="0" fontId="9" fillId="0" borderId="0" xfId="1" quotePrefix="1" applyFont="1" applyFill="1" applyAlignment="1">
      <alignment horizontal="left"/>
    </xf>
    <xf numFmtId="2" fontId="9" fillId="0" borderId="0" xfId="1" applyNumberFormat="1" applyFont="1" applyFill="1" applyAlignment="1">
      <alignment horizontal="right"/>
    </xf>
    <xf numFmtId="14" fontId="9" fillId="0" borderId="0" xfId="1" applyNumberFormat="1" applyFont="1" applyFill="1" applyAlignment="1">
      <alignment horizontal="center"/>
    </xf>
    <xf numFmtId="0" fontId="9" fillId="0" borderId="3" xfId="1" applyFont="1" applyFill="1" applyBorder="1"/>
    <xf numFmtId="168" fontId="9" fillId="0" borderId="0" xfId="1" applyNumberFormat="1" applyFont="1" applyFill="1" applyAlignment="1">
      <alignment horizontal="right"/>
    </xf>
    <xf numFmtId="41" fontId="9" fillId="0" borderId="0" xfId="1" applyNumberFormat="1" applyFont="1" applyFill="1" applyAlignment="1">
      <alignment horizontal="right"/>
    </xf>
    <xf numFmtId="43" fontId="9" fillId="0" borderId="0" xfId="1" applyNumberFormat="1" applyFont="1" applyFill="1"/>
    <xf numFmtId="43" fontId="9" fillId="0" borderId="0" xfId="1" applyNumberFormat="1" applyFont="1" applyFill="1" applyAlignment="1">
      <alignment horizontal="right"/>
    </xf>
    <xf numFmtId="14" fontId="9" fillId="0" borderId="0" xfId="1" quotePrefix="1" applyNumberFormat="1" applyFont="1" applyFill="1" applyAlignment="1">
      <alignment horizontal="center"/>
    </xf>
    <xf numFmtId="166" fontId="9" fillId="0" borderId="0" xfId="1" applyNumberFormat="1" applyFont="1" applyFill="1"/>
    <xf numFmtId="41" fontId="9" fillId="0" borderId="0" xfId="1" applyNumberFormat="1" applyFont="1" applyFill="1" applyAlignment="1">
      <alignment horizontal="center"/>
    </xf>
    <xf numFmtId="43" fontId="9" fillId="0" borderId="0" xfId="1" applyNumberFormat="1" applyFont="1" applyFill="1" applyAlignment="1">
      <alignment horizontal="center"/>
    </xf>
    <xf numFmtId="0" fontId="9" fillId="0" borderId="0" xfId="9" applyFont="1" applyFill="1"/>
    <xf numFmtId="0" fontId="9" fillId="0" borderId="0" xfId="9" applyFont="1" applyFill="1" applyProtection="1">
      <protection locked="0"/>
    </xf>
    <xf numFmtId="5" fontId="9" fillId="0" borderId="0" xfId="9" applyNumberFormat="1" applyFont="1" applyFill="1"/>
    <xf numFmtId="37" fontId="9" fillId="0" borderId="0" xfId="1" applyNumberFormat="1" applyFont="1" applyFill="1" applyAlignment="1">
      <alignment horizontal="center"/>
    </xf>
    <xf numFmtId="37" fontId="9" fillId="0" borderId="0" xfId="1" applyNumberFormat="1" applyFont="1" applyFill="1" applyAlignment="1">
      <alignment horizontal="right"/>
    </xf>
    <xf numFmtId="5" fontId="9" fillId="0" borderId="0" xfId="1" applyNumberFormat="1" applyFont="1" applyFill="1" applyAlignment="1">
      <alignment horizontal="right"/>
    </xf>
    <xf numFmtId="0" fontId="9" fillId="0" borderId="0" xfId="5" quotePrefix="1" applyFont="1" applyFill="1" applyAlignment="1">
      <alignment horizontal="left"/>
    </xf>
    <xf numFmtId="166" fontId="9" fillId="0" borderId="9" xfId="1" applyNumberFormat="1" applyFont="1" applyFill="1" applyBorder="1"/>
    <xf numFmtId="41" fontId="9" fillId="0" borderId="0" xfId="1" applyNumberFormat="1" applyFont="1" applyFill="1"/>
    <xf numFmtId="166" fontId="9" fillId="0" borderId="0" xfId="10" applyNumberFormat="1" applyFont="1" applyFill="1"/>
    <xf numFmtId="0" fontId="9" fillId="0" borderId="1" xfId="1" quotePrefix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center"/>
    </xf>
    <xf numFmtId="0" fontId="1" fillId="0" borderId="0" xfId="9" applyFont="1" applyFill="1"/>
    <xf numFmtId="0" fontId="3" fillId="0" borderId="5" xfId="9" applyFont="1" applyFill="1" applyBorder="1" applyAlignment="1">
      <alignment horizontal="center"/>
    </xf>
    <xf numFmtId="0" fontId="1" fillId="0" borderId="0" xfId="9" applyFont="1" applyFill="1" applyAlignment="1">
      <alignment horizontal="center"/>
    </xf>
    <xf numFmtId="0" fontId="9" fillId="0" borderId="0" xfId="6" quotePrefix="1" applyFont="1" applyFill="1" applyAlignment="1">
      <alignment horizontal="left"/>
    </xf>
  </cellXfs>
  <cellStyles count="11">
    <cellStyle name="Comma" xfId="10" builtinId="3"/>
    <cellStyle name="Comma 2" xfId="3" xr:uid="{B3C3048C-2969-4554-A069-7EF1DFBA1D78}"/>
    <cellStyle name="Currency 2" xfId="4" xr:uid="{9FCECC41-900A-48A4-A512-D3776AC2BE6A}"/>
    <cellStyle name="Normal" xfId="0" builtinId="0"/>
    <cellStyle name="Normal 2" xfId="8" xr:uid="{61B1E095-0630-4ECE-B1F7-CB8A297574BA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9" xr:uid="{6F1D13E6-83D3-473E-9953-CA9C9750D148}"/>
    <cellStyle name="Normal 30" xfId="7" xr:uid="{DE622462-C9A5-40DB-9B2C-F3B0E919F436}"/>
    <cellStyle name="Normal_Sheet1 2" xfId="2" xr:uid="{35264B82-B089-4EE3-B545-5844D434D7B6}"/>
  </cellStyles>
  <dxfs count="5"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6D27FC54-6D91-4293-A583-2A7EE1FBEC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468630</xdr:colOff>
      <xdr:row>18</xdr:row>
      <xdr:rowOff>171041</xdr:rowOff>
    </xdr:from>
    <xdr:to>
      <xdr:col>14</xdr:col>
      <xdr:colOff>992634</xdr:colOff>
      <xdr:row>24</xdr:row>
      <xdr:rowOff>43623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FE4A8-2CAB-C6E7-0F22-DC5B53741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" y="3028541"/>
          <a:ext cx="9058404" cy="1015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A6A93-9B91-41BB-A800-7B86B8340663}">
  <sheetPr codeName="Sheet75">
    <tabColor rgb="FF0000FF"/>
  </sheetPr>
  <dimension ref="A1:AA570"/>
  <sheetViews>
    <sheetView tabSelected="1" view="pageBreakPreview" zoomScaleNormal="100" zoomScaleSheetLayoutView="100" workbookViewId="0">
      <selection activeCell="H8" sqref="H8"/>
    </sheetView>
  </sheetViews>
  <sheetFormatPr defaultColWidth="9.109375" defaultRowHeight="13.2" x14ac:dyDescent="0.25"/>
  <cols>
    <col min="1" max="2" width="4.6640625" style="117" customWidth="1"/>
    <col min="3" max="3" width="10.5546875" style="117" customWidth="1"/>
    <col min="4" max="4" width="33.33203125" style="117" customWidth="1"/>
    <col min="5" max="5" width="2" style="117" customWidth="1"/>
    <col min="6" max="6" width="10.33203125" style="117" customWidth="1"/>
    <col min="7" max="7" width="2" style="117" customWidth="1"/>
    <col min="8" max="8" width="14.6640625" style="117" customWidth="1"/>
    <col min="9" max="9" width="2" style="117" customWidth="1"/>
    <col min="10" max="10" width="14.6640625" style="117" customWidth="1"/>
    <col min="11" max="11" width="2" style="117" customWidth="1"/>
    <col min="12" max="12" width="14.6640625" style="117" customWidth="1"/>
    <col min="13" max="13" width="2" style="117" customWidth="1"/>
    <col min="14" max="14" width="14.6640625" style="117" customWidth="1"/>
    <col min="15" max="15" width="2" style="117" customWidth="1"/>
    <col min="16" max="16" width="14.6640625" style="117" customWidth="1"/>
    <col min="17" max="17" width="1.6640625" style="117" customWidth="1"/>
    <col min="18" max="18" width="23" style="117" customWidth="1"/>
    <col min="19" max="20" width="9.109375" style="168"/>
    <col min="21" max="21" width="9.109375" style="168" customWidth="1"/>
    <col min="22" max="27" width="7.6640625" style="168" customWidth="1"/>
    <col min="28" max="16384" width="9.109375" style="168"/>
  </cols>
  <sheetData>
    <row r="1" spans="1:27" ht="13.8" thickBot="1" x14ac:dyDescent="0.3">
      <c r="A1" s="166" t="s">
        <v>0</v>
      </c>
      <c r="B1" s="116"/>
      <c r="C1" s="116"/>
      <c r="D1" s="116"/>
      <c r="E1" s="116"/>
      <c r="F1" s="116"/>
      <c r="G1" s="116" t="s">
        <v>1</v>
      </c>
      <c r="H1" s="116"/>
      <c r="I1" s="116"/>
      <c r="J1" s="116"/>
      <c r="K1" s="116"/>
      <c r="L1" s="116"/>
      <c r="M1" s="116"/>
      <c r="N1" s="116"/>
      <c r="O1" s="138"/>
      <c r="P1" s="167">
        <v>30</v>
      </c>
      <c r="Q1" s="116"/>
      <c r="R1" s="116" t="str">
        <f>"Page 21 of " &amp; P$1</f>
        <v>Page 21 of 30</v>
      </c>
      <c r="V1" s="169" t="s">
        <v>2</v>
      </c>
      <c r="W1" s="169" t="s">
        <v>3</v>
      </c>
      <c r="X1" s="169" t="s">
        <v>4</v>
      </c>
      <c r="Y1" s="169" t="s">
        <v>5</v>
      </c>
      <c r="Z1" s="169" t="s">
        <v>6</v>
      </c>
      <c r="AA1" s="169" t="s">
        <v>7</v>
      </c>
    </row>
    <row r="2" spans="1:27" x14ac:dyDescent="0.25">
      <c r="A2" s="117" t="s">
        <v>8</v>
      </c>
      <c r="E2" s="119" t="s">
        <v>9</v>
      </c>
      <c r="F2" s="144" t="s">
        <v>10</v>
      </c>
      <c r="J2" s="140"/>
      <c r="K2" s="140"/>
      <c r="M2" s="140"/>
      <c r="N2" s="140"/>
      <c r="O2" s="141"/>
      <c r="P2" s="140" t="s">
        <v>11</v>
      </c>
      <c r="R2" s="118"/>
      <c r="V2" s="170">
        <f>IFERROR(IF(H2=INT(H2),0,LEN(MID(H2-INT(H2),FIND(".",H2,1),LEN(H2)-FIND(".",H2,1)))),0)</f>
        <v>0</v>
      </c>
      <c r="W2" s="170">
        <f>IFERROR(IF(J2=INT(J2),0,LEN(MID(J2-INT(J2),FIND(".",J2,1),LEN(J2)-FIND(".",J2,1)))),0)</f>
        <v>0</v>
      </c>
      <c r="X2" s="170">
        <f>IFERROR(IF(L2=INT(L2),0,LEN(MID(L2-INT(L2),FIND(".",L2,1),LEN(L2)-FIND(".",L2,1)))),0)</f>
        <v>0</v>
      </c>
      <c r="Y2" s="170">
        <f>IFERROR(IF(N2=INT(N2),0,LEN(MID(N2-INT(N2),FIND(".",N2,1),LEN(N2)-FIND(".",N2,1)))),0)</f>
        <v>0</v>
      </c>
      <c r="Z2" s="170">
        <f>IFERROR(IF(P2=INT(P2),0,LEN(MID(P2-INT(P2),FIND(".",P2,1),LEN(P2)-FIND(".",P2,1)))),0)</f>
        <v>0</v>
      </c>
      <c r="AA2" s="170">
        <f>IFERROR(IF(R2=INT(R2),0,LEN(MID(R2-INT(R2),FIND(".",R2,1),LEN(R2)-FIND(".",R2,1)))),0)</f>
        <v>0</v>
      </c>
    </row>
    <row r="3" spans="1:27" x14ac:dyDescent="0.25">
      <c r="F3" s="117" t="s">
        <v>12</v>
      </c>
      <c r="J3" s="119"/>
      <c r="K3" s="118"/>
      <c r="N3" s="119"/>
      <c r="O3" s="119"/>
      <c r="P3" s="171" t="s">
        <v>13</v>
      </c>
      <c r="R3" s="119"/>
      <c r="V3" s="170">
        <f t="shared" ref="V3:V66" si="0">IFERROR(IF(H3=INT(H3),0,LEN(MID(H3-INT(H3),FIND(".",H3,1),LEN(H3)-FIND(".",H3,1)))),0)</f>
        <v>0</v>
      </c>
      <c r="W3" s="170">
        <f t="shared" ref="W3:W66" si="1">IFERROR(IF(J3=INT(J3),0,LEN(MID(J3-INT(J3),FIND(".",J3,1),LEN(J3)-FIND(".",J3,1)))),0)</f>
        <v>0</v>
      </c>
      <c r="X3" s="170">
        <f t="shared" ref="X3:X66" si="2">IFERROR(IF(L3=INT(L3),0,LEN(MID(L3-INT(L3),FIND(".",L3,1),LEN(L3)-FIND(".",L3,1)))),0)</f>
        <v>0</v>
      </c>
      <c r="Y3" s="170">
        <f t="shared" ref="Y3:Y66" si="3">IFERROR(IF(N3=INT(N3),0,LEN(MID(N3-INT(N3),FIND(".",N3,1),LEN(N3)-FIND(".",N3,1)))),0)</f>
        <v>0</v>
      </c>
      <c r="Z3" s="170">
        <f t="shared" ref="Z3:Z66" si="4">IFERROR(IF(P3=INT(P3),0,LEN(MID(P3-INT(P3),FIND(".",P3,1),LEN(P3)-FIND(".",P3,1)))),0)</f>
        <v>0</v>
      </c>
      <c r="AA3" s="170">
        <f t="shared" ref="AA3:AA66" si="5">IFERROR(IF(R3=INT(R3),0,LEN(MID(R3-INT(R3),FIND(".",R3,1),LEN(R3)-FIND(".",R3,1)))),0)</f>
        <v>0</v>
      </c>
    </row>
    <row r="4" spans="1:27" x14ac:dyDescent="0.25">
      <c r="A4" s="117" t="s">
        <v>14</v>
      </c>
      <c r="J4" s="119"/>
      <c r="K4" s="118"/>
      <c r="L4" s="119"/>
      <c r="O4" s="119"/>
      <c r="P4" s="171" t="s">
        <v>15</v>
      </c>
      <c r="R4" s="119"/>
      <c r="V4" s="170">
        <f t="shared" si="0"/>
        <v>0</v>
      </c>
      <c r="W4" s="170">
        <f t="shared" si="1"/>
        <v>0</v>
      </c>
      <c r="X4" s="170">
        <f t="shared" si="2"/>
        <v>0</v>
      </c>
      <c r="Y4" s="170">
        <f t="shared" si="3"/>
        <v>0</v>
      </c>
      <c r="Z4" s="170">
        <f t="shared" si="4"/>
        <v>0</v>
      </c>
      <c r="AA4" s="170">
        <f t="shared" si="5"/>
        <v>0</v>
      </c>
    </row>
    <row r="5" spans="1:27" x14ac:dyDescent="0.25">
      <c r="J5" s="119"/>
      <c r="K5" s="118"/>
      <c r="L5" s="119"/>
      <c r="O5" s="119" t="s">
        <v>16</v>
      </c>
      <c r="P5" s="171" t="s">
        <v>17</v>
      </c>
      <c r="R5" s="119"/>
      <c r="V5" s="170">
        <f t="shared" si="0"/>
        <v>0</v>
      </c>
      <c r="W5" s="170">
        <f t="shared" si="1"/>
        <v>0</v>
      </c>
      <c r="X5" s="170">
        <f t="shared" si="2"/>
        <v>0</v>
      </c>
      <c r="Y5" s="170">
        <f t="shared" si="3"/>
        <v>0</v>
      </c>
      <c r="Z5" s="170">
        <f t="shared" si="4"/>
        <v>0</v>
      </c>
      <c r="AA5" s="170">
        <f t="shared" si="5"/>
        <v>0</v>
      </c>
    </row>
    <row r="6" spans="1:27" x14ac:dyDescent="0.25">
      <c r="J6" s="119"/>
      <c r="K6" s="118"/>
      <c r="L6" s="119"/>
      <c r="O6" s="119"/>
      <c r="P6" s="171" t="s">
        <v>583</v>
      </c>
      <c r="R6" s="119"/>
      <c r="V6" s="170">
        <f t="shared" si="0"/>
        <v>0</v>
      </c>
      <c r="W6" s="170">
        <f t="shared" si="1"/>
        <v>0</v>
      </c>
      <c r="X6" s="170">
        <f t="shared" si="2"/>
        <v>0</v>
      </c>
      <c r="Y6" s="170">
        <f t="shared" si="3"/>
        <v>0</v>
      </c>
      <c r="Z6" s="170">
        <f t="shared" si="4"/>
        <v>0</v>
      </c>
      <c r="AA6" s="170">
        <f t="shared" si="5"/>
        <v>0</v>
      </c>
    </row>
    <row r="7" spans="1:27" ht="13.8" thickBot="1" x14ac:dyDescent="0.3">
      <c r="A7" s="166" t="s">
        <v>582</v>
      </c>
      <c r="B7" s="116"/>
      <c r="C7" s="116"/>
      <c r="D7" s="116"/>
      <c r="E7" s="116"/>
      <c r="F7" s="116"/>
      <c r="G7" s="116"/>
      <c r="H7" s="123" t="s">
        <v>18</v>
      </c>
      <c r="I7" s="116"/>
      <c r="J7" s="116"/>
      <c r="K7" s="116"/>
      <c r="L7" s="116"/>
      <c r="M7" s="116"/>
      <c r="N7" s="116"/>
      <c r="O7" s="138"/>
      <c r="P7" s="116" t="s">
        <v>584</v>
      </c>
      <c r="Q7" s="116"/>
      <c r="R7" s="116"/>
      <c r="V7" s="170">
        <f t="shared" si="0"/>
        <v>0</v>
      </c>
      <c r="W7" s="170">
        <f t="shared" si="1"/>
        <v>0</v>
      </c>
      <c r="X7" s="170">
        <f t="shared" si="2"/>
        <v>0</v>
      </c>
      <c r="Y7" s="170">
        <f t="shared" si="3"/>
        <v>0</v>
      </c>
      <c r="Z7" s="170">
        <f t="shared" si="4"/>
        <v>0</v>
      </c>
      <c r="AA7" s="170">
        <f t="shared" si="5"/>
        <v>0</v>
      </c>
    </row>
    <row r="8" spans="1:27" x14ac:dyDescent="0.25"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1"/>
      <c r="P8" s="120"/>
      <c r="Q8" s="120"/>
      <c r="R8" s="120"/>
      <c r="V8" s="170">
        <f t="shared" si="0"/>
        <v>0</v>
      </c>
      <c r="W8" s="170">
        <f t="shared" si="1"/>
        <v>0</v>
      </c>
      <c r="X8" s="170">
        <f t="shared" si="2"/>
        <v>0</v>
      </c>
      <c r="Y8" s="170">
        <f t="shared" si="3"/>
        <v>0</v>
      </c>
      <c r="Z8" s="170">
        <f t="shared" si="4"/>
        <v>0</v>
      </c>
      <c r="AA8" s="170">
        <f t="shared" si="5"/>
        <v>0</v>
      </c>
    </row>
    <row r="9" spans="1:27" x14ac:dyDescent="0.25">
      <c r="C9" s="120" t="s">
        <v>19</v>
      </c>
      <c r="D9" s="120" t="s">
        <v>20</v>
      </c>
      <c r="E9" s="120"/>
      <c r="F9" s="120" t="s">
        <v>21</v>
      </c>
      <c r="G9" s="120"/>
      <c r="H9" s="120" t="s">
        <v>2</v>
      </c>
      <c r="I9" s="120"/>
      <c r="J9" s="122" t="s">
        <v>3</v>
      </c>
      <c r="K9" s="122"/>
      <c r="L9" s="120" t="s">
        <v>4</v>
      </c>
      <c r="M9" s="120"/>
      <c r="N9" s="120" t="s">
        <v>5</v>
      </c>
      <c r="O9" s="121"/>
      <c r="P9" s="120" t="s">
        <v>6</v>
      </c>
      <c r="Q9" s="120"/>
      <c r="R9" s="120" t="s">
        <v>7</v>
      </c>
      <c r="V9" s="170">
        <f t="shared" si="0"/>
        <v>0</v>
      </c>
      <c r="W9" s="170">
        <f t="shared" si="1"/>
        <v>0</v>
      </c>
      <c r="X9" s="170">
        <f t="shared" si="2"/>
        <v>0</v>
      </c>
      <c r="Y9" s="170">
        <f t="shared" si="3"/>
        <v>0</v>
      </c>
      <c r="Z9" s="170">
        <f t="shared" si="4"/>
        <v>0</v>
      </c>
      <c r="AA9" s="170">
        <f t="shared" si="5"/>
        <v>0</v>
      </c>
    </row>
    <row r="10" spans="1:27" x14ac:dyDescent="0.25">
      <c r="C10" s="122" t="s">
        <v>22</v>
      </c>
      <c r="D10" s="122" t="s">
        <v>22</v>
      </c>
      <c r="F10" s="122" t="s">
        <v>23</v>
      </c>
      <c r="G10" s="122"/>
      <c r="H10" s="120" t="s">
        <v>24</v>
      </c>
      <c r="I10" s="122"/>
      <c r="J10" s="120" t="s">
        <v>25</v>
      </c>
      <c r="K10" s="122"/>
      <c r="L10" s="122" t="s">
        <v>25</v>
      </c>
      <c r="M10" s="122"/>
      <c r="O10" s="119"/>
      <c r="P10" s="122" t="s">
        <v>24</v>
      </c>
      <c r="R10" s="122"/>
      <c r="V10" s="170">
        <f t="shared" si="0"/>
        <v>0</v>
      </c>
      <c r="W10" s="170">
        <f t="shared" si="1"/>
        <v>0</v>
      </c>
      <c r="X10" s="170">
        <f t="shared" si="2"/>
        <v>0</v>
      </c>
      <c r="Y10" s="170">
        <f t="shared" si="3"/>
        <v>0</v>
      </c>
      <c r="Z10" s="170">
        <f t="shared" si="4"/>
        <v>0</v>
      </c>
      <c r="AA10" s="170">
        <f t="shared" si="5"/>
        <v>0</v>
      </c>
    </row>
    <row r="11" spans="1:27" x14ac:dyDescent="0.25">
      <c r="A11" s="122" t="s">
        <v>26</v>
      </c>
      <c r="B11" s="122"/>
      <c r="C11" s="122" t="s">
        <v>27</v>
      </c>
      <c r="D11" s="122" t="s">
        <v>27</v>
      </c>
      <c r="E11" s="120"/>
      <c r="F11" s="122" t="s">
        <v>28</v>
      </c>
      <c r="G11" s="122"/>
      <c r="H11" s="122" t="s">
        <v>29</v>
      </c>
      <c r="I11" s="122"/>
      <c r="J11" s="122" t="s">
        <v>24</v>
      </c>
      <c r="K11" s="120"/>
      <c r="L11" s="122" t="s">
        <v>24</v>
      </c>
      <c r="M11" s="118"/>
      <c r="N11" s="122" t="s">
        <v>30</v>
      </c>
      <c r="O11" s="121"/>
      <c r="P11" s="120" t="s">
        <v>29</v>
      </c>
      <c r="Q11" s="120"/>
      <c r="R11" s="122" t="s">
        <v>31</v>
      </c>
      <c r="V11" s="170">
        <f t="shared" si="0"/>
        <v>0</v>
      </c>
      <c r="W11" s="170">
        <f t="shared" si="1"/>
        <v>0</v>
      </c>
      <c r="X11" s="170">
        <f t="shared" si="2"/>
        <v>0</v>
      </c>
      <c r="Y11" s="170">
        <f t="shared" si="3"/>
        <v>0</v>
      </c>
      <c r="Z11" s="170">
        <f t="shared" si="4"/>
        <v>0</v>
      </c>
      <c r="AA11" s="170">
        <f t="shared" si="5"/>
        <v>0</v>
      </c>
    </row>
    <row r="12" spans="1:27" ht="13.8" thickBot="1" x14ac:dyDescent="0.3">
      <c r="A12" s="123" t="s">
        <v>32</v>
      </c>
      <c r="B12" s="123"/>
      <c r="C12" s="123" t="s">
        <v>33</v>
      </c>
      <c r="D12" s="123" t="s">
        <v>34</v>
      </c>
      <c r="E12" s="123"/>
      <c r="F12" s="124" t="s">
        <v>35</v>
      </c>
      <c r="G12" s="124"/>
      <c r="H12" s="124" t="s">
        <v>36</v>
      </c>
      <c r="I12" s="125"/>
      <c r="J12" s="124" t="s">
        <v>37</v>
      </c>
      <c r="K12" s="125"/>
      <c r="L12" s="125" t="s">
        <v>38</v>
      </c>
      <c r="M12" s="126"/>
      <c r="N12" s="126" t="s">
        <v>39</v>
      </c>
      <c r="O12" s="127"/>
      <c r="P12" s="126" t="s">
        <v>40</v>
      </c>
      <c r="Q12" s="126"/>
      <c r="R12" s="126" t="s">
        <v>41</v>
      </c>
      <c r="V12" s="170">
        <f t="shared" si="0"/>
        <v>0</v>
      </c>
      <c r="W12" s="170">
        <f t="shared" si="1"/>
        <v>0</v>
      </c>
      <c r="X12" s="170">
        <f t="shared" si="2"/>
        <v>0</v>
      </c>
      <c r="Y12" s="170">
        <f t="shared" si="3"/>
        <v>0</v>
      </c>
      <c r="Z12" s="170">
        <f t="shared" si="4"/>
        <v>0</v>
      </c>
      <c r="AA12" s="170">
        <f t="shared" si="5"/>
        <v>0</v>
      </c>
    </row>
    <row r="13" spans="1:27" x14ac:dyDescent="0.25">
      <c r="A13" s="122">
        <v>1</v>
      </c>
      <c r="B13" s="128"/>
      <c r="N13" s="129">
        <v>6</v>
      </c>
      <c r="O13" s="119"/>
      <c r="V13" s="170">
        <f t="shared" si="0"/>
        <v>0</v>
      </c>
      <c r="W13" s="170">
        <f t="shared" si="1"/>
        <v>0</v>
      </c>
      <c r="X13" s="170">
        <f t="shared" si="2"/>
        <v>0</v>
      </c>
      <c r="Y13" s="170">
        <f t="shared" si="3"/>
        <v>0</v>
      </c>
      <c r="Z13" s="170">
        <f t="shared" si="4"/>
        <v>0</v>
      </c>
      <c r="AA13" s="170">
        <f t="shared" si="5"/>
        <v>0</v>
      </c>
    </row>
    <row r="14" spans="1:27" x14ac:dyDescent="0.25">
      <c r="A14" s="122">
        <f>A13+1</f>
        <v>2</v>
      </c>
      <c r="B14" s="128"/>
      <c r="D14" s="117" t="s">
        <v>42</v>
      </c>
      <c r="F14" s="129">
        <v>24</v>
      </c>
      <c r="G14" s="130"/>
      <c r="H14" s="129">
        <v>3</v>
      </c>
      <c r="I14" s="130"/>
      <c r="J14" s="129">
        <v>4</v>
      </c>
      <c r="K14" s="130"/>
      <c r="L14" s="129">
        <v>5</v>
      </c>
      <c r="M14" s="130"/>
      <c r="N14" s="129">
        <v>7</v>
      </c>
      <c r="O14" s="131"/>
      <c r="P14" s="129">
        <v>8</v>
      </c>
      <c r="Q14" s="130"/>
      <c r="R14" s="129">
        <v>9</v>
      </c>
      <c r="V14" s="170">
        <f t="shared" si="0"/>
        <v>0</v>
      </c>
      <c r="W14" s="170">
        <f t="shared" si="1"/>
        <v>0</v>
      </c>
      <c r="X14" s="170">
        <f t="shared" si="2"/>
        <v>0</v>
      </c>
      <c r="Y14" s="170">
        <f t="shared" si="3"/>
        <v>0</v>
      </c>
      <c r="Z14" s="170">
        <f t="shared" si="4"/>
        <v>0</v>
      </c>
      <c r="AA14" s="170">
        <f t="shared" si="5"/>
        <v>0</v>
      </c>
    </row>
    <row r="15" spans="1:27" x14ac:dyDescent="0.25">
      <c r="A15" s="122">
        <f t="shared" ref="A15:A56" si="6">A14+1</f>
        <v>3</v>
      </c>
      <c r="B15" s="128"/>
      <c r="D15" s="117" t="s">
        <v>43</v>
      </c>
      <c r="O15" s="119"/>
      <c r="V15" s="170">
        <f t="shared" si="0"/>
        <v>0</v>
      </c>
      <c r="W15" s="170">
        <f t="shared" si="1"/>
        <v>0</v>
      </c>
      <c r="X15" s="170">
        <f t="shared" si="2"/>
        <v>0</v>
      </c>
      <c r="Y15" s="170">
        <f t="shared" si="3"/>
        <v>0</v>
      </c>
      <c r="Z15" s="170">
        <f t="shared" si="4"/>
        <v>0</v>
      </c>
      <c r="AA15" s="170">
        <f t="shared" si="5"/>
        <v>0</v>
      </c>
    </row>
    <row r="16" spans="1:27" x14ac:dyDescent="0.25">
      <c r="A16" s="122">
        <f t="shared" si="6"/>
        <v>4</v>
      </c>
      <c r="B16" s="128"/>
      <c r="D16" s="117" t="s">
        <v>44</v>
      </c>
      <c r="H16" s="7"/>
      <c r="I16" s="7"/>
      <c r="J16" s="6"/>
      <c r="K16" s="6"/>
      <c r="L16" s="6"/>
      <c r="M16" s="6"/>
      <c r="N16" s="6"/>
      <c r="O16" s="14"/>
      <c r="P16" s="8"/>
      <c r="Q16" s="8"/>
      <c r="R16" s="6"/>
      <c r="V16" s="170">
        <f t="shared" si="0"/>
        <v>0</v>
      </c>
      <c r="W16" s="170">
        <f t="shared" si="1"/>
        <v>0</v>
      </c>
      <c r="X16" s="170">
        <f t="shared" si="2"/>
        <v>0</v>
      </c>
      <c r="Y16" s="170">
        <f t="shared" si="3"/>
        <v>0</v>
      </c>
      <c r="Z16" s="170">
        <f t="shared" si="4"/>
        <v>0</v>
      </c>
      <c r="AA16" s="170">
        <f t="shared" si="5"/>
        <v>0</v>
      </c>
    </row>
    <row r="17" spans="1:27" x14ac:dyDescent="0.25">
      <c r="A17" s="122">
        <f t="shared" si="6"/>
        <v>5</v>
      </c>
      <c r="B17" s="128"/>
      <c r="C17" s="122">
        <v>31140</v>
      </c>
      <c r="D17" s="117" t="s">
        <v>45</v>
      </c>
      <c r="F17" s="132">
        <f>VLOOKUP($C17,'ASDR Current'!$A:$X,F$14,FALSE)*100</f>
        <v>3.2</v>
      </c>
      <c r="G17" s="119"/>
      <c r="H17" s="9">
        <f>VLOOKUP($C17,'ASDR Current'!$A:$X,H$14,FALSE)/1000</f>
        <v>253327.68773000012</v>
      </c>
      <c r="I17" s="10"/>
      <c r="J17" s="9">
        <f>VLOOKUP($C17,'ASDR Current'!$A:$X,J$14,FALSE)/1000</f>
        <v>28058.42685</v>
      </c>
      <c r="K17" s="11"/>
      <c r="L17" s="9">
        <f>VLOOKUP($C17,'ASDR Current'!$A:$X,L$14,FALSE)/1000</f>
        <v>-496.25665000000004</v>
      </c>
      <c r="M17" s="11"/>
      <c r="N17" s="9">
        <f>VLOOKUP($C17,'ASDR Current'!$A:$X,N$13,FALSE)/1000+VLOOKUP($C17,'ASDR Current'!$A:$X,N$14,FALSE)/1000</f>
        <v>0</v>
      </c>
      <c r="O17" s="10"/>
      <c r="P17" s="9">
        <f>SUM(H17,J17,L17,N17)</f>
        <v>280889.85793000011</v>
      </c>
      <c r="Q17" s="11"/>
      <c r="R17" s="9">
        <f>VLOOKUP($C17,'ASDR Current'!$A:$X,R$14,FALSE)/1000</f>
        <v>255632.52487999998</v>
      </c>
      <c r="V17" s="170">
        <f t="shared" si="0"/>
        <v>5</v>
      </c>
      <c r="W17" s="170">
        <f t="shared" si="1"/>
        <v>5</v>
      </c>
      <c r="X17" s="170">
        <f t="shared" si="2"/>
        <v>5</v>
      </c>
      <c r="Y17" s="170">
        <f t="shared" si="3"/>
        <v>0</v>
      </c>
      <c r="Z17" s="170">
        <f t="shared" si="4"/>
        <v>5</v>
      </c>
      <c r="AA17" s="170">
        <f t="shared" si="5"/>
        <v>5</v>
      </c>
    </row>
    <row r="18" spans="1:27" x14ac:dyDescent="0.25">
      <c r="A18" s="122">
        <f t="shared" si="6"/>
        <v>6</v>
      </c>
      <c r="B18" s="128"/>
      <c r="C18" s="122">
        <v>31240</v>
      </c>
      <c r="D18" s="117" t="s">
        <v>46</v>
      </c>
      <c r="F18" s="132">
        <f>VLOOKUP($C18,'ASDR Current'!$A:$X,F$14,FALSE)*100</f>
        <v>4.5999999999999996</v>
      </c>
      <c r="G18" s="119"/>
      <c r="H18" s="9">
        <f>VLOOKUP($C18,'ASDR Current'!$A:$X,H$14,FALSE)/1000</f>
        <v>188160.52046999987</v>
      </c>
      <c r="I18" s="10"/>
      <c r="J18" s="9">
        <f>VLOOKUP($C18,'ASDR Current'!$A:$X,J$14,FALSE)/1000</f>
        <v>2827.4791800000003</v>
      </c>
      <c r="K18" s="11"/>
      <c r="L18" s="9">
        <f>VLOOKUP($C18,'ASDR Current'!$A:$X,L$14,FALSE)/1000</f>
        <v>-1358.69417</v>
      </c>
      <c r="M18" s="11"/>
      <c r="N18" s="9">
        <f>VLOOKUP($C18,'ASDR Current'!$A:$X,N$13,FALSE)/1000+VLOOKUP($C18,'ASDR Current'!$A:$X,N$14,FALSE)/1000</f>
        <v>0</v>
      </c>
      <c r="O18" s="10"/>
      <c r="P18" s="9">
        <f>SUM(H18,J18,L18,N18)</f>
        <v>189629.30547999986</v>
      </c>
      <c r="Q18" s="11"/>
      <c r="R18" s="9">
        <f>VLOOKUP($C18,'ASDR Current'!$A:$X,R$14,FALSE)/1000</f>
        <v>195814.15101</v>
      </c>
      <c r="V18" s="170">
        <f t="shared" si="0"/>
        <v>5</v>
      </c>
      <c r="W18" s="170">
        <f t="shared" si="1"/>
        <v>5</v>
      </c>
      <c r="X18" s="170">
        <f t="shared" si="2"/>
        <v>5</v>
      </c>
      <c r="Y18" s="170">
        <f t="shared" si="3"/>
        <v>0</v>
      </c>
      <c r="Z18" s="170">
        <f t="shared" si="4"/>
        <v>5</v>
      </c>
      <c r="AA18" s="170">
        <f t="shared" si="5"/>
        <v>5</v>
      </c>
    </row>
    <row r="19" spans="1:27" x14ac:dyDescent="0.25">
      <c r="A19" s="122">
        <f t="shared" si="6"/>
        <v>7</v>
      </c>
      <c r="B19" s="128"/>
      <c r="C19" s="122">
        <v>31440</v>
      </c>
      <c r="D19" s="117" t="s">
        <v>47</v>
      </c>
      <c r="F19" s="132">
        <f>VLOOKUP($C19,'ASDR Current'!$A:$X,F$14,FALSE)*100</f>
        <v>3.1</v>
      </c>
      <c r="G19" s="119"/>
      <c r="H19" s="9">
        <f>VLOOKUP($C19,'ASDR Current'!$A:$X,H$14,FALSE)/1000</f>
        <v>9203.0727400000014</v>
      </c>
      <c r="I19" s="10"/>
      <c r="J19" s="9">
        <f>VLOOKUP($C19,'ASDR Current'!$A:$X,J$14,FALSE)/1000</f>
        <v>11850.779960000002</v>
      </c>
      <c r="K19" s="11"/>
      <c r="L19" s="9">
        <f>VLOOKUP($C19,'ASDR Current'!$A:$X,L$14,FALSE)/1000</f>
        <v>-367.41965999999996</v>
      </c>
      <c r="M19" s="11"/>
      <c r="N19" s="9">
        <f>VLOOKUP($C19,'ASDR Current'!$A:$X,N$13,FALSE)/1000+VLOOKUP($C19,'ASDR Current'!$A:$X,N$14,FALSE)/1000</f>
        <v>0</v>
      </c>
      <c r="O19" s="10"/>
      <c r="P19" s="9">
        <f>SUM(H19,J19,L19,N19)</f>
        <v>20686.433040000004</v>
      </c>
      <c r="Q19" s="11"/>
      <c r="R19" s="9">
        <f>VLOOKUP($C19,'ASDR Current'!$A:$X,R$14,FALSE)/1000</f>
        <v>10956.07315</v>
      </c>
      <c r="V19" s="170">
        <f t="shared" si="0"/>
        <v>5</v>
      </c>
      <c r="W19" s="170">
        <f t="shared" si="1"/>
        <v>5</v>
      </c>
      <c r="X19" s="170">
        <f t="shared" si="2"/>
        <v>5</v>
      </c>
      <c r="Y19" s="170">
        <f t="shared" si="3"/>
        <v>0</v>
      </c>
      <c r="Z19" s="170">
        <f t="shared" si="4"/>
        <v>5</v>
      </c>
      <c r="AA19" s="170">
        <f t="shared" si="5"/>
        <v>5</v>
      </c>
    </row>
    <row r="20" spans="1:27" x14ac:dyDescent="0.25">
      <c r="A20" s="122">
        <f t="shared" si="6"/>
        <v>8</v>
      </c>
      <c r="B20" s="128"/>
      <c r="C20" s="122">
        <v>31540</v>
      </c>
      <c r="D20" s="117" t="s">
        <v>48</v>
      </c>
      <c r="F20" s="132">
        <f>VLOOKUP($C20,'ASDR Current'!$A:$X,F$14,FALSE)*100</f>
        <v>3.5000000000000004</v>
      </c>
      <c r="G20" s="119"/>
      <c r="H20" s="9">
        <f>VLOOKUP($C20,'ASDR Current'!$A:$X,H$14,FALSE)/1000</f>
        <v>43844.698180000007</v>
      </c>
      <c r="I20" s="10"/>
      <c r="J20" s="9">
        <f>VLOOKUP($C20,'ASDR Current'!$A:$X,J$14,FALSE)/1000</f>
        <v>161.30598999999998</v>
      </c>
      <c r="K20" s="11"/>
      <c r="L20" s="9">
        <f>VLOOKUP($C20,'ASDR Current'!$A:$X,L$14,FALSE)/1000</f>
        <v>-25.90945</v>
      </c>
      <c r="M20" s="11"/>
      <c r="N20" s="9">
        <f>VLOOKUP($C20,'ASDR Current'!$A:$X,N$13,FALSE)/1000+VLOOKUP($C20,'ASDR Current'!$A:$X,N$14,FALSE)/1000</f>
        <v>0</v>
      </c>
      <c r="O20" s="10"/>
      <c r="P20" s="9">
        <f>SUM(H20,J20,L20,N20)</f>
        <v>43980.094720000008</v>
      </c>
      <c r="Q20" s="11"/>
      <c r="R20" s="9">
        <f>VLOOKUP($C20,'ASDR Current'!$A:$X,R$14,FALSE)/1000</f>
        <v>43859.259890000001</v>
      </c>
      <c r="V20" s="170">
        <f t="shared" si="0"/>
        <v>5</v>
      </c>
      <c r="W20" s="170">
        <f t="shared" si="1"/>
        <v>5</v>
      </c>
      <c r="X20" s="170">
        <f t="shared" si="2"/>
        <v>5</v>
      </c>
      <c r="Y20" s="170">
        <f t="shared" si="3"/>
        <v>0</v>
      </c>
      <c r="Z20" s="170">
        <f t="shared" si="4"/>
        <v>5</v>
      </c>
      <c r="AA20" s="170">
        <f t="shared" si="5"/>
        <v>5</v>
      </c>
    </row>
    <row r="21" spans="1:27" x14ac:dyDescent="0.25">
      <c r="A21" s="122">
        <f t="shared" si="6"/>
        <v>9</v>
      </c>
      <c r="B21" s="128"/>
      <c r="C21" s="122">
        <v>31640</v>
      </c>
      <c r="D21" s="117" t="s">
        <v>49</v>
      </c>
      <c r="F21" s="132">
        <f>VLOOKUP($C21,'ASDR Current'!$A:$X,F$14,FALSE)*100</f>
        <v>3.3000000000000003</v>
      </c>
      <c r="G21" s="119"/>
      <c r="H21" s="9">
        <f>VLOOKUP($C21,'ASDR Current'!$A:$X,H$14,FALSE)/1000</f>
        <v>25748.279890000002</v>
      </c>
      <c r="I21" s="10"/>
      <c r="J21" s="9">
        <f>VLOOKUP($C21,'ASDR Current'!$A:$X,J$14,FALSE)/1000</f>
        <v>1013.70962</v>
      </c>
      <c r="K21" s="11"/>
      <c r="L21" s="9">
        <f>VLOOKUP($C21,'ASDR Current'!$A:$X,L$14,FALSE)/1000</f>
        <v>-313.49071000000004</v>
      </c>
      <c r="M21" s="11"/>
      <c r="N21" s="9">
        <f>VLOOKUP($C21,'ASDR Current'!$A:$X,N$13,FALSE)/1000+VLOOKUP($C21,'ASDR Current'!$A:$X,N$14,FALSE)/1000</f>
        <v>0</v>
      </c>
      <c r="O21" s="10"/>
      <c r="P21" s="9">
        <f>SUM(H21,J21,L21,N21)</f>
        <v>26448.498800000001</v>
      </c>
      <c r="Q21" s="11"/>
      <c r="R21" s="9">
        <f>VLOOKUP($C21,'ASDR Current'!$A:$X,R$14,FALSE)/1000</f>
        <v>26136.411909999999</v>
      </c>
      <c r="V21" s="170">
        <f t="shared" si="0"/>
        <v>5</v>
      </c>
      <c r="W21" s="170">
        <f t="shared" si="1"/>
        <v>5</v>
      </c>
      <c r="X21" s="170">
        <f t="shared" si="2"/>
        <v>5</v>
      </c>
      <c r="Y21" s="170">
        <f t="shared" si="3"/>
        <v>0</v>
      </c>
      <c r="Z21" s="170">
        <f t="shared" si="4"/>
        <v>4</v>
      </c>
      <c r="AA21" s="170">
        <f t="shared" si="5"/>
        <v>5</v>
      </c>
    </row>
    <row r="22" spans="1:27" x14ac:dyDescent="0.25">
      <c r="A22" s="122">
        <f t="shared" si="6"/>
        <v>10</v>
      </c>
      <c r="B22" s="128"/>
      <c r="C22" s="122"/>
      <c r="D22" s="117" t="s">
        <v>50</v>
      </c>
      <c r="F22" s="133"/>
      <c r="H22" s="13">
        <f>SUM(H17:H21)</f>
        <v>520284.25900999998</v>
      </c>
      <c r="I22" s="14"/>
      <c r="J22" s="13">
        <f>SUM(J17:J21)</f>
        <v>43911.7016</v>
      </c>
      <c r="K22" s="14"/>
      <c r="L22" s="13">
        <f>SUM(L17:L21)</f>
        <v>-2561.7706400000002</v>
      </c>
      <c r="M22" s="14"/>
      <c r="N22" s="13">
        <f>SUM(N17:N21)</f>
        <v>0</v>
      </c>
      <c r="O22" s="14"/>
      <c r="P22" s="13">
        <f>SUM(P17:P21)</f>
        <v>561634.18996999995</v>
      </c>
      <c r="Q22" s="14"/>
      <c r="R22" s="13">
        <f>SUM(R17:R21)</f>
        <v>532398.42083999992</v>
      </c>
      <c r="V22" s="170">
        <f t="shared" si="0"/>
        <v>5</v>
      </c>
      <c r="W22" s="170">
        <f t="shared" si="1"/>
        <v>4</v>
      </c>
      <c r="X22" s="170">
        <f t="shared" si="2"/>
        <v>5</v>
      </c>
      <c r="Y22" s="170">
        <f t="shared" si="3"/>
        <v>0</v>
      </c>
      <c r="Z22" s="170">
        <f t="shared" si="4"/>
        <v>5</v>
      </c>
      <c r="AA22" s="170">
        <f t="shared" si="5"/>
        <v>5</v>
      </c>
    </row>
    <row r="23" spans="1:27" x14ac:dyDescent="0.25">
      <c r="A23" s="122">
        <f t="shared" si="6"/>
        <v>11</v>
      </c>
      <c r="B23" s="128"/>
      <c r="C23" s="122"/>
      <c r="F23" s="133"/>
      <c r="H23" s="15"/>
      <c r="I23" s="15"/>
      <c r="J23" s="15"/>
      <c r="K23" s="16"/>
      <c r="L23" s="15"/>
      <c r="M23" s="16"/>
      <c r="N23" s="15"/>
      <c r="O23" s="16"/>
      <c r="P23" s="15"/>
      <c r="Q23" s="16"/>
      <c r="R23" s="15"/>
      <c r="V23" s="170">
        <f t="shared" si="0"/>
        <v>0</v>
      </c>
      <c r="W23" s="170">
        <f t="shared" si="1"/>
        <v>0</v>
      </c>
      <c r="X23" s="170">
        <f t="shared" si="2"/>
        <v>0</v>
      </c>
      <c r="Y23" s="170">
        <f t="shared" si="3"/>
        <v>0</v>
      </c>
      <c r="Z23" s="170">
        <f t="shared" si="4"/>
        <v>0</v>
      </c>
      <c r="AA23" s="170">
        <f t="shared" si="5"/>
        <v>0</v>
      </c>
    </row>
    <row r="24" spans="1:27" x14ac:dyDescent="0.25">
      <c r="A24" s="122">
        <f t="shared" si="6"/>
        <v>12</v>
      </c>
      <c r="B24" s="128"/>
      <c r="C24" s="122"/>
      <c r="D24" s="117" t="s">
        <v>51</v>
      </c>
      <c r="F24" s="133"/>
      <c r="H24" s="17"/>
      <c r="I24" s="17"/>
      <c r="J24" s="17"/>
      <c r="K24" s="16"/>
      <c r="L24" s="17"/>
      <c r="M24" s="16"/>
      <c r="N24" s="17"/>
      <c r="O24" s="16"/>
      <c r="P24" s="17"/>
      <c r="Q24" s="16"/>
      <c r="R24" s="17"/>
      <c r="V24" s="170">
        <f t="shared" si="0"/>
        <v>0</v>
      </c>
      <c r="W24" s="170">
        <f t="shared" si="1"/>
        <v>0</v>
      </c>
      <c r="X24" s="170">
        <f t="shared" si="2"/>
        <v>0</v>
      </c>
      <c r="Y24" s="170">
        <f t="shared" si="3"/>
        <v>0</v>
      </c>
      <c r="Z24" s="170">
        <f t="shared" si="4"/>
        <v>0</v>
      </c>
      <c r="AA24" s="170">
        <f t="shared" si="5"/>
        <v>0</v>
      </c>
    </row>
    <row r="25" spans="1:27" x14ac:dyDescent="0.25">
      <c r="A25" s="122">
        <f t="shared" si="6"/>
        <v>13</v>
      </c>
      <c r="B25" s="128"/>
      <c r="C25" s="122">
        <v>31141</v>
      </c>
      <c r="D25" s="117" t="s">
        <v>45</v>
      </c>
      <c r="F25" s="132">
        <f>VLOOKUP($C25,'ASDR Current'!$A:$X,F$14,FALSE)*100</f>
        <v>2.8000000000000003</v>
      </c>
      <c r="G25" s="119"/>
      <c r="H25" s="9">
        <f>VLOOKUP($C25,'ASDR Current'!$A:$X,H$14,FALSE)/1000</f>
        <v>0</v>
      </c>
      <c r="I25" s="10"/>
      <c r="J25" s="9">
        <f>VLOOKUP($C25,'ASDR Current'!$A:$X,J$14,FALSE)/1000</f>
        <v>0</v>
      </c>
      <c r="K25" s="11"/>
      <c r="L25" s="9">
        <f>VLOOKUP($C25,'ASDR Current'!$A:$X,L$14,FALSE)/1000</f>
        <v>0</v>
      </c>
      <c r="M25" s="11"/>
      <c r="N25" s="9">
        <f>VLOOKUP($C25,'ASDR Current'!$A:$X,N$13,FALSE)/1000+VLOOKUP($C25,'ASDR Current'!$A:$X,N$14,FALSE)/1000</f>
        <v>0</v>
      </c>
      <c r="O25" s="10"/>
      <c r="P25" s="9">
        <f>SUM(H25,J25,L25,N25)</f>
        <v>0</v>
      </c>
      <c r="Q25" s="11"/>
      <c r="R25" s="9">
        <f>VLOOKUP($C25,'ASDR Current'!$A:$X,R$14,FALSE)/1000</f>
        <v>0</v>
      </c>
      <c r="V25" s="170">
        <f t="shared" si="0"/>
        <v>0</v>
      </c>
      <c r="W25" s="170">
        <f t="shared" si="1"/>
        <v>0</v>
      </c>
      <c r="X25" s="170">
        <f t="shared" si="2"/>
        <v>0</v>
      </c>
      <c r="Y25" s="170">
        <f t="shared" si="3"/>
        <v>0</v>
      </c>
      <c r="Z25" s="170">
        <f t="shared" si="4"/>
        <v>0</v>
      </c>
      <c r="AA25" s="170">
        <f t="shared" si="5"/>
        <v>0</v>
      </c>
    </row>
    <row r="26" spans="1:27" x14ac:dyDescent="0.25">
      <c r="A26" s="122">
        <f t="shared" si="6"/>
        <v>14</v>
      </c>
      <c r="B26" s="128"/>
      <c r="C26" s="122">
        <v>31241</v>
      </c>
      <c r="D26" s="117" t="s">
        <v>46</v>
      </c>
      <c r="F26" s="132">
        <f>VLOOKUP($C26,'ASDR Current'!$A:$X,F$14,FALSE)*100</f>
        <v>5.2</v>
      </c>
      <c r="G26" s="119"/>
      <c r="H26" s="9">
        <f>VLOOKUP($C26,'ASDR Current'!$A:$X,H$14,FALSE)/1000</f>
        <v>0</v>
      </c>
      <c r="I26" s="10"/>
      <c r="J26" s="9">
        <f>VLOOKUP($C26,'ASDR Current'!$A:$X,J$14,FALSE)/1000</f>
        <v>0</v>
      </c>
      <c r="K26" s="11"/>
      <c r="L26" s="9">
        <f>VLOOKUP($C26,'ASDR Current'!$A:$X,L$14,FALSE)/1000</f>
        <v>0</v>
      </c>
      <c r="M26" s="11"/>
      <c r="N26" s="9">
        <f>VLOOKUP($C26,'ASDR Current'!$A:$X,N$13,FALSE)/1000+VLOOKUP($C26,'ASDR Current'!$A:$X,N$14,FALSE)/1000</f>
        <v>0</v>
      </c>
      <c r="O26" s="10"/>
      <c r="P26" s="9">
        <f>SUM(H26,J26,L26,N26)</f>
        <v>0</v>
      </c>
      <c r="Q26" s="11"/>
      <c r="R26" s="9">
        <f>VLOOKUP($C26,'ASDR Current'!$A:$X,R$14,FALSE)/1000</f>
        <v>0</v>
      </c>
      <c r="V26" s="170">
        <f t="shared" si="0"/>
        <v>0</v>
      </c>
      <c r="W26" s="170">
        <f t="shared" si="1"/>
        <v>0</v>
      </c>
      <c r="X26" s="170">
        <f t="shared" si="2"/>
        <v>0</v>
      </c>
      <c r="Y26" s="170">
        <f t="shared" si="3"/>
        <v>0</v>
      </c>
      <c r="Z26" s="170">
        <f t="shared" si="4"/>
        <v>0</v>
      </c>
      <c r="AA26" s="170">
        <f t="shared" si="5"/>
        <v>0</v>
      </c>
    </row>
    <row r="27" spans="1:27" x14ac:dyDescent="0.25">
      <c r="A27" s="122">
        <f t="shared" si="6"/>
        <v>15</v>
      </c>
      <c r="B27" s="128"/>
      <c r="C27" s="122">
        <v>31441</v>
      </c>
      <c r="D27" s="117" t="s">
        <v>47</v>
      </c>
      <c r="F27" s="132">
        <f>VLOOKUP($C27,'ASDR Current'!$A:$X,F$14,FALSE)*100</f>
        <v>5.8</v>
      </c>
      <c r="G27" s="119"/>
      <c r="H27" s="9">
        <f>VLOOKUP($C27,'ASDR Current'!$A:$X,H$14,FALSE)/1000</f>
        <v>0</v>
      </c>
      <c r="I27" s="10"/>
      <c r="J27" s="9">
        <f>VLOOKUP($C27,'ASDR Current'!$A:$X,J$14,FALSE)/1000</f>
        <v>0</v>
      </c>
      <c r="K27" s="11"/>
      <c r="L27" s="9">
        <f>VLOOKUP($C27,'ASDR Current'!$A:$X,L$14,FALSE)/1000</f>
        <v>0</v>
      </c>
      <c r="M27" s="11"/>
      <c r="N27" s="9">
        <f>VLOOKUP($C27,'ASDR Current'!$A:$X,N$13,FALSE)/1000+VLOOKUP($C27,'ASDR Current'!$A:$X,N$14,FALSE)/1000</f>
        <v>0</v>
      </c>
      <c r="O27" s="10"/>
      <c r="P27" s="9">
        <f>SUM(H27,J27,L27,N27)</f>
        <v>0</v>
      </c>
      <c r="Q27" s="11"/>
      <c r="R27" s="9">
        <f>VLOOKUP($C27,'ASDR Current'!$A:$X,R$14,FALSE)/1000</f>
        <v>0</v>
      </c>
      <c r="V27" s="170">
        <f t="shared" si="0"/>
        <v>0</v>
      </c>
      <c r="W27" s="170">
        <f t="shared" si="1"/>
        <v>0</v>
      </c>
      <c r="X27" s="170">
        <f t="shared" si="2"/>
        <v>0</v>
      </c>
      <c r="Y27" s="170">
        <f t="shared" si="3"/>
        <v>0</v>
      </c>
      <c r="Z27" s="170">
        <f t="shared" si="4"/>
        <v>0</v>
      </c>
      <c r="AA27" s="170">
        <f t="shared" si="5"/>
        <v>0</v>
      </c>
    </row>
    <row r="28" spans="1:27" x14ac:dyDescent="0.25">
      <c r="A28" s="122">
        <f t="shared" si="6"/>
        <v>16</v>
      </c>
      <c r="B28" s="128"/>
      <c r="C28" s="122">
        <v>31541</v>
      </c>
      <c r="D28" s="117" t="s">
        <v>48</v>
      </c>
      <c r="F28" s="132">
        <f>VLOOKUP($C28,'ASDR Current'!$A:$X,F$14,FALSE)*100</f>
        <v>4.3999999999999995</v>
      </c>
      <c r="G28" s="119"/>
      <c r="H28" s="9">
        <f>VLOOKUP($C28,'ASDR Current'!$A:$X,H$14,FALSE)/1000</f>
        <v>0</v>
      </c>
      <c r="I28" s="10"/>
      <c r="J28" s="9">
        <f>VLOOKUP($C28,'ASDR Current'!$A:$X,J$14,FALSE)/1000</f>
        <v>0</v>
      </c>
      <c r="K28" s="11"/>
      <c r="L28" s="9">
        <f>VLOOKUP($C28,'ASDR Current'!$A:$X,L$14,FALSE)/1000</f>
        <v>0</v>
      </c>
      <c r="M28" s="11"/>
      <c r="N28" s="9">
        <f>VLOOKUP($C28,'ASDR Current'!$A:$X,N$13,FALSE)/1000+VLOOKUP($C28,'ASDR Current'!$A:$X,N$14,FALSE)/1000</f>
        <v>0</v>
      </c>
      <c r="O28" s="10"/>
      <c r="P28" s="9">
        <f>SUM(H28,J28,L28,N28)</f>
        <v>0</v>
      </c>
      <c r="Q28" s="11"/>
      <c r="R28" s="9">
        <f>VLOOKUP($C28,'ASDR Current'!$A:$X,R$14,FALSE)/1000</f>
        <v>0</v>
      </c>
      <c r="V28" s="170">
        <f t="shared" si="0"/>
        <v>0</v>
      </c>
      <c r="W28" s="170">
        <f t="shared" si="1"/>
        <v>0</v>
      </c>
      <c r="X28" s="170">
        <f t="shared" si="2"/>
        <v>0</v>
      </c>
      <c r="Y28" s="170">
        <f t="shared" si="3"/>
        <v>0</v>
      </c>
      <c r="Z28" s="170">
        <f t="shared" si="4"/>
        <v>0</v>
      </c>
      <c r="AA28" s="170">
        <f t="shared" si="5"/>
        <v>0</v>
      </c>
    </row>
    <row r="29" spans="1:27" x14ac:dyDescent="0.25">
      <c r="A29" s="122">
        <f t="shared" si="6"/>
        <v>17</v>
      </c>
      <c r="B29" s="128"/>
      <c r="C29" s="122">
        <v>31641</v>
      </c>
      <c r="D29" s="117" t="s">
        <v>49</v>
      </c>
      <c r="F29" s="132">
        <f>VLOOKUP($C29,'ASDR Current'!$A:$X,F$14,FALSE)*100</f>
        <v>3.5999999999999996</v>
      </c>
      <c r="G29" s="119"/>
      <c r="H29" s="9">
        <f>VLOOKUP($C29,'ASDR Current'!$A:$X,H$14,FALSE)/1000</f>
        <v>0</v>
      </c>
      <c r="I29" s="10"/>
      <c r="J29" s="9">
        <f>VLOOKUP($C29,'ASDR Current'!$A:$X,J$14,FALSE)/1000</f>
        <v>0</v>
      </c>
      <c r="K29" s="11"/>
      <c r="L29" s="9">
        <f>VLOOKUP($C29,'ASDR Current'!$A:$X,L$14,FALSE)/1000</f>
        <v>0</v>
      </c>
      <c r="M29" s="11"/>
      <c r="N29" s="9">
        <f>VLOOKUP($C29,'ASDR Current'!$A:$X,N$13,FALSE)/1000+VLOOKUP($C29,'ASDR Current'!$A:$X,N$14,FALSE)/1000</f>
        <v>0</v>
      </c>
      <c r="O29" s="10"/>
      <c r="P29" s="9">
        <f>SUM(H29,J29,L29,N29)</f>
        <v>0</v>
      </c>
      <c r="Q29" s="11"/>
      <c r="R29" s="9">
        <f>VLOOKUP($C29,'ASDR Current'!$A:$X,R$14,FALSE)/1000</f>
        <v>0</v>
      </c>
      <c r="V29" s="170">
        <f t="shared" si="0"/>
        <v>0</v>
      </c>
      <c r="W29" s="170">
        <f t="shared" si="1"/>
        <v>0</v>
      </c>
      <c r="X29" s="170">
        <f t="shared" si="2"/>
        <v>0</v>
      </c>
      <c r="Y29" s="170">
        <f t="shared" si="3"/>
        <v>0</v>
      </c>
      <c r="Z29" s="170">
        <f t="shared" si="4"/>
        <v>0</v>
      </c>
      <c r="AA29" s="170">
        <f t="shared" si="5"/>
        <v>0</v>
      </c>
    </row>
    <row r="30" spans="1:27" x14ac:dyDescent="0.25">
      <c r="A30" s="122">
        <f t="shared" si="6"/>
        <v>18</v>
      </c>
      <c r="B30" s="128"/>
      <c r="C30" s="122"/>
      <c r="D30" s="117" t="s">
        <v>52</v>
      </c>
      <c r="F30" s="132"/>
      <c r="H30" s="13">
        <f>SUM(H25:H29)</f>
        <v>0</v>
      </c>
      <c r="I30" s="16"/>
      <c r="J30" s="13">
        <f>SUM(J25:J29)</f>
        <v>0</v>
      </c>
      <c r="K30" s="16"/>
      <c r="L30" s="13">
        <f>SUM(L25:L29)</f>
        <v>0</v>
      </c>
      <c r="M30" s="16"/>
      <c r="N30" s="13">
        <f>SUM(N25:N29)</f>
        <v>0</v>
      </c>
      <c r="O30" s="16"/>
      <c r="P30" s="13">
        <f>SUM(P25:P29)</f>
        <v>0</v>
      </c>
      <c r="Q30" s="16"/>
      <c r="R30" s="13">
        <f>SUM(R25:R29)</f>
        <v>0</v>
      </c>
      <c r="V30" s="170">
        <f t="shared" si="0"/>
        <v>0</v>
      </c>
      <c r="W30" s="170">
        <f t="shared" si="1"/>
        <v>0</v>
      </c>
      <c r="X30" s="170">
        <f t="shared" si="2"/>
        <v>0</v>
      </c>
      <c r="Y30" s="170">
        <f t="shared" si="3"/>
        <v>0</v>
      </c>
      <c r="Z30" s="170">
        <f t="shared" si="4"/>
        <v>0</v>
      </c>
      <c r="AA30" s="170">
        <f t="shared" si="5"/>
        <v>0</v>
      </c>
    </row>
    <row r="31" spans="1:27" x14ac:dyDescent="0.25">
      <c r="A31" s="122">
        <f t="shared" si="6"/>
        <v>19</v>
      </c>
      <c r="B31" s="128"/>
      <c r="F31" s="133"/>
      <c r="O31" s="119"/>
      <c r="V31" s="170">
        <f t="shared" si="0"/>
        <v>0</v>
      </c>
      <c r="W31" s="170">
        <f t="shared" si="1"/>
        <v>0</v>
      </c>
      <c r="X31" s="170">
        <f t="shared" si="2"/>
        <v>0</v>
      </c>
      <c r="Y31" s="170">
        <f t="shared" si="3"/>
        <v>0</v>
      </c>
      <c r="Z31" s="170">
        <f t="shared" si="4"/>
        <v>0</v>
      </c>
      <c r="AA31" s="170">
        <f t="shared" si="5"/>
        <v>0</v>
      </c>
    </row>
    <row r="32" spans="1:27" x14ac:dyDescent="0.25">
      <c r="A32" s="122">
        <f t="shared" si="6"/>
        <v>20</v>
      </c>
      <c r="B32" s="128"/>
      <c r="C32" s="122"/>
      <c r="D32" s="134" t="s">
        <v>53</v>
      </c>
      <c r="E32" s="134"/>
      <c r="F32" s="132"/>
      <c r="G32" s="134"/>
      <c r="H32" s="15"/>
      <c r="I32" s="15"/>
      <c r="J32" s="15"/>
      <c r="K32" s="16"/>
      <c r="L32" s="15"/>
      <c r="M32" s="16"/>
      <c r="N32" s="15"/>
      <c r="O32" s="16"/>
      <c r="P32" s="15"/>
      <c r="Q32" s="16"/>
      <c r="R32" s="15"/>
      <c r="V32" s="170">
        <f t="shared" si="0"/>
        <v>0</v>
      </c>
      <c r="W32" s="170">
        <f t="shared" si="1"/>
        <v>0</v>
      </c>
      <c r="X32" s="170">
        <f t="shared" si="2"/>
        <v>0</v>
      </c>
      <c r="Y32" s="170">
        <f t="shared" si="3"/>
        <v>0</v>
      </c>
      <c r="Z32" s="170">
        <f t="shared" si="4"/>
        <v>0</v>
      </c>
      <c r="AA32" s="170">
        <f t="shared" si="5"/>
        <v>0</v>
      </c>
    </row>
    <row r="33" spans="1:27" x14ac:dyDescent="0.25">
      <c r="A33" s="122">
        <f t="shared" si="6"/>
        <v>21</v>
      </c>
      <c r="B33" s="128"/>
      <c r="C33" s="122">
        <v>31142</v>
      </c>
      <c r="D33" s="117" t="s">
        <v>45</v>
      </c>
      <c r="F33" s="132">
        <f>VLOOKUP($C33,'ASDR Current'!$A:$X,F$14,FALSE)*100</f>
        <v>2.6</v>
      </c>
      <c r="G33" s="119"/>
      <c r="H33" s="9">
        <f>VLOOKUP($C33,'ASDR Current'!$A:$X,H$14,FALSE)/1000</f>
        <v>0</v>
      </c>
      <c r="I33" s="10"/>
      <c r="J33" s="9">
        <f>VLOOKUP($C33,'ASDR Current'!$A:$X,J$14,FALSE)/1000</f>
        <v>0</v>
      </c>
      <c r="K33" s="11"/>
      <c r="L33" s="9">
        <f>VLOOKUP($C33,'ASDR Current'!$A:$X,L$14,FALSE)/1000</f>
        <v>0</v>
      </c>
      <c r="M33" s="11"/>
      <c r="N33" s="9">
        <f>VLOOKUP($C33,'ASDR Current'!$A:$X,N$13,FALSE)/1000+VLOOKUP($C33,'ASDR Current'!$A:$X,N$14,FALSE)/1000</f>
        <v>0</v>
      </c>
      <c r="O33" s="10"/>
      <c r="P33" s="9">
        <f>SUM(H33,J33,L33,N33)</f>
        <v>0</v>
      </c>
      <c r="Q33" s="11"/>
      <c r="R33" s="9">
        <f>VLOOKUP($C33,'ASDR Current'!$A:$X,R$14,FALSE)/1000</f>
        <v>0</v>
      </c>
      <c r="V33" s="170">
        <f t="shared" si="0"/>
        <v>0</v>
      </c>
      <c r="W33" s="170">
        <f t="shared" si="1"/>
        <v>0</v>
      </c>
      <c r="X33" s="170">
        <f t="shared" si="2"/>
        <v>0</v>
      </c>
      <c r="Y33" s="170">
        <f t="shared" si="3"/>
        <v>0</v>
      </c>
      <c r="Z33" s="170">
        <f t="shared" si="4"/>
        <v>0</v>
      </c>
      <c r="AA33" s="170">
        <f t="shared" si="5"/>
        <v>0</v>
      </c>
    </row>
    <row r="34" spans="1:27" x14ac:dyDescent="0.25">
      <c r="A34" s="122">
        <f t="shared" si="6"/>
        <v>22</v>
      </c>
      <c r="B34" s="128"/>
      <c r="C34" s="122">
        <v>31242</v>
      </c>
      <c r="D34" s="117" t="s">
        <v>46</v>
      </c>
      <c r="F34" s="132">
        <f>VLOOKUP($C34,'ASDR Current'!$A:$X,F$14,FALSE)*100</f>
        <v>4.3000000000000007</v>
      </c>
      <c r="G34" s="119"/>
      <c r="H34" s="9">
        <f>VLOOKUP($C34,'ASDR Current'!$A:$X,H$14,FALSE)/1000</f>
        <v>0</v>
      </c>
      <c r="I34" s="10"/>
      <c r="J34" s="9">
        <f>VLOOKUP($C34,'ASDR Current'!$A:$X,J$14,FALSE)/1000</f>
        <v>0</v>
      </c>
      <c r="K34" s="11"/>
      <c r="L34" s="9">
        <f>VLOOKUP($C34,'ASDR Current'!$A:$X,L$14,FALSE)/1000</f>
        <v>0</v>
      </c>
      <c r="M34" s="11"/>
      <c r="N34" s="9">
        <f>VLOOKUP($C34,'ASDR Current'!$A:$X,N$13,FALSE)/1000+VLOOKUP($C34,'ASDR Current'!$A:$X,N$14,FALSE)/1000</f>
        <v>0</v>
      </c>
      <c r="O34" s="10"/>
      <c r="P34" s="9">
        <f>SUM(H34,J34,L34,N34)</f>
        <v>0</v>
      </c>
      <c r="Q34" s="11"/>
      <c r="R34" s="9">
        <f>VLOOKUP($C34,'ASDR Current'!$A:$X,R$14,FALSE)/1000</f>
        <v>0</v>
      </c>
      <c r="V34" s="170">
        <f t="shared" si="0"/>
        <v>0</v>
      </c>
      <c r="W34" s="170">
        <f t="shared" si="1"/>
        <v>0</v>
      </c>
      <c r="X34" s="170">
        <f t="shared" si="2"/>
        <v>0</v>
      </c>
      <c r="Y34" s="170">
        <f t="shared" si="3"/>
        <v>0</v>
      </c>
      <c r="Z34" s="170">
        <f t="shared" si="4"/>
        <v>0</v>
      </c>
      <c r="AA34" s="170">
        <f t="shared" si="5"/>
        <v>0</v>
      </c>
    </row>
    <row r="35" spans="1:27" x14ac:dyDescent="0.25">
      <c r="A35" s="122">
        <f t="shared" si="6"/>
        <v>23</v>
      </c>
      <c r="B35" s="128"/>
      <c r="C35" s="122">
        <v>31442</v>
      </c>
      <c r="D35" s="117" t="s">
        <v>47</v>
      </c>
      <c r="F35" s="132">
        <f>VLOOKUP($C35,'ASDR Current'!$A:$X,F$14,FALSE)*100</f>
        <v>4.0999999999999996</v>
      </c>
      <c r="G35" s="119"/>
      <c r="H35" s="9">
        <f>VLOOKUP($C35,'ASDR Current'!$A:$X,H$14,FALSE)/1000</f>
        <v>0</v>
      </c>
      <c r="I35" s="10"/>
      <c r="J35" s="9">
        <f>VLOOKUP($C35,'ASDR Current'!$A:$X,J$14,FALSE)/1000</f>
        <v>0</v>
      </c>
      <c r="K35" s="11"/>
      <c r="L35" s="9">
        <f>VLOOKUP($C35,'ASDR Current'!$A:$X,L$14,FALSE)/1000</f>
        <v>0</v>
      </c>
      <c r="M35" s="11"/>
      <c r="N35" s="9">
        <f>VLOOKUP($C35,'ASDR Current'!$A:$X,N$13,FALSE)/1000+VLOOKUP($C35,'ASDR Current'!$A:$X,N$14,FALSE)/1000</f>
        <v>0</v>
      </c>
      <c r="O35" s="10"/>
      <c r="P35" s="9">
        <f>SUM(H35,J35,L35,N35)</f>
        <v>0</v>
      </c>
      <c r="Q35" s="11"/>
      <c r="R35" s="9">
        <f>VLOOKUP($C35,'ASDR Current'!$A:$X,R$14,FALSE)/1000</f>
        <v>0</v>
      </c>
      <c r="V35" s="170">
        <f t="shared" si="0"/>
        <v>0</v>
      </c>
      <c r="W35" s="170">
        <f t="shared" si="1"/>
        <v>0</v>
      </c>
      <c r="X35" s="170">
        <f t="shared" si="2"/>
        <v>0</v>
      </c>
      <c r="Y35" s="170">
        <f t="shared" si="3"/>
        <v>0</v>
      </c>
      <c r="Z35" s="170">
        <f t="shared" si="4"/>
        <v>0</v>
      </c>
      <c r="AA35" s="170">
        <f t="shared" si="5"/>
        <v>0</v>
      </c>
    </row>
    <row r="36" spans="1:27" x14ac:dyDescent="0.25">
      <c r="A36" s="122">
        <f t="shared" si="6"/>
        <v>24</v>
      </c>
      <c r="B36" s="128"/>
      <c r="C36" s="122">
        <v>31542</v>
      </c>
      <c r="D36" s="117" t="s">
        <v>48</v>
      </c>
      <c r="F36" s="132">
        <f>VLOOKUP($C36,'ASDR Current'!$A:$X,F$14,FALSE)*100</f>
        <v>5</v>
      </c>
      <c r="G36" s="119"/>
      <c r="H36" s="9">
        <f>VLOOKUP($C36,'ASDR Current'!$A:$X,H$14,FALSE)/1000</f>
        <v>0</v>
      </c>
      <c r="I36" s="10"/>
      <c r="J36" s="9">
        <f>VLOOKUP($C36,'ASDR Current'!$A:$X,J$14,FALSE)/1000</f>
        <v>0</v>
      </c>
      <c r="K36" s="11"/>
      <c r="L36" s="9">
        <f>VLOOKUP($C36,'ASDR Current'!$A:$X,L$14,FALSE)/1000</f>
        <v>0</v>
      </c>
      <c r="M36" s="11"/>
      <c r="N36" s="9">
        <f>VLOOKUP($C36,'ASDR Current'!$A:$X,N$13,FALSE)/1000+VLOOKUP($C36,'ASDR Current'!$A:$X,N$14,FALSE)/1000</f>
        <v>0</v>
      </c>
      <c r="O36" s="10"/>
      <c r="P36" s="9">
        <f>SUM(H36,J36,L36,N36)</f>
        <v>0</v>
      </c>
      <c r="Q36" s="11"/>
      <c r="R36" s="9">
        <f>VLOOKUP($C36,'ASDR Current'!$A:$X,R$14,FALSE)/1000</f>
        <v>0</v>
      </c>
      <c r="V36" s="170">
        <f t="shared" si="0"/>
        <v>0</v>
      </c>
      <c r="W36" s="170">
        <f t="shared" si="1"/>
        <v>0</v>
      </c>
      <c r="X36" s="170">
        <f t="shared" si="2"/>
        <v>0</v>
      </c>
      <c r="Y36" s="170">
        <f t="shared" si="3"/>
        <v>0</v>
      </c>
      <c r="Z36" s="170">
        <f t="shared" si="4"/>
        <v>0</v>
      </c>
      <c r="AA36" s="170">
        <f t="shared" si="5"/>
        <v>0</v>
      </c>
    </row>
    <row r="37" spans="1:27" x14ac:dyDescent="0.25">
      <c r="A37" s="122">
        <f t="shared" si="6"/>
        <v>25</v>
      </c>
      <c r="B37" s="128"/>
      <c r="C37" s="122">
        <v>31642</v>
      </c>
      <c r="D37" s="117" t="s">
        <v>49</v>
      </c>
      <c r="F37" s="132">
        <f>VLOOKUP($C37,'ASDR Current'!$A:$X,F$14,FALSE)*100</f>
        <v>1.4000000000000001</v>
      </c>
      <c r="G37" s="119"/>
      <c r="H37" s="9">
        <f>VLOOKUP($C37,'ASDR Current'!$A:$X,H$14,FALSE)/1000</f>
        <v>0</v>
      </c>
      <c r="I37" s="10"/>
      <c r="J37" s="9">
        <f>VLOOKUP($C37,'ASDR Current'!$A:$X,J$14,FALSE)/1000</f>
        <v>0</v>
      </c>
      <c r="K37" s="11"/>
      <c r="L37" s="9">
        <f>VLOOKUP($C37,'ASDR Current'!$A:$X,L$14,FALSE)/1000</f>
        <v>0</v>
      </c>
      <c r="M37" s="11"/>
      <c r="N37" s="9">
        <f>VLOOKUP($C37,'ASDR Current'!$A:$X,N$13,FALSE)/1000+VLOOKUP($C37,'ASDR Current'!$A:$X,N$14,FALSE)/1000</f>
        <v>0</v>
      </c>
      <c r="O37" s="10"/>
      <c r="P37" s="9">
        <f>SUM(H37,J37,L37,N37)</f>
        <v>0</v>
      </c>
      <c r="Q37" s="11"/>
      <c r="R37" s="9">
        <f>VLOOKUP($C37,'ASDR Current'!$A:$X,R$14,FALSE)/1000</f>
        <v>0</v>
      </c>
      <c r="V37" s="170">
        <f t="shared" si="0"/>
        <v>0</v>
      </c>
      <c r="W37" s="170">
        <f t="shared" si="1"/>
        <v>0</v>
      </c>
      <c r="X37" s="170">
        <f t="shared" si="2"/>
        <v>0</v>
      </c>
      <c r="Y37" s="170">
        <f t="shared" si="3"/>
        <v>0</v>
      </c>
      <c r="Z37" s="170">
        <f t="shared" si="4"/>
        <v>0</v>
      </c>
      <c r="AA37" s="170">
        <f t="shared" si="5"/>
        <v>0</v>
      </c>
    </row>
    <row r="38" spans="1:27" x14ac:dyDescent="0.25">
      <c r="A38" s="122">
        <f t="shared" si="6"/>
        <v>26</v>
      </c>
      <c r="B38" s="128"/>
      <c r="C38" s="122"/>
      <c r="D38" s="135" t="s">
        <v>54</v>
      </c>
      <c r="E38" s="135"/>
      <c r="F38" s="132"/>
      <c r="H38" s="13">
        <f>SUM(H33:H37)</f>
        <v>0</v>
      </c>
      <c r="I38" s="16"/>
      <c r="J38" s="13">
        <f>SUM(J33:J37)</f>
        <v>0</v>
      </c>
      <c r="K38" s="16"/>
      <c r="L38" s="13">
        <f>SUM(L33:L37)</f>
        <v>0</v>
      </c>
      <c r="M38" s="16"/>
      <c r="N38" s="13">
        <f>SUM(N33:N37)</f>
        <v>0</v>
      </c>
      <c r="O38" s="16"/>
      <c r="P38" s="13">
        <f>SUM(P33:P37)</f>
        <v>0</v>
      </c>
      <c r="Q38" s="16"/>
      <c r="R38" s="13">
        <f>SUM(R33:R37)</f>
        <v>0</v>
      </c>
      <c r="V38" s="170">
        <f t="shared" si="0"/>
        <v>0</v>
      </c>
      <c r="W38" s="170">
        <f t="shared" si="1"/>
        <v>0</v>
      </c>
      <c r="X38" s="170">
        <f t="shared" si="2"/>
        <v>0</v>
      </c>
      <c r="Y38" s="170">
        <f t="shared" si="3"/>
        <v>0</v>
      </c>
      <c r="Z38" s="170">
        <f t="shared" si="4"/>
        <v>0</v>
      </c>
      <c r="AA38" s="170">
        <f t="shared" si="5"/>
        <v>0</v>
      </c>
    </row>
    <row r="39" spans="1:27" x14ac:dyDescent="0.25">
      <c r="A39" s="122">
        <f t="shared" si="6"/>
        <v>27</v>
      </c>
      <c r="B39" s="128"/>
      <c r="C39" s="122"/>
      <c r="D39" s="135"/>
      <c r="E39" s="135"/>
      <c r="F39" s="132"/>
      <c r="G39" s="135"/>
      <c r="H39" s="16"/>
      <c r="I39" s="16"/>
      <c r="J39" s="16"/>
      <c r="K39" s="16"/>
      <c r="L39" s="16"/>
      <c r="M39" s="16"/>
      <c r="N39" s="16"/>
      <c r="O39" s="15"/>
      <c r="P39" s="16"/>
      <c r="Q39" s="15"/>
      <c r="R39" s="16"/>
      <c r="V39" s="170">
        <f t="shared" si="0"/>
        <v>0</v>
      </c>
      <c r="W39" s="170">
        <f t="shared" si="1"/>
        <v>0</v>
      </c>
      <c r="X39" s="170">
        <f t="shared" si="2"/>
        <v>0</v>
      </c>
      <c r="Y39" s="170">
        <f t="shared" si="3"/>
        <v>0</v>
      </c>
      <c r="Z39" s="170">
        <f t="shared" si="4"/>
        <v>0</v>
      </c>
      <c r="AA39" s="170">
        <f t="shared" si="5"/>
        <v>0</v>
      </c>
    </row>
    <row r="40" spans="1:27" x14ac:dyDescent="0.25">
      <c r="A40" s="122">
        <f t="shared" si="6"/>
        <v>28</v>
      </c>
      <c r="B40" s="128"/>
      <c r="C40" s="122"/>
      <c r="D40" s="135" t="s">
        <v>55</v>
      </c>
      <c r="E40" s="135"/>
      <c r="F40" s="132"/>
      <c r="G40" s="135"/>
      <c r="H40" s="16"/>
      <c r="I40" s="16"/>
      <c r="J40" s="16"/>
      <c r="K40" s="16"/>
      <c r="L40" s="16"/>
      <c r="M40" s="16"/>
      <c r="N40" s="16"/>
      <c r="O40" s="15"/>
      <c r="P40" s="16"/>
      <c r="Q40" s="15"/>
      <c r="R40" s="16"/>
      <c r="V40" s="170">
        <f t="shared" si="0"/>
        <v>0</v>
      </c>
      <c r="W40" s="170">
        <f t="shared" si="1"/>
        <v>0</v>
      </c>
      <c r="X40" s="170">
        <f t="shared" si="2"/>
        <v>0</v>
      </c>
      <c r="Y40" s="170">
        <f t="shared" si="3"/>
        <v>0</v>
      </c>
      <c r="Z40" s="170">
        <f t="shared" si="4"/>
        <v>0</v>
      </c>
      <c r="AA40" s="170">
        <f t="shared" si="5"/>
        <v>0</v>
      </c>
    </row>
    <row r="41" spans="1:27" x14ac:dyDescent="0.25">
      <c r="A41" s="122">
        <f t="shared" si="6"/>
        <v>29</v>
      </c>
      <c r="B41" s="128"/>
      <c r="C41" s="122">
        <v>31143</v>
      </c>
      <c r="D41" s="117" t="s">
        <v>45</v>
      </c>
      <c r="F41" s="132">
        <f>VLOOKUP($C41,'ASDR Current'!$A:$X,F$14,FALSE)*100</f>
        <v>1.7000000000000002</v>
      </c>
      <c r="G41" s="119"/>
      <c r="H41" s="9">
        <f>VLOOKUP($C41,'ASDR Current'!$A:$X,H$14,FALSE)/1000</f>
        <v>0</v>
      </c>
      <c r="I41" s="10"/>
      <c r="J41" s="9">
        <f>VLOOKUP($C41,'ASDR Current'!$A:$X,J$14,FALSE)/1000</f>
        <v>0</v>
      </c>
      <c r="K41" s="11"/>
      <c r="L41" s="9">
        <f>VLOOKUP($C41,'ASDR Current'!$A:$X,L$14,FALSE)/1000</f>
        <v>0</v>
      </c>
      <c r="M41" s="11"/>
      <c r="N41" s="9">
        <f>VLOOKUP($C41,'ASDR Current'!$A:$X,N$13,FALSE)/1000+VLOOKUP($C41,'ASDR Current'!$A:$X,N$14,FALSE)/1000</f>
        <v>0</v>
      </c>
      <c r="O41" s="10"/>
      <c r="P41" s="9">
        <f>SUM(H41,J41,L41,N41)</f>
        <v>0</v>
      </c>
      <c r="Q41" s="11"/>
      <c r="R41" s="9">
        <f>VLOOKUP($C41,'ASDR Current'!$A:$X,R$14,FALSE)/1000</f>
        <v>0</v>
      </c>
      <c r="V41" s="170">
        <f t="shared" si="0"/>
        <v>0</v>
      </c>
      <c r="W41" s="170">
        <f t="shared" si="1"/>
        <v>0</v>
      </c>
      <c r="X41" s="170">
        <f t="shared" si="2"/>
        <v>0</v>
      </c>
      <c r="Y41" s="170">
        <f t="shared" si="3"/>
        <v>0</v>
      </c>
      <c r="Z41" s="170">
        <f t="shared" si="4"/>
        <v>0</v>
      </c>
      <c r="AA41" s="170">
        <f t="shared" si="5"/>
        <v>0</v>
      </c>
    </row>
    <row r="42" spans="1:27" x14ac:dyDescent="0.25">
      <c r="A42" s="122">
        <f t="shared" si="6"/>
        <v>30</v>
      </c>
      <c r="B42" s="128"/>
      <c r="C42" s="122">
        <v>31243</v>
      </c>
      <c r="D42" s="117" t="s">
        <v>46</v>
      </c>
      <c r="F42" s="132">
        <f>VLOOKUP($C42,'ASDR Current'!$A:$X,F$14,FALSE)*100</f>
        <v>3.5999999999999996</v>
      </c>
      <c r="G42" s="119"/>
      <c r="H42" s="9">
        <f>VLOOKUP($C42,'ASDR Current'!$A:$X,H$14,FALSE)/1000</f>
        <v>0</v>
      </c>
      <c r="I42" s="10"/>
      <c r="J42" s="9">
        <f>VLOOKUP($C42,'ASDR Current'!$A:$X,J$14,FALSE)/1000</f>
        <v>0</v>
      </c>
      <c r="K42" s="11"/>
      <c r="L42" s="9">
        <f>VLOOKUP($C42,'ASDR Current'!$A:$X,L$14,FALSE)/1000</f>
        <v>0</v>
      </c>
      <c r="M42" s="11"/>
      <c r="N42" s="9">
        <f>VLOOKUP($C42,'ASDR Current'!$A:$X,N$13,FALSE)/1000+VLOOKUP($C42,'ASDR Current'!$A:$X,N$14,FALSE)/1000</f>
        <v>0</v>
      </c>
      <c r="O42" s="10"/>
      <c r="P42" s="9">
        <f>SUM(H42,J42,L42,N42)</f>
        <v>0</v>
      </c>
      <c r="Q42" s="11"/>
      <c r="R42" s="9">
        <f>VLOOKUP($C42,'ASDR Current'!$A:$X,R$14,FALSE)/1000</f>
        <v>0</v>
      </c>
      <c r="V42" s="170">
        <f t="shared" si="0"/>
        <v>0</v>
      </c>
      <c r="W42" s="170">
        <f t="shared" si="1"/>
        <v>0</v>
      </c>
      <c r="X42" s="170">
        <f t="shared" si="2"/>
        <v>0</v>
      </c>
      <c r="Y42" s="170">
        <f t="shared" si="3"/>
        <v>0</v>
      </c>
      <c r="Z42" s="170">
        <f t="shared" si="4"/>
        <v>0</v>
      </c>
      <c r="AA42" s="170">
        <f t="shared" si="5"/>
        <v>0</v>
      </c>
    </row>
    <row r="43" spans="1:27" x14ac:dyDescent="0.25">
      <c r="A43" s="122">
        <f t="shared" si="6"/>
        <v>31</v>
      </c>
      <c r="B43" s="128"/>
      <c r="C43" s="122">
        <v>31443</v>
      </c>
      <c r="D43" s="117" t="s">
        <v>47</v>
      </c>
      <c r="F43" s="132">
        <f>VLOOKUP($C43,'ASDR Current'!$A:$X,F$14,FALSE)*100</f>
        <v>3.8</v>
      </c>
      <c r="G43" s="119"/>
      <c r="H43" s="9">
        <f>VLOOKUP($C43,'ASDR Current'!$A:$X,H$14,FALSE)/1000</f>
        <v>0</v>
      </c>
      <c r="I43" s="10"/>
      <c r="J43" s="9">
        <f>VLOOKUP($C43,'ASDR Current'!$A:$X,J$14,FALSE)/1000</f>
        <v>0</v>
      </c>
      <c r="K43" s="11"/>
      <c r="L43" s="9">
        <f>VLOOKUP($C43,'ASDR Current'!$A:$X,L$14,FALSE)/1000</f>
        <v>0</v>
      </c>
      <c r="M43" s="11"/>
      <c r="N43" s="9">
        <f>VLOOKUP($C43,'ASDR Current'!$A:$X,N$13,FALSE)/1000+VLOOKUP($C43,'ASDR Current'!$A:$X,N$14,FALSE)/1000</f>
        <v>0</v>
      </c>
      <c r="O43" s="10"/>
      <c r="P43" s="9">
        <f>SUM(H43,J43,L43,N43)</f>
        <v>0</v>
      </c>
      <c r="Q43" s="11"/>
      <c r="R43" s="9">
        <f>VLOOKUP($C43,'ASDR Current'!$A:$X,R$14,FALSE)/1000</f>
        <v>0</v>
      </c>
      <c r="V43" s="170">
        <f t="shared" si="0"/>
        <v>0</v>
      </c>
      <c r="W43" s="170">
        <f t="shared" si="1"/>
        <v>0</v>
      </c>
      <c r="X43" s="170">
        <f t="shared" si="2"/>
        <v>0</v>
      </c>
      <c r="Y43" s="170">
        <f t="shared" si="3"/>
        <v>0</v>
      </c>
      <c r="Z43" s="170">
        <f t="shared" si="4"/>
        <v>0</v>
      </c>
      <c r="AA43" s="170">
        <f t="shared" si="5"/>
        <v>0</v>
      </c>
    </row>
    <row r="44" spans="1:27" x14ac:dyDescent="0.25">
      <c r="A44" s="122">
        <f t="shared" si="6"/>
        <v>32</v>
      </c>
      <c r="B44" s="128"/>
      <c r="C44" s="122">
        <v>31543</v>
      </c>
      <c r="D44" s="117" t="s">
        <v>48</v>
      </c>
      <c r="F44" s="132">
        <f>VLOOKUP($C44,'ASDR Current'!$A:$X,F$14,FALSE)*100</f>
        <v>3.2999999999999994</v>
      </c>
      <c r="G44" s="119"/>
      <c r="H44" s="9">
        <f>VLOOKUP($C44,'ASDR Current'!$A:$X,H$14,FALSE)/1000</f>
        <v>0</v>
      </c>
      <c r="I44" s="10"/>
      <c r="J44" s="9">
        <f>VLOOKUP($C44,'ASDR Current'!$A:$X,J$14,FALSE)/1000</f>
        <v>0</v>
      </c>
      <c r="K44" s="11"/>
      <c r="L44" s="9">
        <f>VLOOKUP($C44,'ASDR Current'!$A:$X,L$14,FALSE)/1000</f>
        <v>0</v>
      </c>
      <c r="M44" s="11"/>
      <c r="N44" s="9">
        <f>VLOOKUP($C44,'ASDR Current'!$A:$X,N$13,FALSE)/1000+VLOOKUP($C44,'ASDR Current'!$A:$X,N$14,FALSE)/1000</f>
        <v>0</v>
      </c>
      <c r="O44" s="10"/>
      <c r="P44" s="9">
        <f>SUM(H44,J44,L44,N44)</f>
        <v>0</v>
      </c>
      <c r="Q44" s="11"/>
      <c r="R44" s="9">
        <f>VLOOKUP($C44,'ASDR Current'!$A:$X,R$14,FALSE)/1000</f>
        <v>0</v>
      </c>
      <c r="V44" s="170">
        <f t="shared" si="0"/>
        <v>0</v>
      </c>
      <c r="W44" s="170">
        <f t="shared" si="1"/>
        <v>0</v>
      </c>
      <c r="X44" s="170">
        <f t="shared" si="2"/>
        <v>0</v>
      </c>
      <c r="Y44" s="170">
        <f t="shared" si="3"/>
        <v>0</v>
      </c>
      <c r="Z44" s="170">
        <f t="shared" si="4"/>
        <v>0</v>
      </c>
      <c r="AA44" s="170">
        <f t="shared" si="5"/>
        <v>0</v>
      </c>
    </row>
    <row r="45" spans="1:27" x14ac:dyDescent="0.25">
      <c r="A45" s="122">
        <f t="shared" si="6"/>
        <v>33</v>
      </c>
      <c r="B45" s="128"/>
      <c r="C45" s="122">
        <v>31643</v>
      </c>
      <c r="D45" s="117" t="s">
        <v>49</v>
      </c>
      <c r="F45" s="132">
        <f>VLOOKUP($C45,'ASDR Current'!$A:$X,F$14,FALSE)*100</f>
        <v>3.5999999999999996</v>
      </c>
      <c r="G45" s="119"/>
      <c r="H45" s="9">
        <f>VLOOKUP($C45,'ASDR Current'!$A:$X,H$14,FALSE)/1000</f>
        <v>0</v>
      </c>
      <c r="I45" s="10"/>
      <c r="J45" s="9">
        <f>VLOOKUP($C45,'ASDR Current'!$A:$X,J$14,FALSE)/1000</f>
        <v>0</v>
      </c>
      <c r="K45" s="11"/>
      <c r="L45" s="9">
        <f>VLOOKUP($C45,'ASDR Current'!$A:$X,L$14,FALSE)/1000</f>
        <v>0</v>
      </c>
      <c r="M45" s="11"/>
      <c r="N45" s="9">
        <f>VLOOKUP($C45,'ASDR Current'!$A:$X,N$13,FALSE)/1000+VLOOKUP($C45,'ASDR Current'!$A:$X,N$14,FALSE)/1000</f>
        <v>0</v>
      </c>
      <c r="O45" s="10"/>
      <c r="P45" s="9">
        <f>SUM(H45,J45,L45,N45)</f>
        <v>0</v>
      </c>
      <c r="Q45" s="11"/>
      <c r="R45" s="9">
        <f>VLOOKUP($C45,'ASDR Current'!$A:$X,R$14,FALSE)/1000</f>
        <v>0</v>
      </c>
      <c r="V45" s="170">
        <f t="shared" si="0"/>
        <v>0</v>
      </c>
      <c r="W45" s="170">
        <f t="shared" si="1"/>
        <v>0</v>
      </c>
      <c r="X45" s="170">
        <f t="shared" si="2"/>
        <v>0</v>
      </c>
      <c r="Y45" s="170">
        <f t="shared" si="3"/>
        <v>0</v>
      </c>
      <c r="Z45" s="170">
        <f t="shared" si="4"/>
        <v>0</v>
      </c>
      <c r="AA45" s="170">
        <f t="shared" si="5"/>
        <v>0</v>
      </c>
    </row>
    <row r="46" spans="1:27" x14ac:dyDescent="0.25">
      <c r="A46" s="122">
        <f t="shared" si="6"/>
        <v>34</v>
      </c>
      <c r="B46" s="128"/>
      <c r="C46" s="122"/>
      <c r="D46" s="135" t="s">
        <v>56</v>
      </c>
      <c r="E46" s="135"/>
      <c r="F46" s="132"/>
      <c r="H46" s="13">
        <f>SUM(H41:H45)</f>
        <v>0</v>
      </c>
      <c r="I46" s="16"/>
      <c r="J46" s="13">
        <f>SUM(J41:J45)</f>
        <v>0</v>
      </c>
      <c r="K46" s="16"/>
      <c r="L46" s="13">
        <f>SUM(L41:L45)</f>
        <v>0</v>
      </c>
      <c r="M46" s="16"/>
      <c r="N46" s="13">
        <f>SUM(N41:N45)</f>
        <v>0</v>
      </c>
      <c r="O46" s="16"/>
      <c r="P46" s="13">
        <f>SUM(P41:P45)</f>
        <v>0</v>
      </c>
      <c r="Q46" s="16"/>
      <c r="R46" s="13">
        <f>SUM(R41:R45)</f>
        <v>0</v>
      </c>
      <c r="V46" s="170">
        <f t="shared" si="0"/>
        <v>0</v>
      </c>
      <c r="W46" s="170">
        <f t="shared" si="1"/>
        <v>0</v>
      </c>
      <c r="X46" s="170">
        <f t="shared" si="2"/>
        <v>0</v>
      </c>
      <c r="Y46" s="170">
        <f t="shared" si="3"/>
        <v>0</v>
      </c>
      <c r="Z46" s="170">
        <f t="shared" si="4"/>
        <v>0</v>
      </c>
      <c r="AA46" s="170">
        <f t="shared" si="5"/>
        <v>0</v>
      </c>
    </row>
    <row r="47" spans="1:27" x14ac:dyDescent="0.25">
      <c r="A47" s="122">
        <f t="shared" si="6"/>
        <v>35</v>
      </c>
      <c r="B47" s="128"/>
      <c r="F47" s="133"/>
      <c r="O47" s="119"/>
      <c r="V47" s="170">
        <f t="shared" si="0"/>
        <v>0</v>
      </c>
      <c r="W47" s="170">
        <f t="shared" si="1"/>
        <v>0</v>
      </c>
      <c r="X47" s="170">
        <f t="shared" si="2"/>
        <v>0</v>
      </c>
      <c r="Y47" s="170">
        <f t="shared" si="3"/>
        <v>0</v>
      </c>
      <c r="Z47" s="170">
        <f t="shared" si="4"/>
        <v>0</v>
      </c>
      <c r="AA47" s="170">
        <f t="shared" si="5"/>
        <v>0</v>
      </c>
    </row>
    <row r="48" spans="1:27" x14ac:dyDescent="0.25">
      <c r="A48" s="122">
        <f t="shared" si="6"/>
        <v>36</v>
      </c>
      <c r="B48" s="128"/>
      <c r="C48" s="132"/>
      <c r="D48" s="135" t="s">
        <v>57</v>
      </c>
      <c r="E48" s="135"/>
      <c r="F48" s="132"/>
      <c r="G48" s="135"/>
      <c r="H48" s="16"/>
      <c r="I48" s="16"/>
      <c r="J48" s="16"/>
      <c r="K48" s="16"/>
      <c r="L48" s="16"/>
      <c r="M48" s="16"/>
      <c r="N48" s="16"/>
      <c r="O48" s="15"/>
      <c r="P48" s="16"/>
      <c r="Q48" s="15"/>
      <c r="R48" s="16"/>
      <c r="V48" s="170">
        <f t="shared" si="0"/>
        <v>0</v>
      </c>
      <c r="W48" s="170">
        <f t="shared" si="1"/>
        <v>0</v>
      </c>
      <c r="X48" s="170">
        <f t="shared" si="2"/>
        <v>0</v>
      </c>
      <c r="Y48" s="170">
        <f t="shared" si="3"/>
        <v>0</v>
      </c>
      <c r="Z48" s="170">
        <f t="shared" si="4"/>
        <v>0</v>
      </c>
      <c r="AA48" s="170">
        <f t="shared" si="5"/>
        <v>0</v>
      </c>
    </row>
    <row r="49" spans="1:27" x14ac:dyDescent="0.25">
      <c r="A49" s="122">
        <f t="shared" si="6"/>
        <v>37</v>
      </c>
      <c r="B49" s="136"/>
      <c r="C49" s="122">
        <v>31144</v>
      </c>
      <c r="D49" s="117" t="s">
        <v>45</v>
      </c>
      <c r="F49" s="132">
        <f>VLOOKUP($C49,'ASDR Current'!$A:$X,F$14,FALSE)*100</f>
        <v>1.9</v>
      </c>
      <c r="G49" s="119"/>
      <c r="H49" s="9">
        <f>VLOOKUP($C49,'ASDR Current'!$A:$X,H$14,FALSE)/1000</f>
        <v>55423.815810000007</v>
      </c>
      <c r="I49" s="10"/>
      <c r="J49" s="9">
        <f>VLOOKUP($C49,'ASDR Current'!$A:$X,J$14,FALSE)/1000</f>
        <v>617.89933999999994</v>
      </c>
      <c r="K49" s="11"/>
      <c r="L49" s="9">
        <f>VLOOKUP($C49,'ASDR Current'!$A:$X,L$14,FALSE)/1000</f>
        <v>-139.47883999999999</v>
      </c>
      <c r="M49" s="11"/>
      <c r="N49" s="9">
        <f>VLOOKUP($C49,'ASDR Current'!$A:$X,N$13,FALSE)/1000+VLOOKUP($C49,'ASDR Current'!$A:$X,N$14,FALSE)/1000</f>
        <v>0</v>
      </c>
      <c r="O49" s="10"/>
      <c r="P49" s="9">
        <f>SUM(H49,J49,L49,N49)</f>
        <v>55902.23631</v>
      </c>
      <c r="Q49" s="11"/>
      <c r="R49" s="9">
        <f>VLOOKUP($C49,'ASDR Current'!$A:$X,R$14,FALSE)/1000</f>
        <v>55594.712009999996</v>
      </c>
      <c r="V49" s="170">
        <f t="shared" si="0"/>
        <v>5</v>
      </c>
      <c r="W49" s="170">
        <f t="shared" si="1"/>
        <v>5</v>
      </c>
      <c r="X49" s="170">
        <f t="shared" si="2"/>
        <v>5</v>
      </c>
      <c r="Y49" s="170">
        <f t="shared" si="3"/>
        <v>0</v>
      </c>
      <c r="Z49" s="170">
        <f t="shared" si="4"/>
        <v>5</v>
      </c>
      <c r="AA49" s="170">
        <f t="shared" si="5"/>
        <v>5</v>
      </c>
    </row>
    <row r="50" spans="1:27" x14ac:dyDescent="0.25">
      <c r="A50" s="122">
        <f t="shared" si="6"/>
        <v>38</v>
      </c>
      <c r="B50" s="136"/>
      <c r="C50" s="122">
        <v>31244</v>
      </c>
      <c r="D50" s="117" t="s">
        <v>46</v>
      </c>
      <c r="F50" s="132">
        <f>VLOOKUP($C50,'ASDR Current'!$A:$X,F$14,FALSE)*100</f>
        <v>3.2999999999999994</v>
      </c>
      <c r="G50" s="119"/>
      <c r="H50" s="9">
        <f>VLOOKUP($C50,'ASDR Current'!$A:$X,H$14,FALSE)/1000</f>
        <v>294179.50793999975</v>
      </c>
      <c r="I50" s="10"/>
      <c r="J50" s="9">
        <f>VLOOKUP($C50,'ASDR Current'!$A:$X,J$14,FALSE)/1000</f>
        <v>19030.862089999999</v>
      </c>
      <c r="K50" s="11"/>
      <c r="L50" s="9">
        <f>VLOOKUP($C50,'ASDR Current'!$A:$X,L$14,FALSE)/1000</f>
        <v>-4150.4370699999999</v>
      </c>
      <c r="M50" s="11"/>
      <c r="N50" s="9">
        <f>VLOOKUP($C50,'ASDR Current'!$A:$X,N$13,FALSE)/1000+VLOOKUP($C50,'ASDR Current'!$A:$X,N$14,FALSE)/1000</f>
        <v>0</v>
      </c>
      <c r="O50" s="10"/>
      <c r="P50" s="9">
        <f>SUM(H50,J50,L50,N50)</f>
        <v>309059.93295999977</v>
      </c>
      <c r="Q50" s="11"/>
      <c r="R50" s="9">
        <f>VLOOKUP($C50,'ASDR Current'!$A:$X,R$14,FALSE)/1000</f>
        <v>302683.49302999995</v>
      </c>
      <c r="V50" s="170">
        <f t="shared" si="0"/>
        <v>5</v>
      </c>
      <c r="W50" s="170">
        <f t="shared" si="1"/>
        <v>5</v>
      </c>
      <c r="X50" s="170">
        <f t="shared" si="2"/>
        <v>5</v>
      </c>
      <c r="Y50" s="170">
        <f t="shared" si="3"/>
        <v>0</v>
      </c>
      <c r="Z50" s="170">
        <f t="shared" si="4"/>
        <v>5</v>
      </c>
      <c r="AA50" s="170">
        <f t="shared" si="5"/>
        <v>5</v>
      </c>
    </row>
    <row r="51" spans="1:27" x14ac:dyDescent="0.25">
      <c r="A51" s="122">
        <f t="shared" si="6"/>
        <v>39</v>
      </c>
      <c r="B51" s="136"/>
      <c r="C51" s="122">
        <v>31444</v>
      </c>
      <c r="D51" s="117" t="s">
        <v>47</v>
      </c>
      <c r="F51" s="132">
        <f>VLOOKUP($C51,'ASDR Current'!$A:$X,F$14,FALSE)*100</f>
        <v>3.2</v>
      </c>
      <c r="G51" s="119"/>
      <c r="H51" s="9">
        <f>VLOOKUP($C51,'ASDR Current'!$A:$X,H$14,FALSE)/1000</f>
        <v>110049.60276000004</v>
      </c>
      <c r="I51" s="10"/>
      <c r="J51" s="9">
        <f>VLOOKUP($C51,'ASDR Current'!$A:$X,J$14,FALSE)/1000</f>
        <v>3783.4222300000001</v>
      </c>
      <c r="K51" s="11"/>
      <c r="L51" s="9">
        <f>VLOOKUP($C51,'ASDR Current'!$A:$X,L$14,FALSE)/1000</f>
        <v>-445.40151000000003</v>
      </c>
      <c r="M51" s="11"/>
      <c r="N51" s="9">
        <f>VLOOKUP($C51,'ASDR Current'!$A:$X,N$13,FALSE)/1000+VLOOKUP($C51,'ASDR Current'!$A:$X,N$14,FALSE)/1000</f>
        <v>0</v>
      </c>
      <c r="O51" s="10"/>
      <c r="P51" s="9">
        <f>SUM(H51,J51,L51,N51)</f>
        <v>113387.62348000004</v>
      </c>
      <c r="Q51" s="11"/>
      <c r="R51" s="9">
        <f>VLOOKUP($C51,'ASDR Current'!$A:$X,R$14,FALSE)/1000</f>
        <v>111591.23208</v>
      </c>
      <c r="V51" s="170">
        <f t="shared" si="0"/>
        <v>5</v>
      </c>
      <c r="W51" s="170">
        <f t="shared" si="1"/>
        <v>5</v>
      </c>
      <c r="X51" s="170">
        <f t="shared" si="2"/>
        <v>5</v>
      </c>
      <c r="Y51" s="170">
        <f t="shared" si="3"/>
        <v>0</v>
      </c>
      <c r="Z51" s="170">
        <f t="shared" si="4"/>
        <v>5</v>
      </c>
      <c r="AA51" s="170">
        <f t="shared" si="5"/>
        <v>5</v>
      </c>
    </row>
    <row r="52" spans="1:27" x14ac:dyDescent="0.25">
      <c r="A52" s="122">
        <f t="shared" si="6"/>
        <v>40</v>
      </c>
      <c r="B52" s="136"/>
      <c r="C52" s="122">
        <v>31544</v>
      </c>
      <c r="D52" s="117" t="s">
        <v>48</v>
      </c>
      <c r="F52" s="132">
        <f>VLOOKUP($C52,'ASDR Current'!$A:$X,F$14,FALSE)*100</f>
        <v>2.9</v>
      </c>
      <c r="G52" s="119"/>
      <c r="H52" s="9">
        <f>VLOOKUP($C52,'ASDR Current'!$A:$X,H$14,FALSE)/1000</f>
        <v>52321.753069999992</v>
      </c>
      <c r="I52" s="10"/>
      <c r="J52" s="9">
        <f>VLOOKUP($C52,'ASDR Current'!$A:$X,J$14,FALSE)/1000</f>
        <v>1135.21488</v>
      </c>
      <c r="K52" s="11"/>
      <c r="L52" s="9">
        <f>VLOOKUP($C52,'ASDR Current'!$A:$X,L$14,FALSE)/1000</f>
        <v>-597.47387000000003</v>
      </c>
      <c r="M52" s="11"/>
      <c r="N52" s="9">
        <f>VLOOKUP($C52,'ASDR Current'!$A:$X,N$13,FALSE)/1000+VLOOKUP($C52,'ASDR Current'!$A:$X,N$14,FALSE)/1000</f>
        <v>0</v>
      </c>
      <c r="O52" s="10"/>
      <c r="P52" s="9">
        <f>SUM(H52,J52,L52,N52)</f>
        <v>52859.494079999989</v>
      </c>
      <c r="Q52" s="11"/>
      <c r="R52" s="9">
        <f>VLOOKUP($C52,'ASDR Current'!$A:$X,R$14,FALSE)/1000</f>
        <v>52432.261189999997</v>
      </c>
      <c r="V52" s="170">
        <f t="shared" si="0"/>
        <v>5</v>
      </c>
      <c r="W52" s="170">
        <f t="shared" si="1"/>
        <v>5</v>
      </c>
      <c r="X52" s="170">
        <f t="shared" si="2"/>
        <v>5</v>
      </c>
      <c r="Y52" s="170">
        <f t="shared" si="3"/>
        <v>0</v>
      </c>
      <c r="Z52" s="170">
        <f t="shared" si="4"/>
        <v>5</v>
      </c>
      <c r="AA52" s="170">
        <f t="shared" si="5"/>
        <v>5</v>
      </c>
    </row>
    <row r="53" spans="1:27" x14ac:dyDescent="0.25">
      <c r="A53" s="122">
        <f t="shared" si="6"/>
        <v>41</v>
      </c>
      <c r="B53" s="136"/>
      <c r="C53" s="122">
        <v>31644</v>
      </c>
      <c r="D53" s="117" t="s">
        <v>49</v>
      </c>
      <c r="F53" s="132">
        <f>VLOOKUP($C53,'ASDR Current'!$A:$X,F$14,FALSE)*100</f>
        <v>1.8000000000000003</v>
      </c>
      <c r="G53" s="119"/>
      <c r="H53" s="9">
        <f>VLOOKUP($C53,'ASDR Current'!$A:$X,H$14,FALSE)/1000</f>
        <v>5865.8117899999997</v>
      </c>
      <c r="I53" s="10"/>
      <c r="J53" s="9">
        <f>VLOOKUP($C53,'ASDR Current'!$A:$X,J$14,FALSE)/1000</f>
        <v>0</v>
      </c>
      <c r="K53" s="11"/>
      <c r="L53" s="9">
        <f>VLOOKUP($C53,'ASDR Current'!$A:$X,L$14,FALSE)/1000</f>
        <v>0</v>
      </c>
      <c r="M53" s="11"/>
      <c r="N53" s="9">
        <f>VLOOKUP($C53,'ASDR Current'!$A:$X,N$13,FALSE)/1000+VLOOKUP($C53,'ASDR Current'!$A:$X,N$14,FALSE)/1000</f>
        <v>0</v>
      </c>
      <c r="O53" s="10"/>
      <c r="P53" s="9">
        <f>SUM(H53,J53,L53,N53)</f>
        <v>5865.8117899999997</v>
      </c>
      <c r="Q53" s="11"/>
      <c r="R53" s="9">
        <f>VLOOKUP($C53,'ASDR Current'!$A:$X,R$14,FALSE)/1000</f>
        <v>5865.8117899999997</v>
      </c>
      <c r="V53" s="170">
        <f t="shared" si="0"/>
        <v>5</v>
      </c>
      <c r="W53" s="170">
        <f t="shared" si="1"/>
        <v>0</v>
      </c>
      <c r="X53" s="170">
        <f t="shared" si="2"/>
        <v>0</v>
      </c>
      <c r="Y53" s="170">
        <f t="shared" si="3"/>
        <v>0</v>
      </c>
      <c r="Z53" s="170">
        <f t="shared" si="4"/>
        <v>5</v>
      </c>
      <c r="AA53" s="170">
        <f t="shared" si="5"/>
        <v>5</v>
      </c>
    </row>
    <row r="54" spans="1:27" x14ac:dyDescent="0.25">
      <c r="A54" s="122">
        <f t="shared" si="6"/>
        <v>42</v>
      </c>
      <c r="B54" s="136"/>
      <c r="D54" s="135" t="s">
        <v>58</v>
      </c>
      <c r="E54" s="135"/>
      <c r="F54" s="137"/>
      <c r="H54" s="13">
        <f>SUM(H49:H53)</f>
        <v>517840.49136999977</v>
      </c>
      <c r="I54" s="16"/>
      <c r="J54" s="13">
        <f>SUM(J49:J53)</f>
        <v>24567.398539999998</v>
      </c>
      <c r="K54" s="16"/>
      <c r="L54" s="13">
        <f>SUM(L49:L53)</f>
        <v>-5332.7912899999992</v>
      </c>
      <c r="M54" s="16"/>
      <c r="N54" s="13">
        <f>SUM(N49:N53)</f>
        <v>0</v>
      </c>
      <c r="O54" s="16"/>
      <c r="P54" s="13">
        <f>SUM(P49:P53)</f>
        <v>537075.09861999971</v>
      </c>
      <c r="Q54" s="16"/>
      <c r="R54" s="13">
        <f>SUM(R49:R53)</f>
        <v>528167.51009999996</v>
      </c>
      <c r="V54" s="170">
        <f t="shared" si="0"/>
        <v>5</v>
      </c>
      <c r="W54" s="170">
        <f t="shared" si="1"/>
        <v>5</v>
      </c>
      <c r="X54" s="170">
        <f t="shared" si="2"/>
        <v>5</v>
      </c>
      <c r="Y54" s="170">
        <f t="shared" si="3"/>
        <v>0</v>
      </c>
      <c r="Z54" s="170">
        <f t="shared" si="4"/>
        <v>5</v>
      </c>
      <c r="AA54" s="170">
        <f t="shared" si="5"/>
        <v>4</v>
      </c>
    </row>
    <row r="55" spans="1:27" x14ac:dyDescent="0.25">
      <c r="A55" s="122">
        <f t="shared" si="6"/>
        <v>43</v>
      </c>
      <c r="B55" s="136"/>
      <c r="O55" s="119"/>
      <c r="V55" s="170">
        <f t="shared" si="0"/>
        <v>0</v>
      </c>
      <c r="W55" s="170">
        <f t="shared" si="1"/>
        <v>0</v>
      </c>
      <c r="X55" s="170">
        <f t="shared" si="2"/>
        <v>0</v>
      </c>
      <c r="Y55" s="170">
        <f t="shared" si="3"/>
        <v>0</v>
      </c>
      <c r="Z55" s="170">
        <f t="shared" si="4"/>
        <v>0</v>
      </c>
      <c r="AA55" s="170">
        <f t="shared" si="5"/>
        <v>0</v>
      </c>
    </row>
    <row r="56" spans="1:27" ht="13.8" thickBot="1" x14ac:dyDescent="0.3">
      <c r="A56" s="123">
        <f t="shared" si="6"/>
        <v>44</v>
      </c>
      <c r="B56" s="21" t="s">
        <v>59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38"/>
      <c r="P56" s="116"/>
      <c r="Q56" s="116"/>
      <c r="R56" s="116"/>
      <c r="V56" s="170">
        <f t="shared" si="0"/>
        <v>0</v>
      </c>
      <c r="W56" s="170">
        <f t="shared" si="1"/>
        <v>0</v>
      </c>
      <c r="X56" s="170">
        <f t="shared" si="2"/>
        <v>0</v>
      </c>
      <c r="Y56" s="170">
        <f t="shared" si="3"/>
        <v>0</v>
      </c>
      <c r="Z56" s="170">
        <f t="shared" si="4"/>
        <v>0</v>
      </c>
      <c r="AA56" s="170">
        <f t="shared" si="5"/>
        <v>0</v>
      </c>
    </row>
    <row r="57" spans="1:27" x14ac:dyDescent="0.25">
      <c r="A57" s="118" t="s">
        <v>60</v>
      </c>
      <c r="O57" s="119"/>
      <c r="P57" s="117" t="s">
        <v>61</v>
      </c>
      <c r="V57" s="170">
        <f t="shared" si="0"/>
        <v>0</v>
      </c>
      <c r="W57" s="170">
        <f t="shared" si="1"/>
        <v>0</v>
      </c>
      <c r="X57" s="170">
        <f t="shared" si="2"/>
        <v>0</v>
      </c>
      <c r="Y57" s="170">
        <f t="shared" si="3"/>
        <v>0</v>
      </c>
      <c r="Z57" s="170">
        <f t="shared" si="4"/>
        <v>0</v>
      </c>
      <c r="AA57" s="170">
        <f t="shared" si="5"/>
        <v>0</v>
      </c>
    </row>
    <row r="58" spans="1:27" ht="13.8" thickBot="1" x14ac:dyDescent="0.3">
      <c r="A58" s="116" t="str">
        <f>$A$1</f>
        <v>SCHEDULE B-07</v>
      </c>
      <c r="B58" s="116"/>
      <c r="C58" s="116"/>
      <c r="D58" s="116"/>
      <c r="E58" s="116"/>
      <c r="F58" s="116"/>
      <c r="G58" s="116" t="str">
        <f>$G$1</f>
        <v>PLANT BALANCES BY ACCOUNT AND SUB-ACCOUNT</v>
      </c>
      <c r="H58" s="116"/>
      <c r="I58" s="116"/>
      <c r="J58" s="116"/>
      <c r="K58" s="116"/>
      <c r="L58" s="116"/>
      <c r="M58" s="116"/>
      <c r="N58" s="116"/>
      <c r="O58" s="138"/>
      <c r="P58" s="116"/>
      <c r="Q58" s="116"/>
      <c r="R58" s="116" t="str">
        <f>"Page 22 of " &amp; $P$1</f>
        <v>Page 22 of 30</v>
      </c>
      <c r="V58" s="170">
        <f t="shared" si="0"/>
        <v>0</v>
      </c>
      <c r="W58" s="170">
        <f t="shared" si="1"/>
        <v>0</v>
      </c>
      <c r="X58" s="170">
        <f t="shared" si="2"/>
        <v>0</v>
      </c>
      <c r="Y58" s="170">
        <f t="shared" si="3"/>
        <v>0</v>
      </c>
      <c r="Z58" s="170">
        <f t="shared" si="4"/>
        <v>0</v>
      </c>
      <c r="AA58" s="170">
        <f t="shared" si="5"/>
        <v>0</v>
      </c>
    </row>
    <row r="59" spans="1:27" x14ac:dyDescent="0.25">
      <c r="A59" s="117" t="str">
        <f>$A$2</f>
        <v>FLORIDA PUBLIC SERVICE COMMISSION</v>
      </c>
      <c r="B59" s="139"/>
      <c r="E59" s="119" t="str">
        <f>$E$2</f>
        <v xml:space="preserve">                  EXPLANATION:</v>
      </c>
      <c r="F59" s="117" t="str">
        <f>IF($F$2="","",$F$2)</f>
        <v>Provide the depreciation rate and plant balances for each account or sub-account to which</v>
      </c>
      <c r="J59" s="140"/>
      <c r="K59" s="140"/>
      <c r="M59" s="140"/>
      <c r="N59" s="140"/>
      <c r="O59" s="141"/>
      <c r="P59" s="117" t="str">
        <f>$P$2</f>
        <v>Type of data shown:</v>
      </c>
      <c r="R59" s="118"/>
      <c r="V59" s="170">
        <f t="shared" si="0"/>
        <v>0</v>
      </c>
      <c r="W59" s="170">
        <f t="shared" si="1"/>
        <v>0</v>
      </c>
      <c r="X59" s="170">
        <f t="shared" si="2"/>
        <v>0</v>
      </c>
      <c r="Y59" s="170">
        <f t="shared" si="3"/>
        <v>0</v>
      </c>
      <c r="Z59" s="170">
        <f t="shared" si="4"/>
        <v>0</v>
      </c>
      <c r="AA59" s="170">
        <f t="shared" si="5"/>
        <v>0</v>
      </c>
    </row>
    <row r="60" spans="1:27" x14ac:dyDescent="0.25">
      <c r="B60" s="139"/>
      <c r="F60" s="117" t="str">
        <f>IF($F$3="","",$F$3)</f>
        <v>a separate depreciation rate is prescribed. (Include Amortization/Recovery schedule amounts).</v>
      </c>
      <c r="J60" s="119"/>
      <c r="K60" s="118"/>
      <c r="N60" s="119"/>
      <c r="O60" s="119" t="str">
        <f>IF($O$3=0,"",$O$3)</f>
        <v/>
      </c>
      <c r="P60" s="118" t="str">
        <f>$P$3</f>
        <v>Projected Test Year Ended 12/31/2025</v>
      </c>
      <c r="R60" s="119"/>
      <c r="V60" s="170">
        <f t="shared" si="0"/>
        <v>0</v>
      </c>
      <c r="W60" s="170">
        <f t="shared" si="1"/>
        <v>0</v>
      </c>
      <c r="X60" s="170">
        <f t="shared" si="2"/>
        <v>0</v>
      </c>
      <c r="Y60" s="170">
        <f t="shared" si="3"/>
        <v>0</v>
      </c>
      <c r="Z60" s="170">
        <f t="shared" si="4"/>
        <v>0</v>
      </c>
      <c r="AA60" s="170">
        <f t="shared" si="5"/>
        <v>0</v>
      </c>
    </row>
    <row r="61" spans="1:27" x14ac:dyDescent="0.25">
      <c r="A61" s="117" t="str">
        <f>$A$4</f>
        <v>COMPANY: TAMPA ELECTRIC COMPANY</v>
      </c>
      <c r="B61" s="139"/>
      <c r="F61" s="117" t="str">
        <f>IF(+$F$4="","",$F$4)</f>
        <v/>
      </c>
      <c r="J61" s="119"/>
      <c r="K61" s="118"/>
      <c r="L61" s="119"/>
      <c r="O61" s="119" t="str">
        <f>IF($O$4=0,"",$O$4)</f>
        <v/>
      </c>
      <c r="P61" s="118" t="str">
        <f>$P$4</f>
        <v>Projected Prior Year Ended 12/31/2024</v>
      </c>
      <c r="R61" s="119"/>
      <c r="V61" s="170">
        <f t="shared" si="0"/>
        <v>0</v>
      </c>
      <c r="W61" s="170">
        <f t="shared" si="1"/>
        <v>0</v>
      </c>
      <c r="X61" s="170">
        <f t="shared" si="2"/>
        <v>0</v>
      </c>
      <c r="Y61" s="170">
        <f t="shared" si="3"/>
        <v>0</v>
      </c>
      <c r="Z61" s="170">
        <f t="shared" si="4"/>
        <v>0</v>
      </c>
      <c r="AA61" s="170">
        <f t="shared" si="5"/>
        <v>0</v>
      </c>
    </row>
    <row r="62" spans="1:27" x14ac:dyDescent="0.25">
      <c r="B62" s="139"/>
      <c r="F62" s="117" t="str">
        <f>IF(+$F$5="","",$F$5)</f>
        <v/>
      </c>
      <c r="J62" s="119"/>
      <c r="K62" s="118"/>
      <c r="L62" s="119"/>
      <c r="O62" s="119" t="str">
        <f>IF($O$5=0,"",$O$5)</f>
        <v>XX</v>
      </c>
      <c r="P62" s="118" t="str">
        <f>$P$5</f>
        <v>Historical Prior Year Ended 12/31/2023</v>
      </c>
      <c r="R62" s="119"/>
      <c r="V62" s="170">
        <f t="shared" si="0"/>
        <v>0</v>
      </c>
      <c r="W62" s="170">
        <f t="shared" si="1"/>
        <v>0</v>
      </c>
      <c r="X62" s="170">
        <f t="shared" si="2"/>
        <v>0</v>
      </c>
      <c r="Y62" s="170">
        <f t="shared" si="3"/>
        <v>0</v>
      </c>
      <c r="Z62" s="170">
        <f t="shared" si="4"/>
        <v>0</v>
      </c>
      <c r="AA62" s="170">
        <f t="shared" si="5"/>
        <v>0</v>
      </c>
    </row>
    <row r="63" spans="1:27" x14ac:dyDescent="0.25">
      <c r="J63" s="119"/>
      <c r="K63" s="118"/>
      <c r="L63" s="119"/>
      <c r="O63" s="119"/>
      <c r="P63" s="171" t="s">
        <v>583</v>
      </c>
      <c r="R63" s="119"/>
      <c r="V63" s="170">
        <f t="shared" si="0"/>
        <v>0</v>
      </c>
      <c r="W63" s="170">
        <f t="shared" si="1"/>
        <v>0</v>
      </c>
      <c r="X63" s="170">
        <f t="shared" si="2"/>
        <v>0</v>
      </c>
      <c r="Y63" s="170">
        <f t="shared" si="3"/>
        <v>0</v>
      </c>
      <c r="Z63" s="170">
        <f t="shared" si="4"/>
        <v>0</v>
      </c>
      <c r="AA63" s="170">
        <f t="shared" si="5"/>
        <v>0</v>
      </c>
    </row>
    <row r="64" spans="1:27" ht="13.8" thickBot="1" x14ac:dyDescent="0.3">
      <c r="A64" s="166" t="s">
        <v>582</v>
      </c>
      <c r="B64" s="116"/>
      <c r="C64" s="116"/>
      <c r="D64" s="116"/>
      <c r="E64" s="116"/>
      <c r="F64" s="116"/>
      <c r="G64" s="116"/>
      <c r="H64" s="123" t="s">
        <v>18</v>
      </c>
      <c r="I64" s="116"/>
      <c r="J64" s="116"/>
      <c r="K64" s="116"/>
      <c r="L64" s="116"/>
      <c r="M64" s="116"/>
      <c r="N64" s="116"/>
      <c r="O64" s="138"/>
      <c r="P64" s="116" t="s">
        <v>584</v>
      </c>
      <c r="Q64" s="116"/>
      <c r="R64" s="116"/>
      <c r="V64" s="170">
        <f t="shared" si="0"/>
        <v>0</v>
      </c>
      <c r="W64" s="170">
        <f t="shared" si="1"/>
        <v>0</v>
      </c>
      <c r="X64" s="170">
        <f t="shared" si="2"/>
        <v>0</v>
      </c>
      <c r="Y64" s="170">
        <f t="shared" si="3"/>
        <v>0</v>
      </c>
      <c r="Z64" s="170">
        <f t="shared" si="4"/>
        <v>0</v>
      </c>
      <c r="AA64" s="170">
        <f t="shared" si="5"/>
        <v>0</v>
      </c>
    </row>
    <row r="65" spans="1:27" x14ac:dyDescent="0.25"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1"/>
      <c r="P65" s="120"/>
      <c r="Q65" s="120"/>
      <c r="R65" s="120"/>
      <c r="V65" s="170">
        <f t="shared" si="0"/>
        <v>0</v>
      </c>
      <c r="W65" s="170">
        <f t="shared" si="1"/>
        <v>0</v>
      </c>
      <c r="X65" s="170">
        <f t="shared" si="2"/>
        <v>0</v>
      </c>
      <c r="Y65" s="170">
        <f t="shared" si="3"/>
        <v>0</v>
      </c>
      <c r="Z65" s="170">
        <f t="shared" si="4"/>
        <v>0</v>
      </c>
      <c r="AA65" s="170">
        <f t="shared" si="5"/>
        <v>0</v>
      </c>
    </row>
    <row r="66" spans="1:27" x14ac:dyDescent="0.25">
      <c r="C66" s="120" t="s">
        <v>19</v>
      </c>
      <c r="D66" s="120" t="s">
        <v>20</v>
      </c>
      <c r="E66" s="120"/>
      <c r="F66" s="120" t="s">
        <v>21</v>
      </c>
      <c r="G66" s="120"/>
      <c r="H66" s="120" t="s">
        <v>2</v>
      </c>
      <c r="I66" s="120"/>
      <c r="J66" s="122" t="s">
        <v>3</v>
      </c>
      <c r="K66" s="122"/>
      <c r="L66" s="120" t="s">
        <v>4</v>
      </c>
      <c r="M66" s="120"/>
      <c r="N66" s="120" t="s">
        <v>5</v>
      </c>
      <c r="O66" s="121"/>
      <c r="P66" s="120" t="s">
        <v>6</v>
      </c>
      <c r="Q66" s="120"/>
      <c r="R66" s="120" t="s">
        <v>7</v>
      </c>
      <c r="V66" s="170">
        <f t="shared" si="0"/>
        <v>0</v>
      </c>
      <c r="W66" s="170">
        <f t="shared" si="1"/>
        <v>0</v>
      </c>
      <c r="X66" s="170">
        <f t="shared" si="2"/>
        <v>0</v>
      </c>
      <c r="Y66" s="170">
        <f t="shared" si="3"/>
        <v>0</v>
      </c>
      <c r="Z66" s="170">
        <f t="shared" si="4"/>
        <v>0</v>
      </c>
      <c r="AA66" s="170">
        <f t="shared" si="5"/>
        <v>0</v>
      </c>
    </row>
    <row r="67" spans="1:27" x14ac:dyDescent="0.25">
      <c r="C67" s="122" t="s">
        <v>22</v>
      </c>
      <c r="D67" s="122" t="s">
        <v>22</v>
      </c>
      <c r="F67" s="122" t="s">
        <v>23</v>
      </c>
      <c r="G67" s="122"/>
      <c r="H67" s="120" t="s">
        <v>24</v>
      </c>
      <c r="I67" s="122"/>
      <c r="J67" s="120" t="s">
        <v>25</v>
      </c>
      <c r="K67" s="122"/>
      <c r="L67" s="122" t="s">
        <v>25</v>
      </c>
      <c r="M67" s="122"/>
      <c r="O67" s="119"/>
      <c r="P67" s="122" t="s">
        <v>24</v>
      </c>
      <c r="R67" s="122"/>
      <c r="V67" s="170">
        <f t="shared" ref="V67:V130" si="7">IFERROR(IF(H67=INT(H67),0,LEN(MID(H67-INT(H67),FIND(".",H67,1),LEN(H67)-FIND(".",H67,1)))),0)</f>
        <v>0</v>
      </c>
      <c r="W67" s="170">
        <f t="shared" ref="W67:W130" si="8">IFERROR(IF(J67=INT(J67),0,LEN(MID(J67-INT(J67),FIND(".",J67,1),LEN(J67)-FIND(".",J67,1)))),0)</f>
        <v>0</v>
      </c>
      <c r="X67" s="170">
        <f t="shared" ref="X67:X130" si="9">IFERROR(IF(L67=INT(L67),0,LEN(MID(L67-INT(L67),FIND(".",L67,1),LEN(L67)-FIND(".",L67,1)))),0)</f>
        <v>0</v>
      </c>
      <c r="Y67" s="170">
        <f t="shared" ref="Y67:Y130" si="10">IFERROR(IF(N67=INT(N67),0,LEN(MID(N67-INT(N67),FIND(".",N67,1),LEN(N67)-FIND(".",N67,1)))),0)</f>
        <v>0</v>
      </c>
      <c r="Z67" s="170">
        <f t="shared" ref="Z67:Z130" si="11">IFERROR(IF(P67=INT(P67),0,LEN(MID(P67-INT(P67),FIND(".",P67,1),LEN(P67)-FIND(".",P67,1)))),0)</f>
        <v>0</v>
      </c>
      <c r="AA67" s="170">
        <f t="shared" ref="AA67:AA130" si="12">IFERROR(IF(R67=INT(R67),0,LEN(MID(R67-INT(R67),FIND(".",R67,1),LEN(R67)-FIND(".",R67,1)))),0)</f>
        <v>0</v>
      </c>
    </row>
    <row r="68" spans="1:27" x14ac:dyDescent="0.25">
      <c r="A68" s="122" t="s">
        <v>26</v>
      </c>
      <c r="B68" s="122"/>
      <c r="C68" s="122" t="s">
        <v>27</v>
      </c>
      <c r="D68" s="122" t="s">
        <v>27</v>
      </c>
      <c r="E68" s="120"/>
      <c r="F68" s="122" t="s">
        <v>28</v>
      </c>
      <c r="G68" s="122"/>
      <c r="H68" s="122" t="s">
        <v>29</v>
      </c>
      <c r="I68" s="122"/>
      <c r="J68" s="122" t="s">
        <v>24</v>
      </c>
      <c r="K68" s="120"/>
      <c r="L68" s="122" t="s">
        <v>24</v>
      </c>
      <c r="M68" s="118"/>
      <c r="N68" s="122" t="s">
        <v>30</v>
      </c>
      <c r="O68" s="121"/>
      <c r="P68" s="120" t="s">
        <v>29</v>
      </c>
      <c r="Q68" s="120"/>
      <c r="R68" s="122" t="s">
        <v>31</v>
      </c>
      <c r="V68" s="170">
        <f t="shared" si="7"/>
        <v>0</v>
      </c>
      <c r="W68" s="170">
        <f t="shared" si="8"/>
        <v>0</v>
      </c>
      <c r="X68" s="170">
        <f t="shared" si="9"/>
        <v>0</v>
      </c>
      <c r="Y68" s="170">
        <f t="shared" si="10"/>
        <v>0</v>
      </c>
      <c r="Z68" s="170">
        <f t="shared" si="11"/>
        <v>0</v>
      </c>
      <c r="AA68" s="170">
        <f t="shared" si="12"/>
        <v>0</v>
      </c>
    </row>
    <row r="69" spans="1:27" ht="13.8" thickBot="1" x14ac:dyDescent="0.3">
      <c r="A69" s="123" t="s">
        <v>32</v>
      </c>
      <c r="B69" s="123"/>
      <c r="C69" s="123" t="s">
        <v>33</v>
      </c>
      <c r="D69" s="123" t="s">
        <v>34</v>
      </c>
      <c r="E69" s="123"/>
      <c r="F69" s="124" t="s">
        <v>35</v>
      </c>
      <c r="G69" s="124"/>
      <c r="H69" s="124" t="s">
        <v>36</v>
      </c>
      <c r="I69" s="125"/>
      <c r="J69" s="124" t="s">
        <v>37</v>
      </c>
      <c r="K69" s="125"/>
      <c r="L69" s="125" t="s">
        <v>38</v>
      </c>
      <c r="M69" s="126"/>
      <c r="N69" s="126" t="s">
        <v>39</v>
      </c>
      <c r="O69" s="127"/>
      <c r="P69" s="126" t="s">
        <v>40</v>
      </c>
      <c r="Q69" s="126"/>
      <c r="R69" s="126" t="s">
        <v>41</v>
      </c>
      <c r="V69" s="170">
        <f t="shared" si="7"/>
        <v>0</v>
      </c>
      <c r="W69" s="170">
        <f t="shared" si="8"/>
        <v>0</v>
      </c>
      <c r="X69" s="170">
        <f t="shared" si="9"/>
        <v>0</v>
      </c>
      <c r="Y69" s="170">
        <f t="shared" si="10"/>
        <v>0</v>
      </c>
      <c r="Z69" s="170">
        <f t="shared" si="11"/>
        <v>0</v>
      </c>
      <c r="AA69" s="170">
        <f t="shared" si="12"/>
        <v>0</v>
      </c>
    </row>
    <row r="70" spans="1:27" x14ac:dyDescent="0.25">
      <c r="A70" s="122">
        <v>1</v>
      </c>
      <c r="B70" s="122"/>
      <c r="O70" s="119"/>
      <c r="V70" s="170">
        <f t="shared" si="7"/>
        <v>0</v>
      </c>
      <c r="W70" s="170">
        <f t="shared" si="8"/>
        <v>0</v>
      </c>
      <c r="X70" s="170">
        <f t="shared" si="9"/>
        <v>0</v>
      </c>
      <c r="Y70" s="170">
        <f t="shared" si="10"/>
        <v>0</v>
      </c>
      <c r="Z70" s="170">
        <f t="shared" si="11"/>
        <v>0</v>
      </c>
      <c r="AA70" s="170">
        <f t="shared" si="12"/>
        <v>0</v>
      </c>
    </row>
    <row r="71" spans="1:27" x14ac:dyDescent="0.25">
      <c r="A71" s="122">
        <f>A70+1</f>
        <v>2</v>
      </c>
      <c r="B71" s="128"/>
      <c r="D71" s="143" t="s">
        <v>62</v>
      </c>
      <c r="E71" s="135"/>
      <c r="F71" s="135"/>
      <c r="G71" s="135"/>
      <c r="O71" s="119"/>
      <c r="V71" s="170">
        <f t="shared" si="7"/>
        <v>0</v>
      </c>
      <c r="W71" s="170">
        <f t="shared" si="8"/>
        <v>0</v>
      </c>
      <c r="X71" s="170">
        <f t="shared" si="9"/>
        <v>0</v>
      </c>
      <c r="Y71" s="170">
        <f t="shared" si="10"/>
        <v>0</v>
      </c>
      <c r="Z71" s="170">
        <f t="shared" si="11"/>
        <v>0</v>
      </c>
      <c r="AA71" s="170">
        <f t="shared" si="12"/>
        <v>0</v>
      </c>
    </row>
    <row r="72" spans="1:27" x14ac:dyDescent="0.25">
      <c r="A72" s="122">
        <f t="shared" ref="A72:A113" si="13">A71+1</f>
        <v>3</v>
      </c>
      <c r="B72" s="128"/>
      <c r="C72" s="122">
        <v>31145</v>
      </c>
      <c r="D72" s="117" t="s">
        <v>45</v>
      </c>
      <c r="F72" s="132">
        <f>VLOOKUP($C72,'ASDR Current'!$A:$X,F$14,FALSE)*100</f>
        <v>2.1</v>
      </c>
      <c r="G72" s="119"/>
      <c r="H72" s="9">
        <f>VLOOKUP($C72,'ASDR Current'!$A:$X,H$14,FALSE)/1000</f>
        <v>31989.234050000003</v>
      </c>
      <c r="I72" s="10"/>
      <c r="J72" s="9">
        <f>VLOOKUP($C72,'ASDR Current'!$A:$X,J$14,FALSE)/1000</f>
        <v>48.661720000000003</v>
      </c>
      <c r="K72" s="11"/>
      <c r="L72" s="9">
        <f>VLOOKUP($C72,'ASDR Current'!$A:$X,L$14,FALSE)/1000</f>
        <v>-39.232620000000004</v>
      </c>
      <c r="M72" s="11"/>
      <c r="N72" s="9">
        <f>VLOOKUP($C72,'ASDR Current'!$A:$X,N$13,FALSE)/1000+VLOOKUP($C72,'ASDR Current'!$A:$X,N$14,FALSE)/1000</f>
        <v>0</v>
      </c>
      <c r="O72" s="10"/>
      <c r="P72" s="9">
        <f>SUM(H72,J72,L72,N72)</f>
        <v>31998.663150000004</v>
      </c>
      <c r="Q72" s="11"/>
      <c r="R72" s="9">
        <f>VLOOKUP($C72,'ASDR Current'!$A:$X,R$14,FALSE)/1000</f>
        <v>31997.139030000002</v>
      </c>
      <c r="V72" s="170">
        <f t="shared" si="7"/>
        <v>5</v>
      </c>
      <c r="W72" s="170">
        <f t="shared" si="8"/>
        <v>5</v>
      </c>
      <c r="X72" s="170">
        <f t="shared" si="9"/>
        <v>5</v>
      </c>
      <c r="Y72" s="170">
        <f t="shared" si="10"/>
        <v>0</v>
      </c>
      <c r="Z72" s="170">
        <f t="shared" si="11"/>
        <v>5</v>
      </c>
      <c r="AA72" s="170">
        <f t="shared" si="12"/>
        <v>5</v>
      </c>
    </row>
    <row r="73" spans="1:27" x14ac:dyDescent="0.25">
      <c r="A73" s="122">
        <f t="shared" si="13"/>
        <v>4</v>
      </c>
      <c r="B73" s="128"/>
      <c r="C73" s="122">
        <v>31245</v>
      </c>
      <c r="D73" s="117" t="s">
        <v>46</v>
      </c>
      <c r="F73" s="132">
        <f>VLOOKUP($C73,'ASDR Current'!$A:$X,F$14,FALSE)*100</f>
        <v>3.1</v>
      </c>
      <c r="G73" s="119"/>
      <c r="H73" s="9">
        <f>VLOOKUP($C73,'ASDR Current'!$A:$X,H$14,FALSE)/1000</f>
        <v>193681.40916999991</v>
      </c>
      <c r="I73" s="10"/>
      <c r="J73" s="9">
        <f>VLOOKUP($C73,'ASDR Current'!$A:$X,J$14,FALSE)/1000</f>
        <v>6467.1196799999998</v>
      </c>
      <c r="K73" s="11"/>
      <c r="L73" s="9">
        <f>VLOOKUP($C73,'ASDR Current'!$A:$X,L$14,FALSE)/1000</f>
        <v>-3866.8645899999997</v>
      </c>
      <c r="M73" s="11"/>
      <c r="N73" s="9">
        <f>VLOOKUP($C73,'ASDR Current'!$A:$X,N$13,FALSE)/1000+VLOOKUP($C73,'ASDR Current'!$A:$X,N$14,FALSE)/1000</f>
        <v>0</v>
      </c>
      <c r="O73" s="10"/>
      <c r="P73" s="9">
        <f>SUM(H73,J73,L73,N73)</f>
        <v>196281.6642599999</v>
      </c>
      <c r="Q73" s="11"/>
      <c r="R73" s="9">
        <f>VLOOKUP($C73,'ASDR Current'!$A:$X,R$14,FALSE)/1000</f>
        <v>194807.21880999999</v>
      </c>
      <c r="V73" s="170">
        <f t="shared" si="7"/>
        <v>5</v>
      </c>
      <c r="W73" s="170">
        <f t="shared" si="8"/>
        <v>5</v>
      </c>
      <c r="X73" s="170">
        <f t="shared" si="9"/>
        <v>5</v>
      </c>
      <c r="Y73" s="170">
        <f t="shared" si="10"/>
        <v>0</v>
      </c>
      <c r="Z73" s="170">
        <f t="shared" si="11"/>
        <v>5</v>
      </c>
      <c r="AA73" s="170">
        <f t="shared" si="12"/>
        <v>5</v>
      </c>
    </row>
    <row r="74" spans="1:27" x14ac:dyDescent="0.25">
      <c r="A74" s="122">
        <f t="shared" si="13"/>
        <v>5</v>
      </c>
      <c r="B74" s="128"/>
      <c r="C74" s="122">
        <v>31545</v>
      </c>
      <c r="D74" s="117" t="s">
        <v>48</v>
      </c>
      <c r="F74" s="132">
        <f>VLOOKUP($C74,'ASDR Current'!$A:$X,F$14,FALSE)*100</f>
        <v>2.4</v>
      </c>
      <c r="G74" s="119"/>
      <c r="H74" s="9">
        <f>VLOOKUP($C74,'ASDR Current'!$A:$X,H$14,FALSE)/1000</f>
        <v>26006.069589999999</v>
      </c>
      <c r="I74" s="10"/>
      <c r="J74" s="9">
        <f>VLOOKUP($C74,'ASDR Current'!$A:$X,J$14,FALSE)/1000</f>
        <v>18.83671</v>
      </c>
      <c r="K74" s="11"/>
      <c r="L74" s="9">
        <f>VLOOKUP($C74,'ASDR Current'!$A:$X,L$14,FALSE)/1000</f>
        <v>-38.211150000000004</v>
      </c>
      <c r="M74" s="11"/>
      <c r="N74" s="9">
        <f>VLOOKUP($C74,'ASDR Current'!$A:$X,N$13,FALSE)/1000+VLOOKUP($C74,'ASDR Current'!$A:$X,N$14,FALSE)/1000</f>
        <v>0</v>
      </c>
      <c r="O74" s="10"/>
      <c r="P74" s="9">
        <f>SUM(H74,J74,L74,N74)</f>
        <v>25986.69515</v>
      </c>
      <c r="Q74" s="11"/>
      <c r="R74" s="9">
        <f>VLOOKUP($C74,'ASDR Current'!$A:$X,R$14,FALSE)/1000</f>
        <v>25998.617879999998</v>
      </c>
      <c r="V74" s="170">
        <f t="shared" si="7"/>
        <v>5</v>
      </c>
      <c r="W74" s="170">
        <f t="shared" si="8"/>
        <v>5</v>
      </c>
      <c r="X74" s="170">
        <f t="shared" si="9"/>
        <v>5</v>
      </c>
      <c r="Y74" s="170">
        <f t="shared" si="10"/>
        <v>0</v>
      </c>
      <c r="Z74" s="170">
        <f t="shared" si="11"/>
        <v>5</v>
      </c>
      <c r="AA74" s="170">
        <f t="shared" si="12"/>
        <v>5</v>
      </c>
    </row>
    <row r="75" spans="1:27" x14ac:dyDescent="0.25">
      <c r="A75" s="122">
        <f t="shared" si="13"/>
        <v>6</v>
      </c>
      <c r="B75" s="128"/>
      <c r="C75" s="122">
        <v>31645</v>
      </c>
      <c r="D75" s="117" t="s">
        <v>49</v>
      </c>
      <c r="F75" s="132">
        <f>VLOOKUP($C75,'ASDR Current'!$A:$X,F$14,FALSE)*100</f>
        <v>0.6</v>
      </c>
      <c r="G75" s="119"/>
      <c r="H75" s="9">
        <f>VLOOKUP($C75,'ASDR Current'!$A:$X,H$14,FALSE)/1000</f>
        <v>1694.8479500000001</v>
      </c>
      <c r="I75" s="10"/>
      <c r="J75" s="9">
        <f>VLOOKUP($C75,'ASDR Current'!$A:$X,J$14,FALSE)/1000</f>
        <v>0</v>
      </c>
      <c r="K75" s="11"/>
      <c r="L75" s="9">
        <f>VLOOKUP($C75,'ASDR Current'!$A:$X,L$14,FALSE)/1000</f>
        <v>0</v>
      </c>
      <c r="M75" s="11"/>
      <c r="N75" s="9">
        <f>VLOOKUP($C75,'ASDR Current'!$A:$X,N$13,FALSE)/1000+VLOOKUP($C75,'ASDR Current'!$A:$X,N$14,FALSE)/1000</f>
        <v>0</v>
      </c>
      <c r="O75" s="10"/>
      <c r="P75" s="9">
        <f>SUM(H75,J75,L75,N75)</f>
        <v>1694.8479500000001</v>
      </c>
      <c r="Q75" s="11"/>
      <c r="R75" s="9">
        <f>VLOOKUP($C75,'ASDR Current'!$A:$X,R$14,FALSE)/1000</f>
        <v>1694.8479499999999</v>
      </c>
      <c r="V75" s="170">
        <f t="shared" si="7"/>
        <v>5</v>
      </c>
      <c r="W75" s="170">
        <f t="shared" si="8"/>
        <v>0</v>
      </c>
      <c r="X75" s="170">
        <f t="shared" si="9"/>
        <v>0</v>
      </c>
      <c r="Y75" s="170">
        <f t="shared" si="10"/>
        <v>0</v>
      </c>
      <c r="Z75" s="170">
        <f t="shared" si="11"/>
        <v>5</v>
      </c>
      <c r="AA75" s="170">
        <f t="shared" si="12"/>
        <v>5</v>
      </c>
    </row>
    <row r="76" spans="1:27" x14ac:dyDescent="0.25">
      <c r="A76" s="122">
        <f t="shared" si="13"/>
        <v>7</v>
      </c>
      <c r="B76" s="122"/>
      <c r="C76" s="122"/>
      <c r="D76" s="143" t="s">
        <v>63</v>
      </c>
      <c r="E76" s="135"/>
      <c r="F76" s="132"/>
      <c r="H76" s="13">
        <f>SUM(H72:H75)</f>
        <v>253371.56075999991</v>
      </c>
      <c r="I76" s="16"/>
      <c r="J76" s="13">
        <f>SUM(J72:J75)</f>
        <v>6534.6181099999994</v>
      </c>
      <c r="K76" s="16"/>
      <c r="L76" s="13">
        <f>SUM(L72:L75)</f>
        <v>-3944.30836</v>
      </c>
      <c r="M76" s="16"/>
      <c r="N76" s="13">
        <f>SUM(N72:N75)</f>
        <v>0</v>
      </c>
      <c r="O76" s="16"/>
      <c r="P76" s="13">
        <f>SUM(P72:P75)</f>
        <v>255961.87050999989</v>
      </c>
      <c r="Q76" s="16"/>
      <c r="R76" s="13">
        <f>SUM(R72:R75)</f>
        <v>254497.82366999998</v>
      </c>
      <c r="V76" s="170">
        <f t="shared" si="7"/>
        <v>5</v>
      </c>
      <c r="W76" s="170">
        <f t="shared" si="8"/>
        <v>5</v>
      </c>
      <c r="X76" s="170">
        <f t="shared" si="9"/>
        <v>5</v>
      </c>
      <c r="Y76" s="170">
        <f t="shared" si="10"/>
        <v>0</v>
      </c>
      <c r="Z76" s="170">
        <f t="shared" si="11"/>
        <v>5</v>
      </c>
      <c r="AA76" s="170">
        <f t="shared" si="12"/>
        <v>5</v>
      </c>
    </row>
    <row r="77" spans="1:27" x14ac:dyDescent="0.25">
      <c r="A77" s="122">
        <f t="shared" si="13"/>
        <v>8</v>
      </c>
      <c r="B77" s="122"/>
      <c r="F77" s="133"/>
      <c r="O77" s="119"/>
      <c r="V77" s="170">
        <f t="shared" si="7"/>
        <v>0</v>
      </c>
      <c r="W77" s="170">
        <f t="shared" si="8"/>
        <v>0</v>
      </c>
      <c r="X77" s="170">
        <f t="shared" si="9"/>
        <v>0</v>
      </c>
      <c r="Y77" s="170">
        <f t="shared" si="10"/>
        <v>0</v>
      </c>
      <c r="Z77" s="170">
        <f t="shared" si="11"/>
        <v>0</v>
      </c>
      <c r="AA77" s="170">
        <f t="shared" si="12"/>
        <v>0</v>
      </c>
    </row>
    <row r="78" spans="1:27" x14ac:dyDescent="0.25">
      <c r="A78" s="122">
        <f t="shared" si="13"/>
        <v>9</v>
      </c>
      <c r="B78" s="128"/>
      <c r="C78" s="122"/>
      <c r="D78" s="135" t="s">
        <v>64</v>
      </c>
      <c r="E78" s="135"/>
      <c r="F78" s="132"/>
      <c r="G78" s="135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V78" s="170">
        <f t="shared" si="7"/>
        <v>0</v>
      </c>
      <c r="W78" s="170">
        <f t="shared" si="8"/>
        <v>0</v>
      </c>
      <c r="X78" s="170">
        <f t="shared" si="9"/>
        <v>0</v>
      </c>
      <c r="Y78" s="170">
        <f t="shared" si="10"/>
        <v>0</v>
      </c>
      <c r="Z78" s="170">
        <f t="shared" si="11"/>
        <v>0</v>
      </c>
      <c r="AA78" s="170">
        <f t="shared" si="12"/>
        <v>0</v>
      </c>
    </row>
    <row r="79" spans="1:27" x14ac:dyDescent="0.25">
      <c r="A79" s="122">
        <f t="shared" si="13"/>
        <v>10</v>
      </c>
      <c r="B79" s="128"/>
      <c r="C79" s="122">
        <v>31146</v>
      </c>
      <c r="D79" s="117" t="s">
        <v>45</v>
      </c>
      <c r="F79" s="132">
        <f>VLOOKUP($C79,'ASDR Current'!$A:$X,F$14,FALSE)*100</f>
        <v>2.9000000000000004</v>
      </c>
      <c r="G79" s="119"/>
      <c r="H79" s="9">
        <f>VLOOKUP($C79,'ASDR Current'!$A:$X,H$14,FALSE)/1000</f>
        <v>0</v>
      </c>
      <c r="I79" s="10"/>
      <c r="J79" s="9">
        <f>VLOOKUP($C79,'ASDR Current'!$A:$X,J$14,FALSE)/1000</f>
        <v>0</v>
      </c>
      <c r="K79" s="11"/>
      <c r="L79" s="9">
        <f>VLOOKUP($C79,'ASDR Current'!$A:$X,L$14,FALSE)/1000</f>
        <v>0</v>
      </c>
      <c r="M79" s="11"/>
      <c r="N79" s="9">
        <f>VLOOKUP($C79,'ASDR Current'!$A:$X,N$13,FALSE)/1000+VLOOKUP($C79,'ASDR Current'!$A:$X,N$14,FALSE)/1000</f>
        <v>0</v>
      </c>
      <c r="O79" s="10"/>
      <c r="P79" s="9">
        <f>SUM(H79,J79,L79,N79)</f>
        <v>0</v>
      </c>
      <c r="Q79" s="11"/>
      <c r="R79" s="9">
        <f>VLOOKUP($C79,'ASDR Current'!$A:$X,R$14,FALSE)/1000</f>
        <v>0</v>
      </c>
      <c r="V79" s="170">
        <f t="shared" si="7"/>
        <v>0</v>
      </c>
      <c r="W79" s="170">
        <f t="shared" si="8"/>
        <v>0</v>
      </c>
      <c r="X79" s="170">
        <f t="shared" si="9"/>
        <v>0</v>
      </c>
      <c r="Y79" s="170">
        <f t="shared" si="10"/>
        <v>0</v>
      </c>
      <c r="Z79" s="170">
        <f t="shared" si="11"/>
        <v>0</v>
      </c>
      <c r="AA79" s="170">
        <f t="shared" si="12"/>
        <v>0</v>
      </c>
    </row>
    <row r="80" spans="1:27" x14ac:dyDescent="0.25">
      <c r="A80" s="122">
        <f t="shared" si="13"/>
        <v>11</v>
      </c>
      <c r="B80" s="128"/>
      <c r="C80" s="122">
        <v>31246</v>
      </c>
      <c r="D80" s="117" t="s">
        <v>46</v>
      </c>
      <c r="F80" s="132">
        <f>VLOOKUP($C80,'ASDR Current'!$A:$X,F$14,FALSE)*100</f>
        <v>4.3000000000000007</v>
      </c>
      <c r="G80" s="119"/>
      <c r="H80" s="9">
        <f>VLOOKUP($C80,'ASDR Current'!$A:$X,H$14,FALSE)/1000</f>
        <v>0</v>
      </c>
      <c r="I80" s="10"/>
      <c r="J80" s="9">
        <f>VLOOKUP($C80,'ASDR Current'!$A:$X,J$14,FALSE)/1000</f>
        <v>0</v>
      </c>
      <c r="K80" s="11"/>
      <c r="L80" s="9">
        <f>VLOOKUP($C80,'ASDR Current'!$A:$X,L$14,FALSE)/1000</f>
        <v>0</v>
      </c>
      <c r="M80" s="11"/>
      <c r="N80" s="9">
        <f>VLOOKUP($C80,'ASDR Current'!$A:$X,N$13,FALSE)/1000+VLOOKUP($C80,'ASDR Current'!$A:$X,N$14,FALSE)/1000</f>
        <v>0</v>
      </c>
      <c r="O80" s="10"/>
      <c r="P80" s="9">
        <f>SUM(H80,J80,L80,N80)</f>
        <v>0</v>
      </c>
      <c r="Q80" s="11"/>
      <c r="R80" s="9">
        <f>VLOOKUP($C80,'ASDR Current'!$A:$X,R$14,FALSE)/1000</f>
        <v>0</v>
      </c>
      <c r="V80" s="170">
        <f t="shared" si="7"/>
        <v>0</v>
      </c>
      <c r="W80" s="170">
        <f t="shared" si="8"/>
        <v>0</v>
      </c>
      <c r="X80" s="170">
        <f t="shared" si="9"/>
        <v>0</v>
      </c>
      <c r="Y80" s="170">
        <f t="shared" si="10"/>
        <v>0</v>
      </c>
      <c r="Z80" s="170">
        <f t="shared" si="11"/>
        <v>0</v>
      </c>
      <c r="AA80" s="170">
        <f t="shared" si="12"/>
        <v>0</v>
      </c>
    </row>
    <row r="81" spans="1:27" x14ac:dyDescent="0.25">
      <c r="A81" s="122">
        <f t="shared" si="13"/>
        <v>12</v>
      </c>
      <c r="B81" s="128"/>
      <c r="C81" s="122">
        <v>31546</v>
      </c>
      <c r="D81" s="117" t="s">
        <v>48</v>
      </c>
      <c r="F81" s="132">
        <f>VLOOKUP($C81,'ASDR Current'!$A:$X,F$14,FALSE)*100</f>
        <v>3.5000000000000004</v>
      </c>
      <c r="G81" s="119"/>
      <c r="H81" s="9">
        <f>VLOOKUP($C81,'ASDR Current'!$A:$X,H$14,FALSE)/1000</f>
        <v>0</v>
      </c>
      <c r="I81" s="10"/>
      <c r="J81" s="9">
        <f>VLOOKUP($C81,'ASDR Current'!$A:$X,J$14,FALSE)/1000</f>
        <v>0</v>
      </c>
      <c r="K81" s="11"/>
      <c r="L81" s="9">
        <f>VLOOKUP($C81,'ASDR Current'!$A:$X,L$14,FALSE)/1000</f>
        <v>0</v>
      </c>
      <c r="M81" s="11"/>
      <c r="N81" s="9">
        <f>VLOOKUP($C81,'ASDR Current'!$A:$X,N$13,FALSE)/1000+VLOOKUP($C81,'ASDR Current'!$A:$X,N$14,FALSE)/1000</f>
        <v>0</v>
      </c>
      <c r="O81" s="10"/>
      <c r="P81" s="9">
        <f>SUM(H81,J81,L81,N81)</f>
        <v>0</v>
      </c>
      <c r="Q81" s="11"/>
      <c r="R81" s="9">
        <f>VLOOKUP($C81,'ASDR Current'!$A:$X,R$14,FALSE)/1000</f>
        <v>0</v>
      </c>
      <c r="V81" s="170">
        <f t="shared" si="7"/>
        <v>0</v>
      </c>
      <c r="W81" s="170">
        <f t="shared" si="8"/>
        <v>0</v>
      </c>
      <c r="X81" s="170">
        <f t="shared" si="9"/>
        <v>0</v>
      </c>
      <c r="Y81" s="170">
        <f t="shared" si="10"/>
        <v>0</v>
      </c>
      <c r="Z81" s="170">
        <f t="shared" si="11"/>
        <v>0</v>
      </c>
      <c r="AA81" s="170">
        <f t="shared" si="12"/>
        <v>0</v>
      </c>
    </row>
    <row r="82" spans="1:27" x14ac:dyDescent="0.25">
      <c r="A82" s="122">
        <f t="shared" si="13"/>
        <v>13</v>
      </c>
      <c r="B82" s="128"/>
      <c r="C82" s="122">
        <v>31646</v>
      </c>
      <c r="D82" s="117" t="s">
        <v>49</v>
      </c>
      <c r="F82" s="132">
        <f>VLOOKUP($C82,'ASDR Current'!$A:$X,F$14,FALSE)*100</f>
        <v>2.7</v>
      </c>
      <c r="G82" s="119"/>
      <c r="H82" s="9">
        <f>VLOOKUP($C82,'ASDR Current'!$A:$X,H$14,FALSE)/1000</f>
        <v>0</v>
      </c>
      <c r="I82" s="10"/>
      <c r="J82" s="9">
        <f>VLOOKUP($C82,'ASDR Current'!$A:$X,J$14,FALSE)/1000</f>
        <v>0</v>
      </c>
      <c r="K82" s="11"/>
      <c r="L82" s="9">
        <f>VLOOKUP($C82,'ASDR Current'!$A:$X,L$14,FALSE)/1000</f>
        <v>0</v>
      </c>
      <c r="M82" s="11"/>
      <c r="N82" s="9">
        <f>VLOOKUP($C82,'ASDR Current'!$A:$X,N$13,FALSE)/1000+VLOOKUP($C82,'ASDR Current'!$A:$X,N$14,FALSE)/1000</f>
        <v>0</v>
      </c>
      <c r="O82" s="10"/>
      <c r="P82" s="9">
        <f>SUM(H82,J82,L82,N82)</f>
        <v>0</v>
      </c>
      <c r="Q82" s="11"/>
      <c r="R82" s="9">
        <f>VLOOKUP($C82,'ASDR Current'!$A:$X,R$14,FALSE)/1000</f>
        <v>0</v>
      </c>
      <c r="V82" s="170">
        <f t="shared" si="7"/>
        <v>0</v>
      </c>
      <c r="W82" s="170">
        <f t="shared" si="8"/>
        <v>0</v>
      </c>
      <c r="X82" s="170">
        <f t="shared" si="9"/>
        <v>0</v>
      </c>
      <c r="Y82" s="170">
        <f t="shared" si="10"/>
        <v>0</v>
      </c>
      <c r="Z82" s="170">
        <f t="shared" si="11"/>
        <v>0</v>
      </c>
      <c r="AA82" s="170">
        <f t="shared" si="12"/>
        <v>0</v>
      </c>
    </row>
    <row r="83" spans="1:27" x14ac:dyDescent="0.25">
      <c r="A83" s="122">
        <f t="shared" si="13"/>
        <v>14</v>
      </c>
      <c r="B83" s="128"/>
      <c r="C83" s="122"/>
      <c r="D83" s="135" t="s">
        <v>65</v>
      </c>
      <c r="E83" s="135"/>
      <c r="F83" s="132"/>
      <c r="H83" s="13">
        <f>SUM(H79:H82)</f>
        <v>0</v>
      </c>
      <c r="I83" s="16"/>
      <c r="J83" s="13">
        <f>SUM(J79:J82)</f>
        <v>0</v>
      </c>
      <c r="K83" s="16"/>
      <c r="L83" s="13">
        <f>SUM(L79:L82)</f>
        <v>0</v>
      </c>
      <c r="M83" s="16"/>
      <c r="N83" s="13">
        <f>SUM(N79:N82)</f>
        <v>0</v>
      </c>
      <c r="O83" s="16"/>
      <c r="P83" s="13">
        <f>SUM(P79:P82)</f>
        <v>0</v>
      </c>
      <c r="Q83" s="16"/>
      <c r="R83" s="13">
        <f>SUM(R79:R82)</f>
        <v>0</v>
      </c>
      <c r="V83" s="170">
        <f t="shared" si="7"/>
        <v>0</v>
      </c>
      <c r="W83" s="170">
        <f t="shared" si="8"/>
        <v>0</v>
      </c>
      <c r="X83" s="170">
        <f t="shared" si="9"/>
        <v>0</v>
      </c>
      <c r="Y83" s="170">
        <f t="shared" si="10"/>
        <v>0</v>
      </c>
      <c r="Z83" s="170">
        <f t="shared" si="11"/>
        <v>0</v>
      </c>
      <c r="AA83" s="170">
        <f t="shared" si="12"/>
        <v>0</v>
      </c>
    </row>
    <row r="84" spans="1:27" x14ac:dyDescent="0.25">
      <c r="A84" s="122">
        <f t="shared" si="13"/>
        <v>15</v>
      </c>
      <c r="B84" s="128"/>
      <c r="F84" s="133"/>
      <c r="O84" s="119"/>
      <c r="V84" s="170">
        <f t="shared" si="7"/>
        <v>0</v>
      </c>
      <c r="W84" s="170">
        <f t="shared" si="8"/>
        <v>0</v>
      </c>
      <c r="X84" s="170">
        <f t="shared" si="9"/>
        <v>0</v>
      </c>
      <c r="Y84" s="170">
        <f t="shared" si="10"/>
        <v>0</v>
      </c>
      <c r="Z84" s="170">
        <f t="shared" si="11"/>
        <v>0</v>
      </c>
      <c r="AA84" s="170">
        <f t="shared" si="12"/>
        <v>0</v>
      </c>
    </row>
    <row r="85" spans="1:27" x14ac:dyDescent="0.25">
      <c r="A85" s="122">
        <f t="shared" si="13"/>
        <v>16</v>
      </c>
      <c r="B85" s="128"/>
      <c r="C85" s="121"/>
      <c r="D85" s="143" t="s">
        <v>66</v>
      </c>
      <c r="F85" s="132"/>
      <c r="H85" s="22"/>
      <c r="I85" s="16"/>
      <c r="J85" s="22"/>
      <c r="K85" s="16"/>
      <c r="L85" s="22"/>
      <c r="M85" s="16"/>
      <c r="N85" s="22"/>
      <c r="O85" s="16"/>
      <c r="P85" s="22"/>
      <c r="Q85" s="16"/>
      <c r="R85" s="22"/>
      <c r="V85" s="170">
        <f t="shared" si="7"/>
        <v>0</v>
      </c>
      <c r="W85" s="170">
        <f t="shared" si="8"/>
        <v>0</v>
      </c>
      <c r="X85" s="170">
        <f t="shared" si="9"/>
        <v>0</v>
      </c>
      <c r="Y85" s="170">
        <f t="shared" si="10"/>
        <v>0</v>
      </c>
      <c r="Z85" s="170">
        <f t="shared" si="11"/>
        <v>0</v>
      </c>
      <c r="AA85" s="170">
        <f t="shared" si="12"/>
        <v>0</v>
      </c>
    </row>
    <row r="86" spans="1:27" x14ac:dyDescent="0.25">
      <c r="A86" s="122">
        <f t="shared" si="13"/>
        <v>17</v>
      </c>
      <c r="B86" s="128"/>
      <c r="C86" s="122">
        <v>31151</v>
      </c>
      <c r="D86" s="117" t="s">
        <v>45</v>
      </c>
      <c r="F86" s="132">
        <f>VLOOKUP($C86,'ASDR Current'!$A:$X,F$14,FALSE)*100</f>
        <v>4</v>
      </c>
      <c r="G86" s="119"/>
      <c r="H86" s="9">
        <f>VLOOKUP($C86,'ASDR Current'!$A:$X,H$14,FALSE)/1000</f>
        <v>0</v>
      </c>
      <c r="I86" s="10"/>
      <c r="J86" s="9">
        <f>VLOOKUP($C86,'ASDR Current'!$A:$X,J$14,FALSE)/1000</f>
        <v>0</v>
      </c>
      <c r="K86" s="11"/>
      <c r="L86" s="9">
        <f>VLOOKUP($C86,'ASDR Current'!$A:$X,L$14,FALSE)/1000</f>
        <v>0</v>
      </c>
      <c r="M86" s="11"/>
      <c r="N86" s="9">
        <f>VLOOKUP($C86,'ASDR Current'!$A:$X,N$13,FALSE)/1000+VLOOKUP($C86,'ASDR Current'!$A:$X,N$14,FALSE)/1000</f>
        <v>0</v>
      </c>
      <c r="O86" s="10"/>
      <c r="P86" s="9">
        <f>SUM(H86,J86,L86,N86)</f>
        <v>0</v>
      </c>
      <c r="Q86" s="11"/>
      <c r="R86" s="9">
        <f>VLOOKUP($C86,'ASDR Current'!$A:$X,R$14,FALSE)/1000</f>
        <v>0</v>
      </c>
      <c r="V86" s="170">
        <f t="shared" si="7"/>
        <v>0</v>
      </c>
      <c r="W86" s="170">
        <f t="shared" si="8"/>
        <v>0</v>
      </c>
      <c r="X86" s="170">
        <f t="shared" si="9"/>
        <v>0</v>
      </c>
      <c r="Y86" s="170">
        <f t="shared" si="10"/>
        <v>0</v>
      </c>
      <c r="Z86" s="170">
        <f t="shared" si="11"/>
        <v>0</v>
      </c>
      <c r="AA86" s="170">
        <f t="shared" si="12"/>
        <v>0</v>
      </c>
    </row>
    <row r="87" spans="1:27" x14ac:dyDescent="0.25">
      <c r="A87" s="122">
        <f t="shared" si="13"/>
        <v>18</v>
      </c>
      <c r="B87" s="128"/>
      <c r="C87" s="122">
        <v>31251</v>
      </c>
      <c r="D87" s="117" t="s">
        <v>46</v>
      </c>
      <c r="F87" s="132">
        <f>VLOOKUP($C87,'ASDR Current'!$A:$X,F$14,FALSE)*100</f>
        <v>4.3000000000000007</v>
      </c>
      <c r="G87" s="119"/>
      <c r="H87" s="9">
        <f>VLOOKUP($C87,'ASDR Current'!$A:$X,H$14,FALSE)/1000</f>
        <v>0</v>
      </c>
      <c r="I87" s="10"/>
      <c r="J87" s="9">
        <f>VLOOKUP($C87,'ASDR Current'!$A:$X,J$14,FALSE)/1000</f>
        <v>0</v>
      </c>
      <c r="K87" s="11"/>
      <c r="L87" s="9">
        <f>VLOOKUP($C87,'ASDR Current'!$A:$X,L$14,FALSE)/1000</f>
        <v>0</v>
      </c>
      <c r="M87" s="11"/>
      <c r="N87" s="9">
        <f>VLOOKUP($C87,'ASDR Current'!$A:$X,N$13,FALSE)/1000+VLOOKUP($C87,'ASDR Current'!$A:$X,N$14,FALSE)/1000</f>
        <v>0</v>
      </c>
      <c r="O87" s="10"/>
      <c r="P87" s="9">
        <f>SUM(H87,J87,L87,N87)</f>
        <v>0</v>
      </c>
      <c r="Q87" s="11"/>
      <c r="R87" s="9">
        <f>VLOOKUP($C87,'ASDR Current'!$A:$X,R$14,FALSE)/1000</f>
        <v>0</v>
      </c>
      <c r="V87" s="170">
        <f t="shared" si="7"/>
        <v>0</v>
      </c>
      <c r="W87" s="170">
        <f t="shared" si="8"/>
        <v>0</v>
      </c>
      <c r="X87" s="170">
        <f t="shared" si="9"/>
        <v>0</v>
      </c>
      <c r="Y87" s="170">
        <f t="shared" si="10"/>
        <v>0</v>
      </c>
      <c r="Z87" s="170">
        <f t="shared" si="11"/>
        <v>0</v>
      </c>
      <c r="AA87" s="170">
        <f t="shared" si="12"/>
        <v>0</v>
      </c>
    </row>
    <row r="88" spans="1:27" x14ac:dyDescent="0.25">
      <c r="A88" s="122">
        <f t="shared" si="13"/>
        <v>19</v>
      </c>
      <c r="B88" s="128"/>
      <c r="C88" s="122">
        <v>31551</v>
      </c>
      <c r="D88" s="117" t="s">
        <v>48</v>
      </c>
      <c r="F88" s="132">
        <f>VLOOKUP($C88,'ASDR Current'!$A:$X,F$14,FALSE)*100</f>
        <v>4</v>
      </c>
      <c r="G88" s="119"/>
      <c r="H88" s="9">
        <f>VLOOKUP($C88,'ASDR Current'!$A:$X,H$14,FALSE)/1000</f>
        <v>0</v>
      </c>
      <c r="I88" s="10"/>
      <c r="J88" s="9">
        <f>VLOOKUP($C88,'ASDR Current'!$A:$X,J$14,FALSE)/1000</f>
        <v>0</v>
      </c>
      <c r="K88" s="11"/>
      <c r="L88" s="9">
        <f>VLOOKUP($C88,'ASDR Current'!$A:$X,L$14,FALSE)/1000</f>
        <v>0</v>
      </c>
      <c r="M88" s="11"/>
      <c r="N88" s="9">
        <f>VLOOKUP($C88,'ASDR Current'!$A:$X,N$13,FALSE)/1000+VLOOKUP($C88,'ASDR Current'!$A:$X,N$14,FALSE)/1000</f>
        <v>0</v>
      </c>
      <c r="O88" s="10"/>
      <c r="P88" s="9">
        <f>SUM(H88,J88,L88,N88)</f>
        <v>0</v>
      </c>
      <c r="Q88" s="11"/>
      <c r="R88" s="9">
        <f>VLOOKUP($C88,'ASDR Current'!$A:$X,R$14,FALSE)/1000</f>
        <v>0</v>
      </c>
      <c r="V88" s="170">
        <f t="shared" si="7"/>
        <v>0</v>
      </c>
      <c r="W88" s="170">
        <f t="shared" si="8"/>
        <v>0</v>
      </c>
      <c r="X88" s="170">
        <f t="shared" si="9"/>
        <v>0</v>
      </c>
      <c r="Y88" s="170">
        <f t="shared" si="10"/>
        <v>0</v>
      </c>
      <c r="Z88" s="170">
        <f t="shared" si="11"/>
        <v>0</v>
      </c>
      <c r="AA88" s="170">
        <f t="shared" si="12"/>
        <v>0</v>
      </c>
    </row>
    <row r="89" spans="1:27" x14ac:dyDescent="0.25">
      <c r="A89" s="122">
        <f t="shared" si="13"/>
        <v>20</v>
      </c>
      <c r="B89" s="128"/>
      <c r="C89" s="122">
        <v>31651</v>
      </c>
      <c r="D89" s="117" t="s">
        <v>67</v>
      </c>
      <c r="F89" s="132">
        <f>VLOOKUP($C89,'ASDR Current'!$A:$X,F$14,FALSE)*100</f>
        <v>4</v>
      </c>
      <c r="G89" s="119"/>
      <c r="H89" s="9">
        <f>VLOOKUP($C89,'ASDR Current'!$A:$X,H$14,FALSE)/1000</f>
        <v>0</v>
      </c>
      <c r="I89" s="10"/>
      <c r="J89" s="9">
        <f>VLOOKUP($C89,'ASDR Current'!$A:$X,J$14,FALSE)/1000</f>
        <v>0</v>
      </c>
      <c r="K89" s="11"/>
      <c r="L89" s="9">
        <f>VLOOKUP($C89,'ASDR Current'!$A:$X,L$14,FALSE)/1000</f>
        <v>0</v>
      </c>
      <c r="M89" s="11"/>
      <c r="N89" s="9">
        <f>VLOOKUP($C89,'ASDR Current'!$A:$X,N$13,FALSE)/1000+VLOOKUP($C89,'ASDR Current'!$A:$X,N$14,FALSE)/1000</f>
        <v>0</v>
      </c>
      <c r="O89" s="10"/>
      <c r="P89" s="9">
        <f>SUM(H89,J89,L89,N89)</f>
        <v>0</v>
      </c>
      <c r="Q89" s="11"/>
      <c r="R89" s="9">
        <f>VLOOKUP($C89,'ASDR Current'!$A:$X,R$14,FALSE)/1000</f>
        <v>0</v>
      </c>
      <c r="V89" s="170">
        <f t="shared" si="7"/>
        <v>0</v>
      </c>
      <c r="W89" s="170">
        <f t="shared" si="8"/>
        <v>0</v>
      </c>
      <c r="X89" s="170">
        <f t="shared" si="9"/>
        <v>0</v>
      </c>
      <c r="Y89" s="170">
        <f t="shared" si="10"/>
        <v>0</v>
      </c>
      <c r="Z89" s="170">
        <f t="shared" si="11"/>
        <v>0</v>
      </c>
      <c r="AA89" s="170">
        <f t="shared" si="12"/>
        <v>0</v>
      </c>
    </row>
    <row r="90" spans="1:27" x14ac:dyDescent="0.25">
      <c r="A90" s="122">
        <f t="shared" si="13"/>
        <v>21</v>
      </c>
      <c r="B90" s="128"/>
      <c r="C90" s="122"/>
      <c r="D90" s="144" t="s">
        <v>68</v>
      </c>
      <c r="F90" s="133"/>
      <c r="H90" s="13">
        <f>SUM(H86:H89)</f>
        <v>0</v>
      </c>
      <c r="I90" s="16"/>
      <c r="J90" s="13">
        <f>SUM(J86:J89)</f>
        <v>0</v>
      </c>
      <c r="K90" s="16"/>
      <c r="L90" s="13">
        <f>SUM(L86:L89)</f>
        <v>0</v>
      </c>
      <c r="M90" s="16"/>
      <c r="N90" s="13">
        <f>SUM(N86:N89)</f>
        <v>0</v>
      </c>
      <c r="O90" s="16"/>
      <c r="P90" s="13">
        <f>SUM(P86:P89)</f>
        <v>0</v>
      </c>
      <c r="Q90" s="16"/>
      <c r="R90" s="13">
        <f>SUM(R86:R89)</f>
        <v>0</v>
      </c>
      <c r="V90" s="170">
        <f t="shared" si="7"/>
        <v>0</v>
      </c>
      <c r="W90" s="170">
        <f t="shared" si="8"/>
        <v>0</v>
      </c>
      <c r="X90" s="170">
        <f t="shared" si="9"/>
        <v>0</v>
      </c>
      <c r="Y90" s="170">
        <f t="shared" si="10"/>
        <v>0</v>
      </c>
      <c r="Z90" s="170">
        <f t="shared" si="11"/>
        <v>0</v>
      </c>
      <c r="AA90" s="170">
        <f t="shared" si="12"/>
        <v>0</v>
      </c>
    </row>
    <row r="91" spans="1:27" x14ac:dyDescent="0.25">
      <c r="A91" s="122">
        <f t="shared" si="13"/>
        <v>22</v>
      </c>
      <c r="B91" s="128"/>
      <c r="F91" s="133"/>
      <c r="O91" s="119"/>
      <c r="V91" s="170">
        <f t="shared" si="7"/>
        <v>0</v>
      </c>
      <c r="W91" s="170">
        <f t="shared" si="8"/>
        <v>0</v>
      </c>
      <c r="X91" s="170">
        <f t="shared" si="9"/>
        <v>0</v>
      </c>
      <c r="Y91" s="170">
        <f t="shared" si="10"/>
        <v>0</v>
      </c>
      <c r="Z91" s="170">
        <f t="shared" si="11"/>
        <v>0</v>
      </c>
      <c r="AA91" s="170">
        <f t="shared" si="12"/>
        <v>0</v>
      </c>
    </row>
    <row r="92" spans="1:27" x14ac:dyDescent="0.25">
      <c r="A92" s="122">
        <f t="shared" si="13"/>
        <v>23</v>
      </c>
      <c r="B92" s="128"/>
      <c r="C92" s="121"/>
      <c r="D92" s="143" t="s">
        <v>69</v>
      </c>
      <c r="E92" s="135"/>
      <c r="F92" s="132"/>
      <c r="G92" s="135"/>
      <c r="H92" s="16"/>
      <c r="I92" s="16"/>
      <c r="J92" s="16"/>
      <c r="K92" s="16"/>
      <c r="L92" s="16"/>
      <c r="M92" s="16"/>
      <c r="N92" s="15"/>
      <c r="O92" s="15"/>
      <c r="P92" s="15"/>
      <c r="Q92" s="15"/>
      <c r="R92" s="16"/>
      <c r="V92" s="170">
        <f t="shared" si="7"/>
        <v>0</v>
      </c>
      <c r="W92" s="170">
        <f t="shared" si="8"/>
        <v>0</v>
      </c>
      <c r="X92" s="170">
        <f t="shared" si="9"/>
        <v>0</v>
      </c>
      <c r="Y92" s="170">
        <f t="shared" si="10"/>
        <v>0</v>
      </c>
      <c r="Z92" s="170">
        <f t="shared" si="11"/>
        <v>0</v>
      </c>
      <c r="AA92" s="170">
        <f t="shared" si="12"/>
        <v>0</v>
      </c>
    </row>
    <row r="93" spans="1:27" x14ac:dyDescent="0.25">
      <c r="A93" s="122">
        <f t="shared" si="13"/>
        <v>24</v>
      </c>
      <c r="B93" s="128"/>
      <c r="C93" s="122">
        <v>31152</v>
      </c>
      <c r="D93" s="117" t="s">
        <v>45</v>
      </c>
      <c r="F93" s="132">
        <f>VLOOKUP($C93,'ASDR Current'!$A:$X,F$14,FALSE)*100</f>
        <v>3.5000000000000004</v>
      </c>
      <c r="G93" s="119"/>
      <c r="H93" s="9">
        <f>VLOOKUP($C93,'ASDR Current'!$A:$X,H$14,FALSE)/1000</f>
        <v>0</v>
      </c>
      <c r="I93" s="10"/>
      <c r="J93" s="9">
        <f>VLOOKUP($C93,'ASDR Current'!$A:$X,J$14,FALSE)/1000</f>
        <v>0</v>
      </c>
      <c r="K93" s="11"/>
      <c r="L93" s="9">
        <f>VLOOKUP($C93,'ASDR Current'!$A:$X,L$14,FALSE)/1000</f>
        <v>0</v>
      </c>
      <c r="M93" s="11"/>
      <c r="N93" s="9">
        <f>VLOOKUP($C93,'ASDR Current'!$A:$X,N$13,FALSE)/1000+VLOOKUP($C93,'ASDR Current'!$A:$X,N$14,FALSE)/1000</f>
        <v>0</v>
      </c>
      <c r="O93" s="10"/>
      <c r="P93" s="9">
        <f>SUM(H93,J93,L93,N93)</f>
        <v>0</v>
      </c>
      <c r="Q93" s="11"/>
      <c r="R93" s="9">
        <f>VLOOKUP($C93,'ASDR Current'!$A:$X,R$14,FALSE)/1000</f>
        <v>0</v>
      </c>
      <c r="V93" s="170">
        <f t="shared" si="7"/>
        <v>0</v>
      </c>
      <c r="W93" s="170">
        <f t="shared" si="8"/>
        <v>0</v>
      </c>
      <c r="X93" s="170">
        <f t="shared" si="9"/>
        <v>0</v>
      </c>
      <c r="Y93" s="170">
        <f t="shared" si="10"/>
        <v>0</v>
      </c>
      <c r="Z93" s="170">
        <f t="shared" si="11"/>
        <v>0</v>
      </c>
      <c r="AA93" s="170">
        <f t="shared" si="12"/>
        <v>0</v>
      </c>
    </row>
    <row r="94" spans="1:27" x14ac:dyDescent="0.25">
      <c r="A94" s="122">
        <f t="shared" si="13"/>
        <v>25</v>
      </c>
      <c r="B94" s="128"/>
      <c r="C94" s="122">
        <v>31252</v>
      </c>
      <c r="D94" s="117" t="s">
        <v>46</v>
      </c>
      <c r="F94" s="132">
        <f>VLOOKUP($C94,'ASDR Current'!$A:$X,F$14,FALSE)*100</f>
        <v>4.2</v>
      </c>
      <c r="G94" s="119"/>
      <c r="H94" s="9">
        <f>VLOOKUP($C94,'ASDR Current'!$A:$X,H$14,FALSE)/1000</f>
        <v>0</v>
      </c>
      <c r="I94" s="10"/>
      <c r="J94" s="9">
        <f>VLOOKUP($C94,'ASDR Current'!$A:$X,J$14,FALSE)/1000</f>
        <v>0</v>
      </c>
      <c r="K94" s="11"/>
      <c r="L94" s="9">
        <f>VLOOKUP($C94,'ASDR Current'!$A:$X,L$14,FALSE)/1000</f>
        <v>0</v>
      </c>
      <c r="M94" s="11"/>
      <c r="N94" s="9">
        <f>VLOOKUP($C94,'ASDR Current'!$A:$X,N$13,FALSE)/1000+VLOOKUP($C94,'ASDR Current'!$A:$X,N$14,FALSE)/1000</f>
        <v>0</v>
      </c>
      <c r="O94" s="10"/>
      <c r="P94" s="9">
        <f>SUM(H94,J94,L94,N94)</f>
        <v>0</v>
      </c>
      <c r="Q94" s="11"/>
      <c r="R94" s="9">
        <f>VLOOKUP($C94,'ASDR Current'!$A:$X,R$14,FALSE)/1000</f>
        <v>0</v>
      </c>
      <c r="V94" s="170">
        <f t="shared" si="7"/>
        <v>0</v>
      </c>
      <c r="W94" s="170">
        <f t="shared" si="8"/>
        <v>0</v>
      </c>
      <c r="X94" s="170">
        <f t="shared" si="9"/>
        <v>0</v>
      </c>
      <c r="Y94" s="170">
        <f t="shared" si="10"/>
        <v>0</v>
      </c>
      <c r="Z94" s="170">
        <f t="shared" si="11"/>
        <v>0</v>
      </c>
      <c r="AA94" s="170">
        <f t="shared" si="12"/>
        <v>0</v>
      </c>
    </row>
    <row r="95" spans="1:27" x14ac:dyDescent="0.25">
      <c r="A95" s="122">
        <f t="shared" si="13"/>
        <v>26</v>
      </c>
      <c r="B95" s="128"/>
      <c r="C95" s="122">
        <v>31552</v>
      </c>
      <c r="D95" s="117" t="s">
        <v>48</v>
      </c>
      <c r="F95" s="132">
        <f>VLOOKUP($C95,'ASDR Current'!$A:$X,F$14,FALSE)*100</f>
        <v>3.6999999999999997</v>
      </c>
      <c r="G95" s="119"/>
      <c r="H95" s="9">
        <f>VLOOKUP($C95,'ASDR Current'!$A:$X,H$14,FALSE)/1000</f>
        <v>0</v>
      </c>
      <c r="I95" s="10"/>
      <c r="J95" s="9">
        <f>VLOOKUP($C95,'ASDR Current'!$A:$X,J$14,FALSE)/1000</f>
        <v>0</v>
      </c>
      <c r="K95" s="11"/>
      <c r="L95" s="9">
        <f>VLOOKUP($C95,'ASDR Current'!$A:$X,L$14,FALSE)/1000</f>
        <v>0</v>
      </c>
      <c r="M95" s="11"/>
      <c r="N95" s="9">
        <f>VLOOKUP($C95,'ASDR Current'!$A:$X,N$13,FALSE)/1000+VLOOKUP($C95,'ASDR Current'!$A:$X,N$14,FALSE)/1000</f>
        <v>0</v>
      </c>
      <c r="O95" s="10"/>
      <c r="P95" s="9">
        <f>SUM(H95,J95,L95,N95)</f>
        <v>0</v>
      </c>
      <c r="Q95" s="11"/>
      <c r="R95" s="9">
        <f>VLOOKUP($C95,'ASDR Current'!$A:$X,R$14,FALSE)/1000</f>
        <v>0</v>
      </c>
      <c r="V95" s="170">
        <f t="shared" si="7"/>
        <v>0</v>
      </c>
      <c r="W95" s="170">
        <f t="shared" si="8"/>
        <v>0</v>
      </c>
      <c r="X95" s="170">
        <f t="shared" si="9"/>
        <v>0</v>
      </c>
      <c r="Y95" s="170">
        <f t="shared" si="10"/>
        <v>0</v>
      </c>
      <c r="Z95" s="170">
        <f t="shared" si="11"/>
        <v>0</v>
      </c>
      <c r="AA95" s="170">
        <f t="shared" si="12"/>
        <v>0</v>
      </c>
    </row>
    <row r="96" spans="1:27" x14ac:dyDescent="0.25">
      <c r="A96" s="122">
        <f t="shared" si="13"/>
        <v>27</v>
      </c>
      <c r="B96" s="128"/>
      <c r="C96" s="122">
        <v>31652</v>
      </c>
      <c r="D96" s="117" t="s">
        <v>49</v>
      </c>
      <c r="F96" s="132">
        <f>VLOOKUP($C96,'ASDR Current'!$A:$X,F$14,FALSE)*100</f>
        <v>3.4000000000000004</v>
      </c>
      <c r="G96" s="119"/>
      <c r="H96" s="9">
        <f>VLOOKUP($C96,'ASDR Current'!$A:$X,H$14,FALSE)/1000</f>
        <v>0</v>
      </c>
      <c r="I96" s="10"/>
      <c r="J96" s="9">
        <f>VLOOKUP($C96,'ASDR Current'!$A:$X,J$14,FALSE)/1000</f>
        <v>0</v>
      </c>
      <c r="K96" s="11"/>
      <c r="L96" s="9">
        <f>VLOOKUP($C96,'ASDR Current'!$A:$X,L$14,FALSE)/1000</f>
        <v>0</v>
      </c>
      <c r="M96" s="11"/>
      <c r="N96" s="9">
        <f>VLOOKUP($C96,'ASDR Current'!$A:$X,N$13,FALSE)/1000+VLOOKUP($C96,'ASDR Current'!$A:$X,N$14,FALSE)/1000</f>
        <v>0</v>
      </c>
      <c r="O96" s="10"/>
      <c r="P96" s="9">
        <f>SUM(H96,J96,L96,N96)</f>
        <v>0</v>
      </c>
      <c r="Q96" s="11"/>
      <c r="R96" s="9">
        <f>VLOOKUP($C96,'ASDR Current'!$A:$X,R$14,FALSE)/1000</f>
        <v>0</v>
      </c>
      <c r="V96" s="170">
        <f t="shared" si="7"/>
        <v>0</v>
      </c>
      <c r="W96" s="170">
        <f t="shared" si="8"/>
        <v>0</v>
      </c>
      <c r="X96" s="170">
        <f t="shared" si="9"/>
        <v>0</v>
      </c>
      <c r="Y96" s="170">
        <f t="shared" si="10"/>
        <v>0</v>
      </c>
      <c r="Z96" s="170">
        <f t="shared" si="11"/>
        <v>0</v>
      </c>
      <c r="AA96" s="170">
        <f t="shared" si="12"/>
        <v>0</v>
      </c>
    </row>
    <row r="97" spans="1:27" x14ac:dyDescent="0.25">
      <c r="A97" s="122">
        <f t="shared" si="13"/>
        <v>28</v>
      </c>
      <c r="B97" s="128"/>
      <c r="D97" s="143" t="s">
        <v>70</v>
      </c>
      <c r="E97" s="135"/>
      <c r="F97" s="132"/>
      <c r="H97" s="13">
        <f>SUM(H93:H96)</f>
        <v>0</v>
      </c>
      <c r="I97" s="16"/>
      <c r="J97" s="13">
        <f>SUM(J93:J96)</f>
        <v>0</v>
      </c>
      <c r="K97" s="16"/>
      <c r="L97" s="13">
        <f>SUM(L93:L96)</f>
        <v>0</v>
      </c>
      <c r="M97" s="16"/>
      <c r="N97" s="13">
        <f>SUM(N93:N96)</f>
        <v>0</v>
      </c>
      <c r="O97" s="16"/>
      <c r="P97" s="13">
        <f>SUM(P93:P96)</f>
        <v>0</v>
      </c>
      <c r="Q97" s="16"/>
      <c r="R97" s="13">
        <f>SUM(R93:R96)</f>
        <v>0</v>
      </c>
      <c r="V97" s="170">
        <f t="shared" si="7"/>
        <v>0</v>
      </c>
      <c r="W97" s="170">
        <f t="shared" si="8"/>
        <v>0</v>
      </c>
      <c r="X97" s="170">
        <f t="shared" si="9"/>
        <v>0</v>
      </c>
      <c r="Y97" s="170">
        <f t="shared" si="10"/>
        <v>0</v>
      </c>
      <c r="Z97" s="170">
        <f t="shared" si="11"/>
        <v>0</v>
      </c>
      <c r="AA97" s="170">
        <f t="shared" si="12"/>
        <v>0</v>
      </c>
    </row>
    <row r="98" spans="1:27" x14ac:dyDescent="0.25">
      <c r="A98" s="122">
        <f t="shared" si="13"/>
        <v>29</v>
      </c>
      <c r="B98" s="128"/>
      <c r="F98" s="133"/>
      <c r="O98" s="119"/>
      <c r="V98" s="170">
        <f t="shared" si="7"/>
        <v>0</v>
      </c>
      <c r="W98" s="170">
        <f t="shared" si="8"/>
        <v>0</v>
      </c>
      <c r="X98" s="170">
        <f t="shared" si="9"/>
        <v>0</v>
      </c>
      <c r="Y98" s="170">
        <f t="shared" si="10"/>
        <v>0</v>
      </c>
      <c r="Z98" s="170">
        <f t="shared" si="11"/>
        <v>0</v>
      </c>
      <c r="AA98" s="170">
        <f t="shared" si="12"/>
        <v>0</v>
      </c>
    </row>
    <row r="99" spans="1:27" x14ac:dyDescent="0.25">
      <c r="A99" s="122">
        <f t="shared" si="13"/>
        <v>30</v>
      </c>
      <c r="B99" s="128"/>
      <c r="C99" s="121"/>
      <c r="D99" s="143" t="s">
        <v>71</v>
      </c>
      <c r="E99" s="135"/>
      <c r="F99" s="133"/>
      <c r="G99" s="135"/>
      <c r="O99" s="119"/>
      <c r="V99" s="170">
        <f t="shared" si="7"/>
        <v>0</v>
      </c>
      <c r="W99" s="170">
        <f t="shared" si="8"/>
        <v>0</v>
      </c>
      <c r="X99" s="170">
        <f t="shared" si="9"/>
        <v>0</v>
      </c>
      <c r="Y99" s="170">
        <f t="shared" si="10"/>
        <v>0</v>
      </c>
      <c r="Z99" s="170">
        <f t="shared" si="11"/>
        <v>0</v>
      </c>
      <c r="AA99" s="170">
        <f t="shared" si="12"/>
        <v>0</v>
      </c>
    </row>
    <row r="100" spans="1:27" x14ac:dyDescent="0.25">
      <c r="A100" s="122">
        <f t="shared" si="13"/>
        <v>31</v>
      </c>
      <c r="B100" s="128"/>
      <c r="C100" s="122">
        <v>31153</v>
      </c>
      <c r="D100" s="117" t="s">
        <v>45</v>
      </c>
      <c r="F100" s="132">
        <f>VLOOKUP($C100,'ASDR Current'!$A:$X,F$14,FALSE)*100</f>
        <v>3.1000000000000005</v>
      </c>
      <c r="G100" s="119"/>
      <c r="H100" s="9">
        <f>VLOOKUP($C100,'ASDR Current'!$A:$X,H$14,FALSE)/1000</f>
        <v>0</v>
      </c>
      <c r="I100" s="10"/>
      <c r="J100" s="9">
        <f>VLOOKUP($C100,'ASDR Current'!$A:$X,J$14,FALSE)/1000</f>
        <v>0</v>
      </c>
      <c r="K100" s="11"/>
      <c r="L100" s="9">
        <f>VLOOKUP($C100,'ASDR Current'!$A:$X,L$14,FALSE)/1000</f>
        <v>0</v>
      </c>
      <c r="M100" s="11"/>
      <c r="N100" s="9">
        <f>VLOOKUP($C100,'ASDR Current'!$A:$X,N$13,FALSE)/1000+VLOOKUP($C100,'ASDR Current'!$A:$X,N$14,FALSE)/1000</f>
        <v>0</v>
      </c>
      <c r="O100" s="10"/>
      <c r="P100" s="9">
        <f>SUM(H100,J100,L100,N100)</f>
        <v>0</v>
      </c>
      <c r="Q100" s="11"/>
      <c r="R100" s="9">
        <f>VLOOKUP($C100,'ASDR Current'!$A:$X,R$14,FALSE)/1000</f>
        <v>0</v>
      </c>
      <c r="V100" s="170">
        <f t="shared" si="7"/>
        <v>0</v>
      </c>
      <c r="W100" s="170">
        <f t="shared" si="8"/>
        <v>0</v>
      </c>
      <c r="X100" s="170">
        <f t="shared" si="9"/>
        <v>0</v>
      </c>
      <c r="Y100" s="170">
        <f t="shared" si="10"/>
        <v>0</v>
      </c>
      <c r="Z100" s="170">
        <f t="shared" si="11"/>
        <v>0</v>
      </c>
      <c r="AA100" s="170">
        <f t="shared" si="12"/>
        <v>0</v>
      </c>
    </row>
    <row r="101" spans="1:27" x14ac:dyDescent="0.25">
      <c r="A101" s="122">
        <f t="shared" si="13"/>
        <v>32</v>
      </c>
      <c r="B101" s="128"/>
      <c r="C101" s="122">
        <v>31253</v>
      </c>
      <c r="D101" s="117" t="s">
        <v>46</v>
      </c>
      <c r="F101" s="132">
        <f>VLOOKUP($C101,'ASDR Current'!$A:$X,F$14,FALSE)*100</f>
        <v>3.5000000000000004</v>
      </c>
      <c r="G101" s="119"/>
      <c r="H101" s="9">
        <f>VLOOKUP($C101,'ASDR Current'!$A:$X,H$14,FALSE)/1000</f>
        <v>0</v>
      </c>
      <c r="I101" s="10"/>
      <c r="J101" s="9">
        <f>VLOOKUP($C101,'ASDR Current'!$A:$X,J$14,FALSE)/1000</f>
        <v>0</v>
      </c>
      <c r="K101" s="11"/>
      <c r="L101" s="9">
        <f>VLOOKUP($C101,'ASDR Current'!$A:$X,L$14,FALSE)/1000</f>
        <v>0</v>
      </c>
      <c r="M101" s="11"/>
      <c r="N101" s="9">
        <f>VLOOKUP($C101,'ASDR Current'!$A:$X,N$13,FALSE)/1000+VLOOKUP($C101,'ASDR Current'!$A:$X,N$14,FALSE)/1000</f>
        <v>0</v>
      </c>
      <c r="O101" s="10"/>
      <c r="P101" s="9">
        <f>SUM(H101,J101,L101,N101)</f>
        <v>0</v>
      </c>
      <c r="Q101" s="11"/>
      <c r="R101" s="9">
        <f>VLOOKUP($C101,'ASDR Current'!$A:$X,R$14,FALSE)/1000</f>
        <v>0</v>
      </c>
      <c r="V101" s="170">
        <f t="shared" si="7"/>
        <v>0</v>
      </c>
      <c r="W101" s="170">
        <f t="shared" si="8"/>
        <v>0</v>
      </c>
      <c r="X101" s="170">
        <f t="shared" si="9"/>
        <v>0</v>
      </c>
      <c r="Y101" s="170">
        <f t="shared" si="10"/>
        <v>0</v>
      </c>
      <c r="Z101" s="170">
        <f t="shared" si="11"/>
        <v>0</v>
      </c>
      <c r="AA101" s="170">
        <f t="shared" si="12"/>
        <v>0</v>
      </c>
    </row>
    <row r="102" spans="1:27" x14ac:dyDescent="0.25">
      <c r="A102" s="122">
        <f t="shared" si="13"/>
        <v>33</v>
      </c>
      <c r="B102" s="128"/>
      <c r="C102" s="122">
        <v>31553</v>
      </c>
      <c r="D102" s="117" t="s">
        <v>48</v>
      </c>
      <c r="F102" s="132">
        <f>VLOOKUP($C102,'ASDR Current'!$A:$X,F$14,FALSE)*100</f>
        <v>3.2</v>
      </c>
      <c r="G102" s="119"/>
      <c r="H102" s="9">
        <f>VLOOKUP($C102,'ASDR Current'!$A:$X,H$14,FALSE)/1000</f>
        <v>0</v>
      </c>
      <c r="I102" s="10"/>
      <c r="J102" s="9">
        <f>VLOOKUP($C102,'ASDR Current'!$A:$X,J$14,FALSE)/1000</f>
        <v>0</v>
      </c>
      <c r="K102" s="11"/>
      <c r="L102" s="9">
        <f>VLOOKUP($C102,'ASDR Current'!$A:$X,L$14,FALSE)/1000</f>
        <v>0</v>
      </c>
      <c r="M102" s="11"/>
      <c r="N102" s="9">
        <f>VLOOKUP($C102,'ASDR Current'!$A:$X,N$13,FALSE)/1000+VLOOKUP($C102,'ASDR Current'!$A:$X,N$14,FALSE)/1000</f>
        <v>0</v>
      </c>
      <c r="O102" s="10"/>
      <c r="P102" s="9">
        <f>SUM(H102,J102,L102,N102)</f>
        <v>0</v>
      </c>
      <c r="Q102" s="11"/>
      <c r="R102" s="9">
        <f>VLOOKUP($C102,'ASDR Current'!$A:$X,R$14,FALSE)/1000</f>
        <v>0</v>
      </c>
      <c r="V102" s="170">
        <f t="shared" si="7"/>
        <v>0</v>
      </c>
      <c r="W102" s="170">
        <f t="shared" si="8"/>
        <v>0</v>
      </c>
      <c r="X102" s="170">
        <f t="shared" si="9"/>
        <v>0</v>
      </c>
      <c r="Y102" s="170">
        <f t="shared" si="10"/>
        <v>0</v>
      </c>
      <c r="Z102" s="170">
        <f t="shared" si="11"/>
        <v>0</v>
      </c>
      <c r="AA102" s="170">
        <f t="shared" si="12"/>
        <v>0</v>
      </c>
    </row>
    <row r="103" spans="1:27" x14ac:dyDescent="0.25">
      <c r="A103" s="122">
        <f t="shared" si="13"/>
        <v>34</v>
      </c>
      <c r="B103" s="128"/>
      <c r="C103" s="122">
        <v>31653</v>
      </c>
      <c r="D103" s="117" t="s">
        <v>49</v>
      </c>
      <c r="F103" s="132">
        <f>VLOOKUP($C103,'ASDR Current'!$A:$X,F$14,FALSE)*100</f>
        <v>2.9000000000000004</v>
      </c>
      <c r="G103" s="119"/>
      <c r="H103" s="9">
        <f>VLOOKUP($C103,'ASDR Current'!$A:$X,H$14,FALSE)/1000</f>
        <v>0</v>
      </c>
      <c r="I103" s="10"/>
      <c r="J103" s="9">
        <f>VLOOKUP($C103,'ASDR Current'!$A:$X,J$14,FALSE)/1000</f>
        <v>0</v>
      </c>
      <c r="K103" s="11"/>
      <c r="L103" s="9">
        <f>VLOOKUP($C103,'ASDR Current'!$A:$X,L$14,FALSE)/1000</f>
        <v>0</v>
      </c>
      <c r="M103" s="11"/>
      <c r="N103" s="9">
        <f>VLOOKUP($C103,'ASDR Current'!$A:$X,N$13,FALSE)/1000+VLOOKUP($C103,'ASDR Current'!$A:$X,N$14,FALSE)/1000</f>
        <v>0</v>
      </c>
      <c r="O103" s="10"/>
      <c r="P103" s="9">
        <f>SUM(H103,J103,L103,N103)</f>
        <v>0</v>
      </c>
      <c r="Q103" s="11"/>
      <c r="R103" s="9">
        <f>VLOOKUP($C103,'ASDR Current'!$A:$X,R$14,FALSE)/1000</f>
        <v>0</v>
      </c>
      <c r="V103" s="170">
        <f t="shared" si="7"/>
        <v>0</v>
      </c>
      <c r="W103" s="170">
        <f t="shared" si="8"/>
        <v>0</v>
      </c>
      <c r="X103" s="170">
        <f t="shared" si="9"/>
        <v>0</v>
      </c>
      <c r="Y103" s="170">
        <f t="shared" si="10"/>
        <v>0</v>
      </c>
      <c r="Z103" s="170">
        <f t="shared" si="11"/>
        <v>0</v>
      </c>
      <c r="AA103" s="170">
        <f t="shared" si="12"/>
        <v>0</v>
      </c>
    </row>
    <row r="104" spans="1:27" x14ac:dyDescent="0.25">
      <c r="A104" s="122">
        <f t="shared" si="13"/>
        <v>35</v>
      </c>
      <c r="B104" s="128"/>
      <c r="C104" s="122"/>
      <c r="D104" s="143" t="s">
        <v>72</v>
      </c>
      <c r="E104" s="135"/>
      <c r="F104" s="132"/>
      <c r="H104" s="13">
        <f>SUM(H100:H103)</f>
        <v>0</v>
      </c>
      <c r="I104" s="16"/>
      <c r="J104" s="13">
        <f>SUM(J100:J103)</f>
        <v>0</v>
      </c>
      <c r="K104" s="16"/>
      <c r="L104" s="13">
        <f>SUM(L100:L103)</f>
        <v>0</v>
      </c>
      <c r="M104" s="16"/>
      <c r="N104" s="13">
        <f>SUM(N100:N103)</f>
        <v>0</v>
      </c>
      <c r="O104" s="16"/>
      <c r="P104" s="13">
        <f>SUM(P100:P103)</f>
        <v>0</v>
      </c>
      <c r="Q104" s="16"/>
      <c r="R104" s="13">
        <f>SUM(R100:R103)</f>
        <v>0</v>
      </c>
      <c r="V104" s="170">
        <f t="shared" si="7"/>
        <v>0</v>
      </c>
      <c r="W104" s="170">
        <f t="shared" si="8"/>
        <v>0</v>
      </c>
      <c r="X104" s="170">
        <f t="shared" si="9"/>
        <v>0</v>
      </c>
      <c r="Y104" s="170">
        <f t="shared" si="10"/>
        <v>0</v>
      </c>
      <c r="Z104" s="170">
        <f t="shared" si="11"/>
        <v>0</v>
      </c>
      <c r="AA104" s="170">
        <f t="shared" si="12"/>
        <v>0</v>
      </c>
    </row>
    <row r="105" spans="1:27" x14ac:dyDescent="0.25">
      <c r="A105" s="122">
        <f t="shared" si="13"/>
        <v>36</v>
      </c>
      <c r="B105" s="128"/>
      <c r="F105" s="133"/>
      <c r="O105" s="119"/>
      <c r="V105" s="170">
        <f t="shared" si="7"/>
        <v>0</v>
      </c>
      <c r="W105" s="170">
        <f t="shared" si="8"/>
        <v>0</v>
      </c>
      <c r="X105" s="170">
        <f t="shared" si="9"/>
        <v>0</v>
      </c>
      <c r="Y105" s="170">
        <f t="shared" si="10"/>
        <v>0</v>
      </c>
      <c r="Z105" s="170">
        <f t="shared" si="11"/>
        <v>0</v>
      </c>
      <c r="AA105" s="170">
        <f t="shared" si="12"/>
        <v>0</v>
      </c>
    </row>
    <row r="106" spans="1:27" x14ac:dyDescent="0.25">
      <c r="A106" s="122">
        <f t="shared" si="13"/>
        <v>37</v>
      </c>
      <c r="B106" s="128"/>
      <c r="C106" s="121"/>
      <c r="D106" s="143" t="s">
        <v>73</v>
      </c>
      <c r="E106" s="135"/>
      <c r="F106" s="132"/>
      <c r="G106" s="135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V106" s="170">
        <f t="shared" si="7"/>
        <v>0</v>
      </c>
      <c r="W106" s="170">
        <f t="shared" si="8"/>
        <v>0</v>
      </c>
      <c r="X106" s="170">
        <f t="shared" si="9"/>
        <v>0</v>
      </c>
      <c r="Y106" s="170">
        <f t="shared" si="10"/>
        <v>0</v>
      </c>
      <c r="Z106" s="170">
        <f t="shared" si="11"/>
        <v>0</v>
      </c>
      <c r="AA106" s="170">
        <f t="shared" si="12"/>
        <v>0</v>
      </c>
    </row>
    <row r="107" spans="1:27" x14ac:dyDescent="0.25">
      <c r="A107" s="122">
        <f t="shared" si="13"/>
        <v>38</v>
      </c>
      <c r="B107" s="128"/>
      <c r="C107" s="122">
        <v>31154</v>
      </c>
      <c r="D107" s="117" t="s">
        <v>45</v>
      </c>
      <c r="F107" s="132">
        <f>VLOOKUP($C107,'ASDR Current'!$A:$X,F$14,FALSE)*100</f>
        <v>2.8000000000000003</v>
      </c>
      <c r="G107" s="119"/>
      <c r="H107" s="9">
        <f>VLOOKUP($C107,'ASDR Current'!$A:$X,H$14,FALSE)/1000</f>
        <v>17029.332039999998</v>
      </c>
      <c r="I107" s="10"/>
      <c r="J107" s="9">
        <f>VLOOKUP($C107,'ASDR Current'!$A:$X,J$14,FALSE)/1000</f>
        <v>0</v>
      </c>
      <c r="K107" s="11"/>
      <c r="L107" s="9">
        <f>VLOOKUP($C107,'ASDR Current'!$A:$X,L$14,FALSE)/1000</f>
        <v>-33.903790000000001</v>
      </c>
      <c r="M107" s="11"/>
      <c r="N107" s="9">
        <f>VLOOKUP($C107,'ASDR Current'!$A:$X,N$13,FALSE)/1000+VLOOKUP($C107,'ASDR Current'!$A:$X,N$14,FALSE)/1000</f>
        <v>0</v>
      </c>
      <c r="O107" s="10"/>
      <c r="P107" s="9">
        <f>SUM(H107,J107,L107,N107)</f>
        <v>16995.428249999997</v>
      </c>
      <c r="Q107" s="11"/>
      <c r="R107" s="9">
        <f>VLOOKUP($C107,'ASDR Current'!$A:$X,R$14,FALSE)/1000</f>
        <v>16998.036230000002</v>
      </c>
      <c r="V107" s="170">
        <f t="shared" si="7"/>
        <v>5</v>
      </c>
      <c r="W107" s="170">
        <f t="shared" si="8"/>
        <v>0</v>
      </c>
      <c r="X107" s="170">
        <f t="shared" si="9"/>
        <v>5</v>
      </c>
      <c r="Y107" s="170">
        <f t="shared" si="10"/>
        <v>0</v>
      </c>
      <c r="Z107" s="170">
        <f t="shared" si="11"/>
        <v>5</v>
      </c>
      <c r="AA107" s="170">
        <f t="shared" si="12"/>
        <v>5</v>
      </c>
    </row>
    <row r="108" spans="1:27" x14ac:dyDescent="0.25">
      <c r="A108" s="122">
        <f t="shared" si="13"/>
        <v>39</v>
      </c>
      <c r="B108" s="128"/>
      <c r="C108" s="122">
        <v>31254</v>
      </c>
      <c r="D108" s="117" t="s">
        <v>46</v>
      </c>
      <c r="F108" s="132">
        <f>VLOOKUP($C108,'ASDR Current'!$A:$X,F$14,FALSE)*100</f>
        <v>3.6000000000000005</v>
      </c>
      <c r="G108" s="119"/>
      <c r="H108" s="9">
        <f>VLOOKUP($C108,'ASDR Current'!$A:$X,H$14,FALSE)/1000</f>
        <v>38395.489419999991</v>
      </c>
      <c r="I108" s="10"/>
      <c r="J108" s="9">
        <f>VLOOKUP($C108,'ASDR Current'!$A:$X,J$14,FALSE)/1000</f>
        <v>3943.71416</v>
      </c>
      <c r="K108" s="11"/>
      <c r="L108" s="9">
        <f>VLOOKUP($C108,'ASDR Current'!$A:$X,L$14,FALSE)/1000</f>
        <v>-2093.1086</v>
      </c>
      <c r="M108" s="11"/>
      <c r="N108" s="9">
        <f>VLOOKUP($C108,'ASDR Current'!$A:$X,N$13,FALSE)/1000+VLOOKUP($C108,'ASDR Current'!$A:$X,N$14,FALSE)/1000</f>
        <v>0</v>
      </c>
      <c r="O108" s="10"/>
      <c r="P108" s="9">
        <f>SUM(H108,J108,L108,N108)</f>
        <v>40246.094979999994</v>
      </c>
      <c r="Q108" s="11"/>
      <c r="R108" s="9">
        <f>VLOOKUP($C108,'ASDR Current'!$A:$X,R$14,FALSE)/1000</f>
        <v>38798.412670000005</v>
      </c>
      <c r="V108" s="170">
        <f t="shared" si="7"/>
        <v>5</v>
      </c>
      <c r="W108" s="170">
        <f t="shared" si="8"/>
        <v>5</v>
      </c>
      <c r="X108" s="170">
        <f t="shared" si="9"/>
        <v>4</v>
      </c>
      <c r="Y108" s="170">
        <f t="shared" si="10"/>
        <v>0</v>
      </c>
      <c r="Z108" s="170">
        <f t="shared" si="11"/>
        <v>5</v>
      </c>
      <c r="AA108" s="170">
        <f t="shared" si="12"/>
        <v>5</v>
      </c>
    </row>
    <row r="109" spans="1:27" x14ac:dyDescent="0.25">
      <c r="A109" s="122">
        <f t="shared" si="13"/>
        <v>40</v>
      </c>
      <c r="B109" s="128"/>
      <c r="C109" s="122">
        <v>31554</v>
      </c>
      <c r="D109" s="117" t="s">
        <v>48</v>
      </c>
      <c r="F109" s="132">
        <f>VLOOKUP($C109,'ASDR Current'!$A:$X,F$14,FALSE)*100</f>
        <v>2.8</v>
      </c>
      <c r="G109" s="119"/>
      <c r="H109" s="9">
        <f>VLOOKUP($C109,'ASDR Current'!$A:$X,H$14,FALSE)/1000</f>
        <v>15474.057879999998</v>
      </c>
      <c r="I109" s="10"/>
      <c r="J109" s="9">
        <f>VLOOKUP($C109,'ASDR Current'!$A:$X,J$14,FALSE)/1000</f>
        <v>0</v>
      </c>
      <c r="K109" s="11"/>
      <c r="L109" s="9">
        <f>VLOOKUP($C109,'ASDR Current'!$A:$X,L$14,FALSE)/1000</f>
        <v>0</v>
      </c>
      <c r="M109" s="11"/>
      <c r="N109" s="9">
        <f>VLOOKUP($C109,'ASDR Current'!$A:$X,N$13,FALSE)/1000+VLOOKUP($C109,'ASDR Current'!$A:$X,N$14,FALSE)/1000</f>
        <v>0</v>
      </c>
      <c r="O109" s="10"/>
      <c r="P109" s="9">
        <f>SUM(H109,J109,L109,N109)</f>
        <v>15474.057879999998</v>
      </c>
      <c r="Q109" s="11"/>
      <c r="R109" s="9">
        <f>VLOOKUP($C109,'ASDR Current'!$A:$X,R$14,FALSE)/1000</f>
        <v>15474.05788</v>
      </c>
      <c r="V109" s="170">
        <f t="shared" si="7"/>
        <v>5</v>
      </c>
      <c r="W109" s="170">
        <f t="shared" si="8"/>
        <v>0</v>
      </c>
      <c r="X109" s="170">
        <f t="shared" si="9"/>
        <v>0</v>
      </c>
      <c r="Y109" s="170">
        <f t="shared" si="10"/>
        <v>0</v>
      </c>
      <c r="Z109" s="170">
        <f t="shared" si="11"/>
        <v>5</v>
      </c>
      <c r="AA109" s="170">
        <f t="shared" si="12"/>
        <v>5</v>
      </c>
    </row>
    <row r="110" spans="1:27" x14ac:dyDescent="0.25">
      <c r="A110" s="122">
        <f t="shared" si="13"/>
        <v>41</v>
      </c>
      <c r="B110" s="128"/>
      <c r="C110" s="122">
        <v>31654</v>
      </c>
      <c r="D110" s="117" t="s">
        <v>49</v>
      </c>
      <c r="F110" s="132">
        <f>VLOOKUP($C110,'ASDR Current'!$A:$X,F$14,FALSE)*100</f>
        <v>2.4</v>
      </c>
      <c r="G110" s="119"/>
      <c r="H110" s="9">
        <f>VLOOKUP($C110,'ASDR Current'!$A:$X,H$14,FALSE)/1000</f>
        <v>687.93435999999997</v>
      </c>
      <c r="I110" s="10"/>
      <c r="J110" s="9">
        <f>VLOOKUP($C110,'ASDR Current'!$A:$X,J$14,FALSE)/1000</f>
        <v>0</v>
      </c>
      <c r="K110" s="11"/>
      <c r="L110" s="9">
        <f>VLOOKUP($C110,'ASDR Current'!$A:$X,L$14,FALSE)/1000</f>
        <v>0</v>
      </c>
      <c r="M110" s="11"/>
      <c r="N110" s="9">
        <f>VLOOKUP($C110,'ASDR Current'!$A:$X,N$13,FALSE)/1000+VLOOKUP($C110,'ASDR Current'!$A:$X,N$14,FALSE)/1000</f>
        <v>0</v>
      </c>
      <c r="O110" s="10"/>
      <c r="P110" s="9">
        <f>SUM(H110,J110,L110,N110)</f>
        <v>687.93435999999997</v>
      </c>
      <c r="Q110" s="11"/>
      <c r="R110" s="9">
        <f>VLOOKUP($C110,'ASDR Current'!$A:$X,R$14,FALSE)/1000</f>
        <v>687.93435999999997</v>
      </c>
      <c r="V110" s="170">
        <f t="shared" si="7"/>
        <v>5</v>
      </c>
      <c r="W110" s="170">
        <f t="shared" si="8"/>
        <v>0</v>
      </c>
      <c r="X110" s="170">
        <f t="shared" si="9"/>
        <v>0</v>
      </c>
      <c r="Y110" s="170">
        <f t="shared" si="10"/>
        <v>0</v>
      </c>
      <c r="Z110" s="170">
        <f t="shared" si="11"/>
        <v>5</v>
      </c>
      <c r="AA110" s="170">
        <f t="shared" si="12"/>
        <v>5</v>
      </c>
    </row>
    <row r="111" spans="1:27" x14ac:dyDescent="0.25">
      <c r="A111" s="122">
        <f t="shared" si="13"/>
        <v>42</v>
      </c>
      <c r="B111" s="128"/>
      <c r="C111" s="122"/>
      <c r="D111" s="143" t="s">
        <v>74</v>
      </c>
      <c r="E111" s="135"/>
      <c r="F111" s="137"/>
      <c r="H111" s="13">
        <f>SUM(H107:H110)</f>
        <v>71586.813699999984</v>
      </c>
      <c r="I111" s="16"/>
      <c r="J111" s="13">
        <f>SUM(J107:J110)</f>
        <v>3943.71416</v>
      </c>
      <c r="K111" s="16"/>
      <c r="L111" s="13">
        <f>SUM(L107:L110)</f>
        <v>-2127.0123899999999</v>
      </c>
      <c r="M111" s="16"/>
      <c r="N111" s="13">
        <f>SUM(N107:N110)</f>
        <v>0</v>
      </c>
      <c r="O111" s="16"/>
      <c r="P111" s="13">
        <f>SUM(P107:P110)</f>
        <v>73403.515469999984</v>
      </c>
      <c r="Q111" s="16"/>
      <c r="R111" s="13">
        <f>SUM(R107:R110)</f>
        <v>71958.441139999995</v>
      </c>
      <c r="V111" s="170">
        <f t="shared" si="7"/>
        <v>4</v>
      </c>
      <c r="W111" s="170">
        <f t="shared" si="8"/>
        <v>5</v>
      </c>
      <c r="X111" s="170">
        <f t="shared" si="9"/>
        <v>5</v>
      </c>
      <c r="Y111" s="170">
        <f t="shared" si="10"/>
        <v>0</v>
      </c>
      <c r="Z111" s="170">
        <f t="shared" si="11"/>
        <v>5</v>
      </c>
      <c r="AA111" s="170">
        <f t="shared" si="12"/>
        <v>5</v>
      </c>
    </row>
    <row r="112" spans="1:27" x14ac:dyDescent="0.25">
      <c r="A112" s="122">
        <f t="shared" si="13"/>
        <v>43</v>
      </c>
      <c r="B112" s="128"/>
      <c r="C112" s="122"/>
      <c r="F112" s="119"/>
      <c r="G112" s="119"/>
      <c r="H112" s="6"/>
      <c r="I112" s="16"/>
      <c r="J112" s="6"/>
      <c r="K112" s="16"/>
      <c r="L112" s="6"/>
      <c r="M112" s="16"/>
      <c r="N112" s="6"/>
      <c r="O112" s="16"/>
      <c r="P112" s="6"/>
      <c r="Q112" s="16"/>
      <c r="R112" s="6"/>
      <c r="V112" s="170">
        <f t="shared" si="7"/>
        <v>0</v>
      </c>
      <c r="W112" s="170">
        <f t="shared" si="8"/>
        <v>0</v>
      </c>
      <c r="X112" s="170">
        <f t="shared" si="9"/>
        <v>0</v>
      </c>
      <c r="Y112" s="170">
        <f t="shared" si="10"/>
        <v>0</v>
      </c>
      <c r="Z112" s="170">
        <f t="shared" si="11"/>
        <v>0</v>
      </c>
      <c r="AA112" s="170">
        <f t="shared" si="12"/>
        <v>0</v>
      </c>
    </row>
    <row r="113" spans="1:27" ht="13.8" thickBot="1" x14ac:dyDescent="0.3">
      <c r="A113" s="123">
        <f t="shared" si="13"/>
        <v>44</v>
      </c>
      <c r="B113" s="21" t="s">
        <v>59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38"/>
      <c r="P113" s="116"/>
      <c r="Q113" s="116"/>
      <c r="R113" s="116"/>
      <c r="V113" s="170">
        <f t="shared" si="7"/>
        <v>0</v>
      </c>
      <c r="W113" s="170">
        <f t="shared" si="8"/>
        <v>0</v>
      </c>
      <c r="X113" s="170">
        <f t="shared" si="9"/>
        <v>0</v>
      </c>
      <c r="Y113" s="170">
        <f t="shared" si="10"/>
        <v>0</v>
      </c>
      <c r="Z113" s="170">
        <f t="shared" si="11"/>
        <v>0</v>
      </c>
      <c r="AA113" s="170">
        <f t="shared" si="12"/>
        <v>0</v>
      </c>
    </row>
    <row r="114" spans="1:27" x14ac:dyDescent="0.25">
      <c r="A114" s="117" t="str">
        <f>$A$57</f>
        <v>Supporting Schedules:  B-08, B-11</v>
      </c>
      <c r="O114" s="119"/>
      <c r="P114" s="117" t="str">
        <f>$P$57</f>
        <v>Recap Schedules:  B-03, B-06</v>
      </c>
      <c r="V114" s="170">
        <f t="shared" si="7"/>
        <v>0</v>
      </c>
      <c r="W114" s="170">
        <f t="shared" si="8"/>
        <v>0</v>
      </c>
      <c r="X114" s="170">
        <f t="shared" si="9"/>
        <v>0</v>
      </c>
      <c r="Y114" s="170">
        <f t="shared" si="10"/>
        <v>0</v>
      </c>
      <c r="Z114" s="170">
        <f t="shared" si="11"/>
        <v>0</v>
      </c>
      <c r="AA114" s="170">
        <f t="shared" si="12"/>
        <v>0</v>
      </c>
    </row>
    <row r="115" spans="1:27" ht="13.8" thickBot="1" x14ac:dyDescent="0.3">
      <c r="A115" s="116" t="str">
        <f>$A$1</f>
        <v>SCHEDULE B-07</v>
      </c>
      <c r="B115" s="116"/>
      <c r="C115" s="116"/>
      <c r="D115" s="116"/>
      <c r="E115" s="116"/>
      <c r="F115" s="116"/>
      <c r="G115" s="116" t="str">
        <f>$G$1</f>
        <v>PLANT BALANCES BY ACCOUNT AND SUB-ACCOUNT</v>
      </c>
      <c r="H115" s="116"/>
      <c r="I115" s="116"/>
      <c r="J115" s="116"/>
      <c r="K115" s="116"/>
      <c r="L115" s="116"/>
      <c r="M115" s="116"/>
      <c r="N115" s="116"/>
      <c r="O115" s="138"/>
      <c r="P115" s="116"/>
      <c r="Q115" s="116"/>
      <c r="R115" s="116" t="str">
        <f>"Page 23 of " &amp; $P$1</f>
        <v>Page 23 of 30</v>
      </c>
      <c r="V115" s="170">
        <f t="shared" si="7"/>
        <v>0</v>
      </c>
      <c r="W115" s="170">
        <f t="shared" si="8"/>
        <v>0</v>
      </c>
      <c r="X115" s="170">
        <f t="shared" si="9"/>
        <v>0</v>
      </c>
      <c r="Y115" s="170">
        <f t="shared" si="10"/>
        <v>0</v>
      </c>
      <c r="Z115" s="170">
        <f t="shared" si="11"/>
        <v>0</v>
      </c>
      <c r="AA115" s="170">
        <f t="shared" si="12"/>
        <v>0</v>
      </c>
    </row>
    <row r="116" spans="1:27" x14ac:dyDescent="0.25">
      <c r="A116" s="117" t="str">
        <f>$A$2</f>
        <v>FLORIDA PUBLIC SERVICE COMMISSION</v>
      </c>
      <c r="B116" s="139"/>
      <c r="E116" s="119" t="str">
        <f>$E$2</f>
        <v xml:space="preserve">                  EXPLANATION:</v>
      </c>
      <c r="F116" s="117" t="str">
        <f>IF($F$2="","",$F$2)</f>
        <v>Provide the depreciation rate and plant balances for each account or sub-account to which</v>
      </c>
      <c r="J116" s="140"/>
      <c r="K116" s="140"/>
      <c r="M116" s="140"/>
      <c r="N116" s="140"/>
      <c r="O116" s="141"/>
      <c r="P116" s="117" t="str">
        <f>$P$2</f>
        <v>Type of data shown:</v>
      </c>
      <c r="R116" s="118"/>
      <c r="V116" s="170">
        <f t="shared" si="7"/>
        <v>0</v>
      </c>
      <c r="W116" s="170">
        <f t="shared" si="8"/>
        <v>0</v>
      </c>
      <c r="X116" s="170">
        <f t="shared" si="9"/>
        <v>0</v>
      </c>
      <c r="Y116" s="170">
        <f t="shared" si="10"/>
        <v>0</v>
      </c>
      <c r="Z116" s="170">
        <f t="shared" si="11"/>
        <v>0</v>
      </c>
      <c r="AA116" s="170">
        <f t="shared" si="12"/>
        <v>0</v>
      </c>
    </row>
    <row r="117" spans="1:27" x14ac:dyDescent="0.25">
      <c r="B117" s="139"/>
      <c r="F117" s="117" t="str">
        <f>IF($F$3="","",$F$3)</f>
        <v>a separate depreciation rate is prescribed. (Include Amortization/Recovery schedule amounts).</v>
      </c>
      <c r="J117" s="119"/>
      <c r="K117" s="118"/>
      <c r="N117" s="119"/>
      <c r="O117" s="119" t="str">
        <f>IF($O$3=0,"",$O$3)</f>
        <v/>
      </c>
      <c r="P117" s="118" t="str">
        <f>$P$3</f>
        <v>Projected Test Year Ended 12/31/2025</v>
      </c>
      <c r="R117" s="119"/>
      <c r="V117" s="170">
        <f t="shared" si="7"/>
        <v>0</v>
      </c>
      <c r="W117" s="170">
        <f t="shared" si="8"/>
        <v>0</v>
      </c>
      <c r="X117" s="170">
        <f t="shared" si="9"/>
        <v>0</v>
      </c>
      <c r="Y117" s="170">
        <f t="shared" si="10"/>
        <v>0</v>
      </c>
      <c r="Z117" s="170">
        <f t="shared" si="11"/>
        <v>0</v>
      </c>
      <c r="AA117" s="170">
        <f t="shared" si="12"/>
        <v>0</v>
      </c>
    </row>
    <row r="118" spans="1:27" x14ac:dyDescent="0.25">
      <c r="A118" s="117" t="str">
        <f>$A$4</f>
        <v>COMPANY: TAMPA ELECTRIC COMPANY</v>
      </c>
      <c r="B118" s="139"/>
      <c r="F118" s="117" t="str">
        <f>IF(+$F$4="","",$F$4)</f>
        <v/>
      </c>
      <c r="J118" s="119"/>
      <c r="K118" s="118"/>
      <c r="L118" s="119"/>
      <c r="O118" s="119" t="str">
        <f>IF($O$4=0,"",$O$4)</f>
        <v/>
      </c>
      <c r="P118" s="118" t="str">
        <f>$P$4</f>
        <v>Projected Prior Year Ended 12/31/2024</v>
      </c>
      <c r="R118" s="119"/>
      <c r="V118" s="170">
        <f t="shared" si="7"/>
        <v>0</v>
      </c>
      <c r="W118" s="170">
        <f t="shared" si="8"/>
        <v>0</v>
      </c>
      <c r="X118" s="170">
        <f t="shared" si="9"/>
        <v>0</v>
      </c>
      <c r="Y118" s="170">
        <f t="shared" si="10"/>
        <v>0</v>
      </c>
      <c r="Z118" s="170">
        <f t="shared" si="11"/>
        <v>0</v>
      </c>
      <c r="AA118" s="170">
        <f t="shared" si="12"/>
        <v>0</v>
      </c>
    </row>
    <row r="119" spans="1:27" x14ac:dyDescent="0.25">
      <c r="B119" s="139"/>
      <c r="F119" s="117" t="str">
        <f>IF(+$F$5="","",$F$5)</f>
        <v/>
      </c>
      <c r="J119" s="119"/>
      <c r="K119" s="118"/>
      <c r="L119" s="119"/>
      <c r="O119" s="119" t="str">
        <f>IF($O$5=0,"",$O$5)</f>
        <v>XX</v>
      </c>
      <c r="P119" s="118" t="str">
        <f>$P$5</f>
        <v>Historical Prior Year Ended 12/31/2023</v>
      </c>
      <c r="R119" s="119"/>
      <c r="V119" s="170">
        <f t="shared" si="7"/>
        <v>0</v>
      </c>
      <c r="W119" s="170">
        <f t="shared" si="8"/>
        <v>0</v>
      </c>
      <c r="X119" s="170">
        <f t="shared" si="9"/>
        <v>0</v>
      </c>
      <c r="Y119" s="170">
        <f t="shared" si="10"/>
        <v>0</v>
      </c>
      <c r="Z119" s="170">
        <f t="shared" si="11"/>
        <v>0</v>
      </c>
      <c r="AA119" s="170">
        <f t="shared" si="12"/>
        <v>0</v>
      </c>
    </row>
    <row r="120" spans="1:27" x14ac:dyDescent="0.25">
      <c r="J120" s="119"/>
      <c r="K120" s="118"/>
      <c r="L120" s="119"/>
      <c r="O120" s="119"/>
      <c r="P120" s="171" t="s">
        <v>583</v>
      </c>
      <c r="R120" s="119"/>
      <c r="V120" s="170">
        <f t="shared" si="7"/>
        <v>0</v>
      </c>
      <c r="W120" s="170">
        <f t="shared" si="8"/>
        <v>0</v>
      </c>
      <c r="X120" s="170">
        <f t="shared" si="9"/>
        <v>0</v>
      </c>
      <c r="Y120" s="170">
        <f t="shared" si="10"/>
        <v>0</v>
      </c>
      <c r="Z120" s="170">
        <f t="shared" si="11"/>
        <v>0</v>
      </c>
      <c r="AA120" s="170">
        <f t="shared" si="12"/>
        <v>0</v>
      </c>
    </row>
    <row r="121" spans="1:27" ht="13.8" thickBot="1" x14ac:dyDescent="0.3">
      <c r="A121" s="166" t="s">
        <v>582</v>
      </c>
      <c r="B121" s="116"/>
      <c r="C121" s="116"/>
      <c r="D121" s="116"/>
      <c r="E121" s="116"/>
      <c r="F121" s="116"/>
      <c r="G121" s="116"/>
      <c r="H121" s="123" t="s">
        <v>18</v>
      </c>
      <c r="I121" s="116"/>
      <c r="J121" s="116"/>
      <c r="K121" s="116"/>
      <c r="L121" s="116"/>
      <c r="M121" s="116"/>
      <c r="N121" s="116"/>
      <c r="O121" s="138"/>
      <c r="P121" s="116" t="s">
        <v>584</v>
      </c>
      <c r="Q121" s="116"/>
      <c r="R121" s="116"/>
      <c r="V121" s="170">
        <f t="shared" si="7"/>
        <v>0</v>
      </c>
      <c r="W121" s="170">
        <f t="shared" si="8"/>
        <v>0</v>
      </c>
      <c r="X121" s="170">
        <f t="shared" si="9"/>
        <v>0</v>
      </c>
      <c r="Y121" s="170">
        <f t="shared" si="10"/>
        <v>0</v>
      </c>
      <c r="Z121" s="170">
        <f t="shared" si="11"/>
        <v>0</v>
      </c>
      <c r="AA121" s="170">
        <f t="shared" si="12"/>
        <v>0</v>
      </c>
    </row>
    <row r="122" spans="1:27" x14ac:dyDescent="0.25"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1"/>
      <c r="P122" s="120"/>
      <c r="Q122" s="120"/>
      <c r="R122" s="120"/>
      <c r="V122" s="170">
        <f t="shared" si="7"/>
        <v>0</v>
      </c>
      <c r="W122" s="170">
        <f t="shared" si="8"/>
        <v>0</v>
      </c>
      <c r="X122" s="170">
        <f t="shared" si="9"/>
        <v>0</v>
      </c>
      <c r="Y122" s="170">
        <f t="shared" si="10"/>
        <v>0</v>
      </c>
      <c r="Z122" s="170">
        <f t="shared" si="11"/>
        <v>0</v>
      </c>
      <c r="AA122" s="170">
        <f t="shared" si="12"/>
        <v>0</v>
      </c>
    </row>
    <row r="123" spans="1:27" x14ac:dyDescent="0.25">
      <c r="C123" s="120" t="s">
        <v>19</v>
      </c>
      <c r="D123" s="120" t="s">
        <v>20</v>
      </c>
      <c r="E123" s="120"/>
      <c r="F123" s="120" t="s">
        <v>21</v>
      </c>
      <c r="G123" s="120"/>
      <c r="H123" s="120" t="s">
        <v>2</v>
      </c>
      <c r="I123" s="120"/>
      <c r="J123" s="122" t="s">
        <v>3</v>
      </c>
      <c r="K123" s="122"/>
      <c r="L123" s="120" t="s">
        <v>4</v>
      </c>
      <c r="M123" s="120"/>
      <c r="N123" s="120" t="s">
        <v>5</v>
      </c>
      <c r="O123" s="121"/>
      <c r="P123" s="120" t="s">
        <v>6</v>
      </c>
      <c r="Q123" s="120"/>
      <c r="R123" s="120" t="s">
        <v>7</v>
      </c>
      <c r="V123" s="170">
        <f t="shared" si="7"/>
        <v>0</v>
      </c>
      <c r="W123" s="170">
        <f t="shared" si="8"/>
        <v>0</v>
      </c>
      <c r="X123" s="170">
        <f t="shared" si="9"/>
        <v>0</v>
      </c>
      <c r="Y123" s="170">
        <f t="shared" si="10"/>
        <v>0</v>
      </c>
      <c r="Z123" s="170">
        <f t="shared" si="11"/>
        <v>0</v>
      </c>
      <c r="AA123" s="170">
        <f t="shared" si="12"/>
        <v>0</v>
      </c>
    </row>
    <row r="124" spans="1:27" x14ac:dyDescent="0.25">
      <c r="C124" s="122" t="s">
        <v>22</v>
      </c>
      <c r="D124" s="122" t="s">
        <v>22</v>
      </c>
      <c r="F124" s="122" t="s">
        <v>23</v>
      </c>
      <c r="G124" s="122"/>
      <c r="H124" s="120" t="s">
        <v>24</v>
      </c>
      <c r="I124" s="122"/>
      <c r="J124" s="120" t="s">
        <v>25</v>
      </c>
      <c r="K124" s="122"/>
      <c r="L124" s="122" t="s">
        <v>25</v>
      </c>
      <c r="M124" s="122"/>
      <c r="O124" s="119"/>
      <c r="P124" s="122" t="s">
        <v>24</v>
      </c>
      <c r="R124" s="122"/>
      <c r="V124" s="170">
        <f t="shared" si="7"/>
        <v>0</v>
      </c>
      <c r="W124" s="170">
        <f t="shared" si="8"/>
        <v>0</v>
      </c>
      <c r="X124" s="170">
        <f t="shared" si="9"/>
        <v>0</v>
      </c>
      <c r="Y124" s="170">
        <f t="shared" si="10"/>
        <v>0</v>
      </c>
      <c r="Z124" s="170">
        <f t="shared" si="11"/>
        <v>0</v>
      </c>
      <c r="AA124" s="170">
        <f t="shared" si="12"/>
        <v>0</v>
      </c>
    </row>
    <row r="125" spans="1:27" x14ac:dyDescent="0.25">
      <c r="A125" s="122" t="s">
        <v>26</v>
      </c>
      <c r="B125" s="122"/>
      <c r="C125" s="122" t="s">
        <v>27</v>
      </c>
      <c r="D125" s="122" t="s">
        <v>27</v>
      </c>
      <c r="E125" s="120"/>
      <c r="F125" s="122" t="s">
        <v>28</v>
      </c>
      <c r="G125" s="122"/>
      <c r="H125" s="122" t="s">
        <v>29</v>
      </c>
      <c r="I125" s="122"/>
      <c r="J125" s="122" t="s">
        <v>24</v>
      </c>
      <c r="K125" s="120"/>
      <c r="L125" s="122" t="s">
        <v>24</v>
      </c>
      <c r="M125" s="118"/>
      <c r="N125" s="122" t="s">
        <v>30</v>
      </c>
      <c r="O125" s="121"/>
      <c r="P125" s="120" t="s">
        <v>29</v>
      </c>
      <c r="Q125" s="120"/>
      <c r="R125" s="122" t="s">
        <v>31</v>
      </c>
      <c r="V125" s="170">
        <f t="shared" si="7"/>
        <v>0</v>
      </c>
      <c r="W125" s="170">
        <f t="shared" si="8"/>
        <v>0</v>
      </c>
      <c r="X125" s="170">
        <f t="shared" si="9"/>
        <v>0</v>
      </c>
      <c r="Y125" s="170">
        <f t="shared" si="10"/>
        <v>0</v>
      </c>
      <c r="Z125" s="170">
        <f t="shared" si="11"/>
        <v>0</v>
      </c>
      <c r="AA125" s="170">
        <f t="shared" si="12"/>
        <v>0</v>
      </c>
    </row>
    <row r="126" spans="1:27" ht="13.8" thickBot="1" x14ac:dyDescent="0.3">
      <c r="A126" s="123" t="s">
        <v>32</v>
      </c>
      <c r="B126" s="123"/>
      <c r="C126" s="123" t="s">
        <v>33</v>
      </c>
      <c r="D126" s="123" t="s">
        <v>34</v>
      </c>
      <c r="E126" s="123"/>
      <c r="F126" s="124" t="s">
        <v>35</v>
      </c>
      <c r="G126" s="124"/>
      <c r="H126" s="124" t="s">
        <v>36</v>
      </c>
      <c r="I126" s="125"/>
      <c r="J126" s="124" t="s">
        <v>37</v>
      </c>
      <c r="K126" s="125"/>
      <c r="L126" s="125" t="s">
        <v>38</v>
      </c>
      <c r="M126" s="126"/>
      <c r="N126" s="126" t="s">
        <v>39</v>
      </c>
      <c r="O126" s="127"/>
      <c r="P126" s="126" t="s">
        <v>40</v>
      </c>
      <c r="Q126" s="126"/>
      <c r="R126" s="126" t="s">
        <v>41</v>
      </c>
      <c r="V126" s="170">
        <f t="shared" si="7"/>
        <v>0</v>
      </c>
      <c r="W126" s="170">
        <f t="shared" si="8"/>
        <v>0</v>
      </c>
      <c r="X126" s="170">
        <f t="shared" si="9"/>
        <v>0</v>
      </c>
      <c r="Y126" s="170">
        <f t="shared" si="10"/>
        <v>0</v>
      </c>
      <c r="Z126" s="170">
        <f t="shared" si="11"/>
        <v>0</v>
      </c>
      <c r="AA126" s="170">
        <f t="shared" si="12"/>
        <v>0</v>
      </c>
    </row>
    <row r="127" spans="1:27" x14ac:dyDescent="0.25">
      <c r="A127" s="122">
        <v>1</v>
      </c>
      <c r="B127" s="122"/>
      <c r="O127" s="119"/>
      <c r="V127" s="170">
        <f t="shared" si="7"/>
        <v>0</v>
      </c>
      <c r="W127" s="170">
        <f t="shared" si="8"/>
        <v>0</v>
      </c>
      <c r="X127" s="170">
        <f t="shared" si="9"/>
        <v>0</v>
      </c>
      <c r="Y127" s="170">
        <f t="shared" si="10"/>
        <v>0</v>
      </c>
      <c r="Z127" s="170">
        <f t="shared" si="11"/>
        <v>0</v>
      </c>
      <c r="AA127" s="170">
        <f t="shared" si="12"/>
        <v>0</v>
      </c>
    </row>
    <row r="128" spans="1:27" x14ac:dyDescent="0.25">
      <c r="A128" s="122">
        <f>A127+1</f>
        <v>2</v>
      </c>
      <c r="B128" s="128"/>
      <c r="C128" s="122">
        <v>31247</v>
      </c>
      <c r="D128" s="117" t="s">
        <v>75</v>
      </c>
      <c r="F128" s="132">
        <f>VLOOKUP($C128,'ASDR Current'!$A:$X,F$14,FALSE)*100</f>
        <v>20</v>
      </c>
      <c r="G128" s="119"/>
      <c r="H128" s="9">
        <f>VLOOKUP($C128,'ASDR Current'!$A:$X,H$14,FALSE)/1000</f>
        <v>10156.523809999999</v>
      </c>
      <c r="I128" s="10"/>
      <c r="J128" s="9">
        <f>VLOOKUP($C128,'ASDR Current'!$A:$X,J$14,FALSE)/1000</f>
        <v>0</v>
      </c>
      <c r="K128" s="11"/>
      <c r="L128" s="9">
        <f>VLOOKUP($C128,'ASDR Current'!$A:$X,L$14,FALSE)/1000</f>
        <v>0</v>
      </c>
      <c r="M128" s="11"/>
      <c r="N128" s="9">
        <f>VLOOKUP($C128,'ASDR Current'!$A:$X,N$13,FALSE)/1000+VLOOKUP($C128,'ASDR Current'!$A:$X,N$14,FALSE)/1000</f>
        <v>0</v>
      </c>
      <c r="O128" s="10"/>
      <c r="P128" s="9">
        <f>SUM(H128,J128,L128,N128)</f>
        <v>10156.523809999999</v>
      </c>
      <c r="Q128" s="11"/>
      <c r="R128" s="9">
        <f>VLOOKUP($C128,'ASDR Current'!$A:$X,R$14,FALSE)/1000</f>
        <v>10156.523810000001</v>
      </c>
      <c r="V128" s="170">
        <f t="shared" si="7"/>
        <v>5</v>
      </c>
      <c r="W128" s="170">
        <f t="shared" si="8"/>
        <v>0</v>
      </c>
      <c r="X128" s="170">
        <f t="shared" si="9"/>
        <v>0</v>
      </c>
      <c r="Y128" s="170">
        <f t="shared" si="10"/>
        <v>0</v>
      </c>
      <c r="Z128" s="170">
        <f t="shared" si="11"/>
        <v>5</v>
      </c>
      <c r="AA128" s="170">
        <f t="shared" si="12"/>
        <v>5</v>
      </c>
    </row>
    <row r="129" spans="1:27" x14ac:dyDescent="0.25">
      <c r="A129" s="122">
        <f t="shared" ref="A129:A170" si="14">A128+1</f>
        <v>3</v>
      </c>
      <c r="B129" s="128"/>
      <c r="C129" s="120">
        <v>31647</v>
      </c>
      <c r="D129" s="117" t="s">
        <v>76</v>
      </c>
      <c r="F129" s="132">
        <f>VLOOKUP($C129,'ASDR Current'!$A:$X,F$14,FALSE)*100</f>
        <v>14.299999999999999</v>
      </c>
      <c r="G129" s="119"/>
      <c r="H129" s="9">
        <f>VLOOKUP($C129,'ASDR Current'!$A:$X,H$14,FALSE)/1000</f>
        <v>1080.50188</v>
      </c>
      <c r="I129" s="10"/>
      <c r="J129" s="9">
        <f>VLOOKUP($C129,'ASDR Current'!$A:$X,J$14,FALSE)/1000</f>
        <v>478.90235999999999</v>
      </c>
      <c r="K129" s="11"/>
      <c r="L129" s="9">
        <f>VLOOKUP($C129,'ASDR Current'!$A:$X,L$14,FALSE)/1000</f>
        <v>-718.19641000000001</v>
      </c>
      <c r="M129" s="11"/>
      <c r="N129" s="9">
        <f>VLOOKUP($C129,'ASDR Current'!$A:$X,N$13,FALSE)/1000+VLOOKUP($C129,'ASDR Current'!$A:$X,N$14,FALSE)/1000</f>
        <v>0</v>
      </c>
      <c r="O129" s="10"/>
      <c r="P129" s="9">
        <f>SUM(H129,J129,L129,N129)</f>
        <v>841.20783000000006</v>
      </c>
      <c r="Q129" s="11"/>
      <c r="R129" s="9">
        <f>VLOOKUP($C129,'ASDR Current'!$A:$X,R$14,FALSE)/1000</f>
        <v>510.33711999999997</v>
      </c>
      <c r="V129" s="170">
        <f t="shared" si="7"/>
        <v>5</v>
      </c>
      <c r="W129" s="170">
        <f t="shared" si="8"/>
        <v>5</v>
      </c>
      <c r="X129" s="170">
        <f t="shared" si="9"/>
        <v>5</v>
      </c>
      <c r="Y129" s="170">
        <f t="shared" si="10"/>
        <v>0</v>
      </c>
      <c r="Z129" s="170">
        <f t="shared" si="11"/>
        <v>5</v>
      </c>
      <c r="AA129" s="170">
        <f t="shared" si="12"/>
        <v>5</v>
      </c>
    </row>
    <row r="130" spans="1:27" x14ac:dyDescent="0.25">
      <c r="A130" s="122">
        <f t="shared" si="14"/>
        <v>4</v>
      </c>
      <c r="B130" s="128"/>
      <c r="C130" s="122"/>
      <c r="F130" s="132"/>
      <c r="H130" s="23"/>
      <c r="I130" s="16"/>
      <c r="J130" s="23"/>
      <c r="K130" s="16"/>
      <c r="L130" s="23"/>
      <c r="M130" s="16"/>
      <c r="N130" s="23"/>
      <c r="O130" s="16"/>
      <c r="P130" s="23"/>
      <c r="Q130" s="16"/>
      <c r="R130" s="23"/>
      <c r="V130" s="170">
        <f t="shared" si="7"/>
        <v>0</v>
      </c>
      <c r="W130" s="170">
        <f t="shared" si="8"/>
        <v>0</v>
      </c>
      <c r="X130" s="170">
        <f t="shared" si="9"/>
        <v>0</v>
      </c>
      <c r="Y130" s="170">
        <f t="shared" si="10"/>
        <v>0</v>
      </c>
      <c r="Z130" s="170">
        <f t="shared" si="11"/>
        <v>0</v>
      </c>
      <c r="AA130" s="170">
        <f t="shared" si="12"/>
        <v>0</v>
      </c>
    </row>
    <row r="131" spans="1:27" ht="13.8" thickBot="1" x14ac:dyDescent="0.3">
      <c r="A131" s="122">
        <f t="shared" si="14"/>
        <v>5</v>
      </c>
      <c r="B131" s="128"/>
      <c r="C131" s="122"/>
      <c r="D131" s="144" t="s">
        <v>77</v>
      </c>
      <c r="F131" s="132"/>
      <c r="G131" s="119"/>
      <c r="H131" s="20">
        <f>SUM(H22,H30,H38,H46,H54,H76,H83,H90,H97,H104,H111,H128,H129)</f>
        <v>1374320.1505299998</v>
      </c>
      <c r="I131" s="16"/>
      <c r="J131" s="20">
        <f>SUM(J22,J30,J38,J46,J54,J76,J83,J90,J97,J104,J111,J128,J129)</f>
        <v>79436.334769999987</v>
      </c>
      <c r="K131" s="16"/>
      <c r="L131" s="20">
        <f>SUM(L22,L30,L38,L46,L54,L76,L83,L90,L97,L104,L111,L128,L129)</f>
        <v>-14684.079089999999</v>
      </c>
      <c r="M131" s="16"/>
      <c r="N131" s="20">
        <f>SUM(N22,N30,N38,N46,N54,N76,N83,N90,N97,N104,N111,N128,N129)</f>
        <v>0</v>
      </c>
      <c r="O131" s="16"/>
      <c r="P131" s="20">
        <f>SUM(P22,P30,P38,P46,P54,P76,P83,P90,P97,P104,P111,P128,P129)</f>
        <v>1439072.4062099992</v>
      </c>
      <c r="Q131" s="16"/>
      <c r="R131" s="20">
        <f>SUM(R22,R30,R38,R46,R54,R76,R83,R90,R97,R104,R111,R128,R129)</f>
        <v>1397689.0566799999</v>
      </c>
      <c r="V131" s="170">
        <f t="shared" ref="V131:V194" si="15">IFERROR(IF(H131=INT(H131),0,LEN(MID(H131-INT(H131),FIND(".",H131,1),LEN(H131)-FIND(".",H131,1)))),0)</f>
        <v>5</v>
      </c>
      <c r="W131" s="170">
        <f t="shared" ref="W131:W194" si="16">IFERROR(IF(J131=INT(J131),0,LEN(MID(J131-INT(J131),FIND(".",J131,1),LEN(J131)-FIND(".",J131,1)))),0)</f>
        <v>5</v>
      </c>
      <c r="X131" s="170">
        <f t="shared" ref="X131:X194" si="17">IFERROR(IF(L131=INT(L131),0,LEN(MID(L131-INT(L131),FIND(".",L131,1),LEN(L131)-FIND(".",L131,1)))),0)</f>
        <v>5</v>
      </c>
      <c r="Y131" s="170">
        <f t="shared" ref="Y131:Y194" si="18">IFERROR(IF(N131=INT(N131),0,LEN(MID(N131-INT(N131),FIND(".",N131,1),LEN(N131)-FIND(".",N131,1)))),0)</f>
        <v>0</v>
      </c>
      <c r="Z131" s="170">
        <f t="shared" ref="Z131:Z194" si="19">IFERROR(IF(P131=INT(P131),0,LEN(MID(P131-INT(P131),FIND(".",P131,1),LEN(P131)-FIND(".",P131,1)))),0)</f>
        <v>5</v>
      </c>
      <c r="AA131" s="170">
        <f t="shared" ref="AA131:AA194" si="20">IFERROR(IF(R131=INT(R131),0,LEN(MID(R131-INT(R131),FIND(".",R131,1),LEN(R131)-FIND(".",R131,1)))),0)</f>
        <v>5</v>
      </c>
    </row>
    <row r="132" spans="1:27" ht="13.8" thickTop="1" x14ac:dyDescent="0.25">
      <c r="A132" s="122">
        <f t="shared" si="14"/>
        <v>6</v>
      </c>
      <c r="B132" s="128"/>
      <c r="C132" s="122"/>
      <c r="F132" s="145"/>
      <c r="G132" s="119"/>
      <c r="H132" s="6"/>
      <c r="I132" s="16"/>
      <c r="J132" s="6"/>
      <c r="K132" s="16"/>
      <c r="L132" s="6"/>
      <c r="M132" s="16"/>
      <c r="N132" s="6"/>
      <c r="O132" s="16"/>
      <c r="P132" s="6"/>
      <c r="Q132" s="16"/>
      <c r="R132" s="6"/>
      <c r="V132" s="170">
        <f t="shared" si="15"/>
        <v>0</v>
      </c>
      <c r="W132" s="170">
        <f t="shared" si="16"/>
        <v>0</v>
      </c>
      <c r="X132" s="170">
        <f t="shared" si="17"/>
        <v>0</v>
      </c>
      <c r="Y132" s="170">
        <f t="shared" si="18"/>
        <v>0</v>
      </c>
      <c r="Z132" s="170">
        <f t="shared" si="19"/>
        <v>0</v>
      </c>
      <c r="AA132" s="170">
        <f t="shared" si="20"/>
        <v>0</v>
      </c>
    </row>
    <row r="133" spans="1:27" ht="13.8" thickBot="1" x14ac:dyDescent="0.3">
      <c r="A133" s="122">
        <f t="shared" si="14"/>
        <v>7</v>
      </c>
      <c r="B133" s="122"/>
      <c r="C133" s="122"/>
      <c r="D133" s="117" t="s">
        <v>78</v>
      </c>
      <c r="F133" s="145"/>
      <c r="G133" s="119"/>
      <c r="H133" s="20">
        <f>H131</f>
        <v>1374320.1505299998</v>
      </c>
      <c r="I133" s="16"/>
      <c r="J133" s="20">
        <f>J131</f>
        <v>79436.334769999987</v>
      </c>
      <c r="K133" s="16"/>
      <c r="L133" s="20">
        <f>L131</f>
        <v>-14684.079089999999</v>
      </c>
      <c r="M133" s="16"/>
      <c r="N133" s="20">
        <f>N131</f>
        <v>0</v>
      </c>
      <c r="O133" s="16"/>
      <c r="P133" s="20">
        <f>P131</f>
        <v>1439072.4062099992</v>
      </c>
      <c r="Q133" s="16"/>
      <c r="R133" s="20">
        <f>R131</f>
        <v>1397689.0566799999</v>
      </c>
      <c r="V133" s="170">
        <f t="shared" si="15"/>
        <v>5</v>
      </c>
      <c r="W133" s="170">
        <f t="shared" si="16"/>
        <v>5</v>
      </c>
      <c r="X133" s="170">
        <f t="shared" si="17"/>
        <v>5</v>
      </c>
      <c r="Y133" s="170">
        <f t="shared" si="18"/>
        <v>0</v>
      </c>
      <c r="Z133" s="170">
        <f t="shared" si="19"/>
        <v>5</v>
      </c>
      <c r="AA133" s="170">
        <f t="shared" si="20"/>
        <v>5</v>
      </c>
    </row>
    <row r="134" spans="1:27" ht="13.8" thickTop="1" x14ac:dyDescent="0.25">
      <c r="A134" s="122">
        <f t="shared" si="14"/>
        <v>8</v>
      </c>
      <c r="B134" s="122"/>
      <c r="F134" s="133"/>
      <c r="O134" s="119"/>
      <c r="V134" s="170">
        <f t="shared" si="15"/>
        <v>0</v>
      </c>
      <c r="W134" s="170">
        <f t="shared" si="16"/>
        <v>0</v>
      </c>
      <c r="X134" s="170">
        <f t="shared" si="17"/>
        <v>0</v>
      </c>
      <c r="Y134" s="170">
        <f t="shared" si="18"/>
        <v>0</v>
      </c>
      <c r="Z134" s="170">
        <f t="shared" si="19"/>
        <v>0</v>
      </c>
      <c r="AA134" s="170">
        <f t="shared" si="20"/>
        <v>0</v>
      </c>
    </row>
    <row r="135" spans="1:27" x14ac:dyDescent="0.25">
      <c r="A135" s="122">
        <f t="shared" si="14"/>
        <v>9</v>
      </c>
      <c r="B135" s="128"/>
      <c r="D135" s="117" t="s">
        <v>79</v>
      </c>
      <c r="F135" s="133"/>
      <c r="O135" s="119"/>
      <c r="V135" s="170">
        <f t="shared" si="15"/>
        <v>0</v>
      </c>
      <c r="W135" s="170">
        <f t="shared" si="16"/>
        <v>0</v>
      </c>
      <c r="X135" s="170">
        <f t="shared" si="17"/>
        <v>0</v>
      </c>
      <c r="Y135" s="170">
        <f t="shared" si="18"/>
        <v>0</v>
      </c>
      <c r="Z135" s="170">
        <f t="shared" si="19"/>
        <v>0</v>
      </c>
      <c r="AA135" s="170">
        <f t="shared" si="20"/>
        <v>0</v>
      </c>
    </row>
    <row r="136" spans="1:27" x14ac:dyDescent="0.25">
      <c r="A136" s="122">
        <f t="shared" si="14"/>
        <v>10</v>
      </c>
      <c r="B136" s="128"/>
      <c r="D136" s="117" t="s">
        <v>43</v>
      </c>
      <c r="F136" s="133"/>
      <c r="O136" s="119"/>
      <c r="V136" s="170">
        <f t="shared" si="15"/>
        <v>0</v>
      </c>
      <c r="W136" s="170">
        <f t="shared" si="16"/>
        <v>0</v>
      </c>
      <c r="X136" s="170">
        <f t="shared" si="17"/>
        <v>0</v>
      </c>
      <c r="Y136" s="170">
        <f t="shared" si="18"/>
        <v>0</v>
      </c>
      <c r="Z136" s="170">
        <f t="shared" si="19"/>
        <v>0</v>
      </c>
      <c r="AA136" s="170">
        <f t="shared" si="20"/>
        <v>0</v>
      </c>
    </row>
    <row r="137" spans="1:27" x14ac:dyDescent="0.25">
      <c r="A137" s="122">
        <f t="shared" si="14"/>
        <v>11</v>
      </c>
      <c r="B137" s="128"/>
      <c r="D137" s="117" t="s">
        <v>80</v>
      </c>
      <c r="E137" s="122"/>
      <c r="F137" s="132"/>
      <c r="G137" s="146"/>
      <c r="H137" s="9"/>
      <c r="I137" s="24"/>
      <c r="J137" s="9"/>
      <c r="K137" s="24"/>
      <c r="L137" s="24"/>
      <c r="M137" s="24"/>
      <c r="N137" s="24"/>
      <c r="O137" s="66"/>
      <c r="P137" s="24"/>
      <c r="Q137" s="24"/>
      <c r="R137" s="24"/>
      <c r="V137" s="170">
        <f t="shared" si="15"/>
        <v>0</v>
      </c>
      <c r="W137" s="170">
        <f t="shared" si="16"/>
        <v>0</v>
      </c>
      <c r="X137" s="170">
        <f t="shared" si="17"/>
        <v>0</v>
      </c>
      <c r="Y137" s="170">
        <f t="shared" si="18"/>
        <v>0</v>
      </c>
      <c r="Z137" s="170">
        <f t="shared" si="19"/>
        <v>0</v>
      </c>
      <c r="AA137" s="170">
        <f t="shared" si="20"/>
        <v>0</v>
      </c>
    </row>
    <row r="138" spans="1:27" x14ac:dyDescent="0.25">
      <c r="A138" s="122">
        <f t="shared" si="14"/>
        <v>12</v>
      </c>
      <c r="B138" s="128"/>
      <c r="C138" s="120">
        <v>34144</v>
      </c>
      <c r="D138" s="117" t="s">
        <v>45</v>
      </c>
      <c r="E138" s="122"/>
      <c r="F138" s="132">
        <f>VLOOKUP($C138,'ASDR Current'!$A:$X,F$14,FALSE)*100</f>
        <v>3.5999999999999996</v>
      </c>
      <c r="G138" s="119"/>
      <c r="H138" s="9">
        <f>VLOOKUP($C138,'ASDR Current'!$A:$X,H$14,FALSE)/1000</f>
        <v>3311.0830899999996</v>
      </c>
      <c r="I138" s="10"/>
      <c r="J138" s="9">
        <f>VLOOKUP($C138,'ASDR Current'!$A:$X,J$14,FALSE)/1000</f>
        <v>24.79946</v>
      </c>
      <c r="K138" s="11"/>
      <c r="L138" s="9">
        <f>VLOOKUP($C138,'ASDR Current'!$A:$X,L$14,FALSE)/1000</f>
        <v>0</v>
      </c>
      <c r="M138" s="11"/>
      <c r="N138" s="9">
        <f>VLOOKUP($C138,'ASDR Current'!$A:$X,N$13,FALSE)/1000+VLOOKUP($C138,'ASDR Current'!$A:$X,N$14,FALSE)/1000</f>
        <v>0</v>
      </c>
      <c r="O138" s="10"/>
      <c r="P138" s="9">
        <f>SUM(H138,J138,L138,N138)</f>
        <v>3335.8825499999998</v>
      </c>
      <c r="Q138" s="11"/>
      <c r="R138" s="9">
        <f>VLOOKUP($C138,'ASDR Current'!$A:$X,R$14,FALSE)/1000</f>
        <v>3312.9907400000002</v>
      </c>
      <c r="V138" s="170">
        <f t="shared" si="15"/>
        <v>5</v>
      </c>
      <c r="W138" s="170">
        <f t="shared" si="16"/>
        <v>5</v>
      </c>
      <c r="X138" s="170">
        <f t="shared" si="17"/>
        <v>0</v>
      </c>
      <c r="Y138" s="170">
        <f t="shared" si="18"/>
        <v>0</v>
      </c>
      <c r="Z138" s="170">
        <f t="shared" si="19"/>
        <v>5</v>
      </c>
      <c r="AA138" s="170">
        <f t="shared" si="20"/>
        <v>5</v>
      </c>
    </row>
    <row r="139" spans="1:27" x14ac:dyDescent="0.25">
      <c r="A139" s="122">
        <f t="shared" si="14"/>
        <v>13</v>
      </c>
      <c r="B139" s="128"/>
      <c r="C139" s="120">
        <v>34244</v>
      </c>
      <c r="D139" s="117" t="s">
        <v>81</v>
      </c>
      <c r="E139" s="122"/>
      <c r="F139" s="132">
        <f>VLOOKUP($C139,'ASDR Current'!$A:$X,F$14,FALSE)*100</f>
        <v>2.6</v>
      </c>
      <c r="G139" s="119"/>
      <c r="H139" s="9">
        <f>VLOOKUP($C139,'ASDR Current'!$A:$X,H$14,FALSE)/1000</f>
        <v>2353.18147</v>
      </c>
      <c r="I139" s="10"/>
      <c r="J139" s="9">
        <f>VLOOKUP($C139,'ASDR Current'!$A:$X,J$14,FALSE)/1000</f>
        <v>0</v>
      </c>
      <c r="K139" s="11"/>
      <c r="L139" s="9">
        <f>VLOOKUP($C139,'ASDR Current'!$A:$X,L$14,FALSE)/1000</f>
        <v>-8.0699699999999996</v>
      </c>
      <c r="M139" s="11"/>
      <c r="N139" s="9">
        <f>VLOOKUP($C139,'ASDR Current'!$A:$X,N$13,FALSE)/1000+VLOOKUP($C139,'ASDR Current'!$A:$X,N$14,FALSE)/1000</f>
        <v>0</v>
      </c>
      <c r="O139" s="10"/>
      <c r="P139" s="9">
        <f>SUM(H139,J139,L139,N139)</f>
        <v>2345.1115</v>
      </c>
      <c r="Q139" s="11"/>
      <c r="R139" s="9">
        <f>VLOOKUP($C139,'ASDR Current'!$A:$X,R$14,FALSE)/1000</f>
        <v>2352.5607</v>
      </c>
      <c r="V139" s="170">
        <f t="shared" si="15"/>
        <v>5</v>
      </c>
      <c r="W139" s="170">
        <f t="shared" si="16"/>
        <v>0</v>
      </c>
      <c r="X139" s="170">
        <f t="shared" si="17"/>
        <v>5</v>
      </c>
      <c r="Y139" s="170">
        <f t="shared" si="18"/>
        <v>0</v>
      </c>
      <c r="Z139" s="170">
        <f t="shared" si="19"/>
        <v>4</v>
      </c>
      <c r="AA139" s="170">
        <f t="shared" si="20"/>
        <v>4</v>
      </c>
    </row>
    <row r="140" spans="1:27" x14ac:dyDescent="0.25">
      <c r="A140" s="122">
        <f t="shared" si="14"/>
        <v>14</v>
      </c>
      <c r="B140" s="128"/>
      <c r="C140" s="120">
        <v>34344</v>
      </c>
      <c r="D140" s="117" t="s">
        <v>82</v>
      </c>
      <c r="E140" s="122"/>
      <c r="F140" s="132">
        <f>VLOOKUP($C140,'ASDR Current'!$A:$X,F$14,FALSE)*100</f>
        <v>3.1</v>
      </c>
      <c r="G140" s="119"/>
      <c r="H140" s="9">
        <f>VLOOKUP($C140,'ASDR Current'!$A:$X,H$14,FALSE)/1000</f>
        <v>20433.617430000002</v>
      </c>
      <c r="I140" s="10"/>
      <c r="J140" s="9">
        <f>VLOOKUP($C140,'ASDR Current'!$A:$X,J$14,FALSE)/1000</f>
        <v>-69.925979999999996</v>
      </c>
      <c r="K140" s="11"/>
      <c r="L140" s="9">
        <f>VLOOKUP($C140,'ASDR Current'!$A:$X,L$14,FALSE)/1000</f>
        <v>-31.052479999999999</v>
      </c>
      <c r="M140" s="11"/>
      <c r="N140" s="9">
        <f>VLOOKUP($C140,'ASDR Current'!$A:$X,N$13,FALSE)/1000+VLOOKUP($C140,'ASDR Current'!$A:$X,N$14,FALSE)/1000</f>
        <v>0</v>
      </c>
      <c r="O140" s="10"/>
      <c r="P140" s="9">
        <f>SUM(H140,J140,L140,N140)</f>
        <v>20332.638970000004</v>
      </c>
      <c r="Q140" s="11"/>
      <c r="R140" s="9">
        <f>VLOOKUP($C140,'ASDR Current'!$A:$X,R$14,FALSE)/1000</f>
        <v>20441.703229999999</v>
      </c>
      <c r="V140" s="170">
        <f t="shared" si="15"/>
        <v>5</v>
      </c>
      <c r="W140" s="170">
        <f t="shared" si="16"/>
        <v>5</v>
      </c>
      <c r="X140" s="170">
        <f t="shared" si="17"/>
        <v>5</v>
      </c>
      <c r="Y140" s="170">
        <f t="shared" si="18"/>
        <v>0</v>
      </c>
      <c r="Z140" s="170">
        <f t="shared" si="19"/>
        <v>5</v>
      </c>
      <c r="AA140" s="170">
        <f t="shared" si="20"/>
        <v>5</v>
      </c>
    </row>
    <row r="141" spans="1:27" x14ac:dyDescent="0.25">
      <c r="A141" s="122">
        <f t="shared" si="14"/>
        <v>15</v>
      </c>
      <c r="B141" s="128"/>
      <c r="C141" s="120">
        <v>34544</v>
      </c>
      <c r="D141" s="117" t="s">
        <v>48</v>
      </c>
      <c r="E141" s="122"/>
      <c r="F141" s="132">
        <f>VLOOKUP($C141,'ASDR Current'!$A:$X,F$14,FALSE)*100</f>
        <v>2.8000000000000003</v>
      </c>
      <c r="G141" s="119"/>
      <c r="H141" s="9">
        <f>VLOOKUP($C141,'ASDR Current'!$A:$X,H$14,FALSE)/1000</f>
        <v>15324.704390000001</v>
      </c>
      <c r="I141" s="10"/>
      <c r="J141" s="9">
        <f>VLOOKUP($C141,'ASDR Current'!$A:$X,J$14,FALSE)/1000</f>
        <v>1186.29647</v>
      </c>
      <c r="K141" s="11"/>
      <c r="L141" s="9">
        <f>VLOOKUP($C141,'ASDR Current'!$A:$X,L$14,FALSE)/1000</f>
        <v>-182.28739000000002</v>
      </c>
      <c r="M141" s="11"/>
      <c r="N141" s="9">
        <f>VLOOKUP($C141,'ASDR Current'!$A:$X,N$13,FALSE)/1000+VLOOKUP($C141,'ASDR Current'!$A:$X,N$14,FALSE)/1000</f>
        <v>0</v>
      </c>
      <c r="O141" s="10"/>
      <c r="P141" s="9">
        <f>SUM(H141,J141,L141,N141)</f>
        <v>16328.713470000001</v>
      </c>
      <c r="Q141" s="11"/>
      <c r="R141" s="9">
        <f>VLOOKUP($C141,'ASDR Current'!$A:$X,R$14,FALSE)/1000</f>
        <v>15355.16639</v>
      </c>
      <c r="V141" s="170">
        <f t="shared" si="15"/>
        <v>5</v>
      </c>
      <c r="W141" s="170">
        <f t="shared" si="16"/>
        <v>5</v>
      </c>
      <c r="X141" s="170">
        <f t="shared" si="17"/>
        <v>5</v>
      </c>
      <c r="Y141" s="170">
        <f t="shared" si="18"/>
        <v>0</v>
      </c>
      <c r="Z141" s="170">
        <f t="shared" si="19"/>
        <v>5</v>
      </c>
      <c r="AA141" s="170">
        <f t="shared" si="20"/>
        <v>5</v>
      </c>
    </row>
    <row r="142" spans="1:27" x14ac:dyDescent="0.25">
      <c r="A142" s="122">
        <f t="shared" si="14"/>
        <v>16</v>
      </c>
      <c r="B142" s="128"/>
      <c r="C142" s="120">
        <v>34644</v>
      </c>
      <c r="D142" s="117" t="s">
        <v>49</v>
      </c>
      <c r="F142" s="132">
        <f>VLOOKUP($C142,'ASDR Current'!$A:$X,F$14,FALSE)*100</f>
        <v>2.9000000000000004</v>
      </c>
      <c r="G142" s="119"/>
      <c r="H142" s="9">
        <f>VLOOKUP($C142,'ASDR Current'!$A:$X,H$14,FALSE)/1000</f>
        <v>510.66471000000001</v>
      </c>
      <c r="I142" s="10"/>
      <c r="J142" s="9">
        <f>VLOOKUP($C142,'ASDR Current'!$A:$X,J$14,FALSE)/1000</f>
        <v>0</v>
      </c>
      <c r="K142" s="11"/>
      <c r="L142" s="9">
        <f>VLOOKUP($C142,'ASDR Current'!$A:$X,L$14,FALSE)/1000</f>
        <v>0</v>
      </c>
      <c r="M142" s="11"/>
      <c r="N142" s="9">
        <f>VLOOKUP($C142,'ASDR Current'!$A:$X,N$13,FALSE)/1000+VLOOKUP($C142,'ASDR Current'!$A:$X,N$14,FALSE)/1000</f>
        <v>0</v>
      </c>
      <c r="O142" s="10"/>
      <c r="P142" s="9">
        <f>SUM(H142,J142,L142,N142)</f>
        <v>510.66471000000001</v>
      </c>
      <c r="Q142" s="11"/>
      <c r="R142" s="9">
        <f>VLOOKUP($C142,'ASDR Current'!$A:$X,R$14,FALSE)/1000</f>
        <v>510.66471000000001</v>
      </c>
      <c r="V142" s="170">
        <f t="shared" si="15"/>
        <v>5</v>
      </c>
      <c r="W142" s="170">
        <f t="shared" si="16"/>
        <v>0</v>
      </c>
      <c r="X142" s="170">
        <f t="shared" si="17"/>
        <v>0</v>
      </c>
      <c r="Y142" s="170">
        <f t="shared" si="18"/>
        <v>0</v>
      </c>
      <c r="Z142" s="170">
        <f t="shared" si="19"/>
        <v>5</v>
      </c>
      <c r="AA142" s="170">
        <f t="shared" si="20"/>
        <v>5</v>
      </c>
    </row>
    <row r="143" spans="1:27" x14ac:dyDescent="0.25">
      <c r="A143" s="122">
        <f t="shared" si="14"/>
        <v>17</v>
      </c>
      <c r="B143" s="128"/>
      <c r="C143" s="120"/>
      <c r="D143" s="144" t="s">
        <v>83</v>
      </c>
      <c r="E143" s="122"/>
      <c r="F143" s="132"/>
      <c r="H143" s="13">
        <f>SUM(H138:H142)</f>
        <v>41933.251089999998</v>
      </c>
      <c r="I143" s="14"/>
      <c r="J143" s="13">
        <f>SUM(J138:J142)</f>
        <v>1141.16995</v>
      </c>
      <c r="K143" s="14"/>
      <c r="L143" s="13">
        <f>SUM(L138:L142)</f>
        <v>-221.40984000000003</v>
      </c>
      <c r="M143" s="14"/>
      <c r="N143" s="13">
        <f>SUM(N138:N142)</f>
        <v>0</v>
      </c>
      <c r="O143" s="14"/>
      <c r="P143" s="13">
        <f>SUM(P138:P142)</f>
        <v>42853.011200000001</v>
      </c>
      <c r="Q143" s="14"/>
      <c r="R143" s="13">
        <f>SUM(R138:R142)</f>
        <v>41973.085769999998</v>
      </c>
      <c r="V143" s="170">
        <f t="shared" si="15"/>
        <v>5</v>
      </c>
      <c r="W143" s="170">
        <f t="shared" si="16"/>
        <v>5</v>
      </c>
      <c r="X143" s="170">
        <f t="shared" si="17"/>
        <v>5</v>
      </c>
      <c r="Y143" s="170">
        <f t="shared" si="18"/>
        <v>0</v>
      </c>
      <c r="Z143" s="170">
        <f t="shared" si="19"/>
        <v>4</v>
      </c>
      <c r="AA143" s="170">
        <f t="shared" si="20"/>
        <v>5</v>
      </c>
    </row>
    <row r="144" spans="1:27" x14ac:dyDescent="0.25">
      <c r="A144" s="122">
        <f t="shared" si="14"/>
        <v>18</v>
      </c>
      <c r="B144" s="128"/>
      <c r="F144" s="133"/>
      <c r="O144" s="119"/>
      <c r="V144" s="170">
        <f t="shared" si="15"/>
        <v>0</v>
      </c>
      <c r="W144" s="170">
        <f t="shared" si="16"/>
        <v>0</v>
      </c>
      <c r="X144" s="170">
        <f t="shared" si="17"/>
        <v>0</v>
      </c>
      <c r="Y144" s="170">
        <f t="shared" si="18"/>
        <v>0</v>
      </c>
      <c r="Z144" s="170">
        <f t="shared" si="19"/>
        <v>0</v>
      </c>
      <c r="AA144" s="170">
        <f t="shared" si="20"/>
        <v>0</v>
      </c>
    </row>
    <row r="145" spans="1:27" x14ac:dyDescent="0.25">
      <c r="A145" s="122">
        <f t="shared" si="14"/>
        <v>19</v>
      </c>
      <c r="B145" s="128"/>
      <c r="C145" s="120"/>
      <c r="D145" s="117" t="s">
        <v>84</v>
      </c>
      <c r="F145" s="133"/>
      <c r="O145" s="119"/>
      <c r="V145" s="170">
        <f t="shared" si="15"/>
        <v>0</v>
      </c>
      <c r="W145" s="170">
        <f t="shared" si="16"/>
        <v>0</v>
      </c>
      <c r="X145" s="170">
        <f t="shared" si="17"/>
        <v>0</v>
      </c>
      <c r="Y145" s="170">
        <f t="shared" si="18"/>
        <v>0</v>
      </c>
      <c r="Z145" s="170">
        <f t="shared" si="19"/>
        <v>0</v>
      </c>
      <c r="AA145" s="170">
        <f t="shared" si="20"/>
        <v>0</v>
      </c>
    </row>
    <row r="146" spans="1:27" x14ac:dyDescent="0.25">
      <c r="A146" s="122">
        <f t="shared" si="14"/>
        <v>20</v>
      </c>
      <c r="B146" s="128"/>
      <c r="C146" s="120">
        <v>34145</v>
      </c>
      <c r="D146" s="117" t="s">
        <v>45</v>
      </c>
      <c r="F146" s="132">
        <f>VLOOKUP($C146,'ASDR Current'!$A:$X,F$14,FALSE)*100</f>
        <v>2.9000000000000004</v>
      </c>
      <c r="G146" s="119"/>
      <c r="H146" s="9">
        <f>VLOOKUP($C146,'ASDR Current'!$A:$X,H$14,FALSE)/1000</f>
        <v>0</v>
      </c>
      <c r="I146" s="10"/>
      <c r="J146" s="9">
        <f>VLOOKUP($C146,'ASDR Current'!$A:$X,J$14,FALSE)/1000</f>
        <v>0</v>
      </c>
      <c r="K146" s="11"/>
      <c r="L146" s="9">
        <f>VLOOKUP($C146,'ASDR Current'!$A:$X,L$14,FALSE)/1000</f>
        <v>0</v>
      </c>
      <c r="M146" s="11"/>
      <c r="N146" s="9">
        <f>VLOOKUP($C146,'ASDR Current'!$A:$X,N$13,FALSE)/1000+VLOOKUP($C146,'ASDR Current'!$A:$X,N$14,FALSE)/1000</f>
        <v>0</v>
      </c>
      <c r="O146" s="10"/>
      <c r="P146" s="9">
        <f>SUM(H146,J146,L146,N146)</f>
        <v>0</v>
      </c>
      <c r="Q146" s="11"/>
      <c r="R146" s="9">
        <f>VLOOKUP($C146,'ASDR Current'!$A:$X,R$14,FALSE)/1000</f>
        <v>0</v>
      </c>
      <c r="V146" s="170">
        <f t="shared" si="15"/>
        <v>0</v>
      </c>
      <c r="W146" s="170">
        <f t="shared" si="16"/>
        <v>0</v>
      </c>
      <c r="X146" s="170">
        <f t="shared" si="17"/>
        <v>0</v>
      </c>
      <c r="Y146" s="170">
        <f t="shared" si="18"/>
        <v>0</v>
      </c>
      <c r="Z146" s="170">
        <f t="shared" si="19"/>
        <v>0</v>
      </c>
      <c r="AA146" s="170">
        <f t="shared" si="20"/>
        <v>0</v>
      </c>
    </row>
    <row r="147" spans="1:27" x14ac:dyDescent="0.25">
      <c r="A147" s="122">
        <f t="shared" si="14"/>
        <v>21</v>
      </c>
      <c r="B147" s="128"/>
      <c r="C147" s="120">
        <v>34245</v>
      </c>
      <c r="D147" s="117" t="s">
        <v>81</v>
      </c>
      <c r="F147" s="132">
        <f>VLOOKUP($C147,'ASDR Current'!$A:$X,F$14,FALSE)*100</f>
        <v>2.9000000000000004</v>
      </c>
      <c r="G147" s="119"/>
      <c r="H147" s="9">
        <f>VLOOKUP($C147,'ASDR Current'!$A:$X,H$14,FALSE)/1000</f>
        <v>0</v>
      </c>
      <c r="I147" s="10"/>
      <c r="J147" s="9">
        <f>VLOOKUP($C147,'ASDR Current'!$A:$X,J$14,FALSE)/1000</f>
        <v>0</v>
      </c>
      <c r="K147" s="11"/>
      <c r="L147" s="9">
        <f>VLOOKUP($C147,'ASDR Current'!$A:$X,L$14,FALSE)/1000</f>
        <v>0</v>
      </c>
      <c r="M147" s="11"/>
      <c r="N147" s="9">
        <f>VLOOKUP($C147,'ASDR Current'!$A:$X,N$13,FALSE)/1000+VLOOKUP($C147,'ASDR Current'!$A:$X,N$14,FALSE)/1000</f>
        <v>0</v>
      </c>
      <c r="O147" s="10"/>
      <c r="P147" s="9">
        <f>SUM(H147,J147,L147,N147)</f>
        <v>0</v>
      </c>
      <c r="Q147" s="11"/>
      <c r="R147" s="9">
        <f>VLOOKUP($C147,'ASDR Current'!$A:$X,R$14,FALSE)/1000</f>
        <v>0</v>
      </c>
      <c r="V147" s="170">
        <f t="shared" si="15"/>
        <v>0</v>
      </c>
      <c r="W147" s="170">
        <f t="shared" si="16"/>
        <v>0</v>
      </c>
      <c r="X147" s="170">
        <f t="shared" si="17"/>
        <v>0</v>
      </c>
      <c r="Y147" s="170">
        <f t="shared" si="18"/>
        <v>0</v>
      </c>
      <c r="Z147" s="170">
        <f t="shared" si="19"/>
        <v>0</v>
      </c>
      <c r="AA147" s="170">
        <f t="shared" si="20"/>
        <v>0</v>
      </c>
    </row>
    <row r="148" spans="1:27" x14ac:dyDescent="0.25">
      <c r="A148" s="122">
        <f t="shared" si="14"/>
        <v>22</v>
      </c>
      <c r="B148" s="128"/>
      <c r="C148" s="120">
        <v>34345</v>
      </c>
      <c r="D148" s="117" t="s">
        <v>82</v>
      </c>
      <c r="F148" s="132">
        <f>VLOOKUP($C148,'ASDR Current'!$A:$X,F$14,FALSE)*100</f>
        <v>2.9000000000000004</v>
      </c>
      <c r="G148" s="119"/>
      <c r="H148" s="9">
        <f>VLOOKUP($C148,'ASDR Current'!$A:$X,H$14,FALSE)/1000</f>
        <v>176174.62063999998</v>
      </c>
      <c r="I148" s="10"/>
      <c r="J148" s="9">
        <f>VLOOKUP($C148,'ASDR Current'!$A:$X,J$14,FALSE)/1000</f>
        <v>343.73447999999996</v>
      </c>
      <c r="K148" s="11"/>
      <c r="L148" s="9">
        <f>VLOOKUP($C148,'ASDR Current'!$A:$X,L$14,FALSE)/1000</f>
        <v>0</v>
      </c>
      <c r="M148" s="11"/>
      <c r="N148" s="9">
        <f>VLOOKUP($C148,'ASDR Current'!$A:$X,N$13,FALSE)/1000+VLOOKUP($C148,'ASDR Current'!$A:$X,N$14,FALSE)/1000</f>
        <v>0</v>
      </c>
      <c r="O148" s="10"/>
      <c r="P148" s="9">
        <f>SUM(H148,J148,L148,N148)</f>
        <v>176518.35511999999</v>
      </c>
      <c r="Q148" s="11"/>
      <c r="R148" s="9">
        <f>VLOOKUP($C148,'ASDR Current'!$A:$X,R$14,FALSE)/1000</f>
        <v>176227.86496000001</v>
      </c>
      <c r="V148" s="170">
        <f t="shared" si="15"/>
        <v>5</v>
      </c>
      <c r="W148" s="170">
        <f t="shared" si="16"/>
        <v>5</v>
      </c>
      <c r="X148" s="170">
        <f t="shared" si="17"/>
        <v>0</v>
      </c>
      <c r="Y148" s="170">
        <f t="shared" si="18"/>
        <v>0</v>
      </c>
      <c r="Z148" s="170">
        <f t="shared" si="19"/>
        <v>5</v>
      </c>
      <c r="AA148" s="170">
        <f t="shared" si="20"/>
        <v>5</v>
      </c>
    </row>
    <row r="149" spans="1:27" x14ac:dyDescent="0.25">
      <c r="A149" s="122">
        <f t="shared" si="14"/>
        <v>23</v>
      </c>
      <c r="B149" s="128"/>
      <c r="C149" s="120">
        <v>34545</v>
      </c>
      <c r="D149" s="117" t="s">
        <v>48</v>
      </c>
      <c r="F149" s="132">
        <f>VLOOKUP($C149,'ASDR Current'!$A:$X,F$14,FALSE)*100</f>
        <v>2.9000000000000004</v>
      </c>
      <c r="G149" s="119"/>
      <c r="H149" s="9">
        <f>VLOOKUP($C149,'ASDR Current'!$A:$X,H$14,FALSE)/1000</f>
        <v>0</v>
      </c>
      <c r="I149" s="10"/>
      <c r="J149" s="9">
        <f>VLOOKUP($C149,'ASDR Current'!$A:$X,J$14,FALSE)/1000</f>
        <v>58.769359999999999</v>
      </c>
      <c r="K149" s="11"/>
      <c r="L149" s="9">
        <f>VLOOKUP($C149,'ASDR Current'!$A:$X,L$14,FALSE)/1000</f>
        <v>0</v>
      </c>
      <c r="M149" s="11"/>
      <c r="N149" s="9">
        <f>VLOOKUP($C149,'ASDR Current'!$A:$X,N$13,FALSE)/1000+VLOOKUP($C149,'ASDR Current'!$A:$X,N$14,FALSE)/1000</f>
        <v>0</v>
      </c>
      <c r="O149" s="10"/>
      <c r="P149" s="9">
        <f>SUM(H149,J149,L149,N149)</f>
        <v>58.769359999999999</v>
      </c>
      <c r="Q149" s="11"/>
      <c r="R149" s="9">
        <f>VLOOKUP($C149,'ASDR Current'!$A:$X,R$14,FALSE)/1000</f>
        <v>7.5471000000000004</v>
      </c>
      <c r="V149" s="170">
        <f t="shared" si="15"/>
        <v>0</v>
      </c>
      <c r="W149" s="170">
        <f t="shared" si="16"/>
        <v>5</v>
      </c>
      <c r="X149" s="170">
        <f t="shared" si="17"/>
        <v>0</v>
      </c>
      <c r="Y149" s="170">
        <f t="shared" si="18"/>
        <v>0</v>
      </c>
      <c r="Z149" s="170">
        <f t="shared" si="19"/>
        <v>5</v>
      </c>
      <c r="AA149" s="170">
        <f t="shared" si="20"/>
        <v>4</v>
      </c>
    </row>
    <row r="150" spans="1:27" x14ac:dyDescent="0.25">
      <c r="A150" s="122">
        <f t="shared" si="14"/>
        <v>24</v>
      </c>
      <c r="B150" s="128"/>
      <c r="C150" s="120">
        <v>34645</v>
      </c>
      <c r="D150" s="117" t="s">
        <v>49</v>
      </c>
      <c r="F150" s="132">
        <f>VLOOKUP($C150,'ASDR Current'!$A:$X,F$14,FALSE)*100</f>
        <v>2.9000000000000004</v>
      </c>
      <c r="G150" s="119"/>
      <c r="H150" s="9">
        <f>VLOOKUP($C150,'ASDR Current'!$A:$X,H$14,FALSE)/1000</f>
        <v>0</v>
      </c>
      <c r="I150" s="10"/>
      <c r="J150" s="9">
        <f>VLOOKUP($C150,'ASDR Current'!$A:$X,J$14,FALSE)/1000</f>
        <v>0</v>
      </c>
      <c r="K150" s="11"/>
      <c r="L150" s="9">
        <f>VLOOKUP($C150,'ASDR Current'!$A:$X,L$14,FALSE)/1000</f>
        <v>0</v>
      </c>
      <c r="M150" s="11"/>
      <c r="N150" s="9">
        <f>VLOOKUP($C150,'ASDR Current'!$A:$X,N$13,FALSE)/1000+VLOOKUP($C150,'ASDR Current'!$A:$X,N$14,FALSE)/1000</f>
        <v>0</v>
      </c>
      <c r="O150" s="10"/>
      <c r="P150" s="9">
        <f>SUM(H150,J150,L150,N150)</f>
        <v>0</v>
      </c>
      <c r="Q150" s="11"/>
      <c r="R150" s="9">
        <f>VLOOKUP($C150,'ASDR Current'!$A:$X,R$14,FALSE)/1000</f>
        <v>0</v>
      </c>
      <c r="V150" s="170">
        <f t="shared" si="15"/>
        <v>0</v>
      </c>
      <c r="W150" s="170">
        <f t="shared" si="16"/>
        <v>0</v>
      </c>
      <c r="X150" s="170">
        <f t="shared" si="17"/>
        <v>0</v>
      </c>
      <c r="Y150" s="170">
        <f t="shared" si="18"/>
        <v>0</v>
      </c>
      <c r="Z150" s="170">
        <f t="shared" si="19"/>
        <v>0</v>
      </c>
      <c r="AA150" s="170">
        <f t="shared" si="20"/>
        <v>0</v>
      </c>
    </row>
    <row r="151" spans="1:27" x14ac:dyDescent="0.25">
      <c r="A151" s="122">
        <f t="shared" si="14"/>
        <v>25</v>
      </c>
      <c r="B151" s="128"/>
      <c r="C151" s="120"/>
      <c r="D151" s="144" t="s">
        <v>85</v>
      </c>
      <c r="F151" s="133"/>
      <c r="H151" s="13">
        <f>SUM(H146:H150)</f>
        <v>176174.62063999998</v>
      </c>
      <c r="I151" s="14"/>
      <c r="J151" s="13">
        <f>SUM(J146:J150)</f>
        <v>402.50383999999997</v>
      </c>
      <c r="K151" s="14"/>
      <c r="L151" s="13">
        <f>SUM(L146:L150)</f>
        <v>0</v>
      </c>
      <c r="M151" s="14"/>
      <c r="N151" s="13">
        <f>SUM(N146:N150)</f>
        <v>0</v>
      </c>
      <c r="O151" s="14"/>
      <c r="P151" s="13">
        <f>SUM(P146:P150)</f>
        <v>176577.12448</v>
      </c>
      <c r="Q151" s="14"/>
      <c r="R151" s="13">
        <f>SUM(R146:R150)</f>
        <v>176235.41206</v>
      </c>
      <c r="V151" s="170">
        <f t="shared" si="15"/>
        <v>5</v>
      </c>
      <c r="W151" s="170">
        <f t="shared" si="16"/>
        <v>5</v>
      </c>
      <c r="X151" s="170">
        <f t="shared" si="17"/>
        <v>0</v>
      </c>
      <c r="Y151" s="170">
        <f t="shared" si="18"/>
        <v>0</v>
      </c>
      <c r="Z151" s="170">
        <f t="shared" si="19"/>
        <v>5</v>
      </c>
      <c r="AA151" s="170">
        <f t="shared" si="20"/>
        <v>5</v>
      </c>
    </row>
    <row r="152" spans="1:27" x14ac:dyDescent="0.25">
      <c r="A152" s="122">
        <f t="shared" si="14"/>
        <v>26</v>
      </c>
      <c r="B152" s="128"/>
      <c r="C152" s="122"/>
      <c r="D152" s="122"/>
      <c r="E152" s="122"/>
      <c r="F152" s="132"/>
      <c r="G152" s="146"/>
      <c r="H152" s="9"/>
      <c r="I152" s="14"/>
      <c r="J152" s="9"/>
      <c r="K152" s="14"/>
      <c r="L152" s="9"/>
      <c r="M152" s="14"/>
      <c r="N152" s="9"/>
      <c r="O152" s="14"/>
      <c r="P152" s="9"/>
      <c r="Q152" s="14"/>
      <c r="R152" s="9"/>
      <c r="V152" s="170">
        <f t="shared" si="15"/>
        <v>0</v>
      </c>
      <c r="W152" s="170">
        <f t="shared" si="16"/>
        <v>0</v>
      </c>
      <c r="X152" s="170">
        <f t="shared" si="17"/>
        <v>0</v>
      </c>
      <c r="Y152" s="170">
        <f t="shared" si="18"/>
        <v>0</v>
      </c>
      <c r="Z152" s="170">
        <f t="shared" si="19"/>
        <v>0</v>
      </c>
      <c r="AA152" s="170">
        <f t="shared" si="20"/>
        <v>0</v>
      </c>
    </row>
    <row r="153" spans="1:27" x14ac:dyDescent="0.25">
      <c r="A153" s="122">
        <f t="shared" si="14"/>
        <v>27</v>
      </c>
      <c r="B153" s="128"/>
      <c r="C153" s="120"/>
      <c r="D153" s="117" t="s">
        <v>86</v>
      </c>
      <c r="F153" s="133"/>
      <c r="O153" s="119"/>
      <c r="V153" s="170">
        <f t="shared" si="15"/>
        <v>0</v>
      </c>
      <c r="W153" s="170">
        <f t="shared" si="16"/>
        <v>0</v>
      </c>
      <c r="X153" s="170">
        <f t="shared" si="17"/>
        <v>0</v>
      </c>
      <c r="Y153" s="170">
        <f t="shared" si="18"/>
        <v>0</v>
      </c>
      <c r="Z153" s="170">
        <f t="shared" si="19"/>
        <v>0</v>
      </c>
      <c r="AA153" s="170">
        <f t="shared" si="20"/>
        <v>0</v>
      </c>
    </row>
    <row r="154" spans="1:27" x14ac:dyDescent="0.25">
      <c r="A154" s="122">
        <f t="shared" si="14"/>
        <v>28</v>
      </c>
      <c r="B154" s="128"/>
      <c r="C154" s="120">
        <v>34146</v>
      </c>
      <c r="D154" s="117" t="s">
        <v>45</v>
      </c>
      <c r="F154" s="132">
        <f>VLOOKUP($C154,'ASDR Current'!$A:$X,F$14,FALSE)*100</f>
        <v>2.9000000000000004</v>
      </c>
      <c r="G154" s="119"/>
      <c r="H154" s="9">
        <f>VLOOKUP($C154,'ASDR Current'!$A:$X,H$14,FALSE)/1000</f>
        <v>0</v>
      </c>
      <c r="I154" s="10"/>
      <c r="J154" s="9">
        <f>VLOOKUP($C154,'ASDR Current'!$A:$X,J$14,FALSE)/1000</f>
        <v>0</v>
      </c>
      <c r="K154" s="11"/>
      <c r="L154" s="9">
        <f>VLOOKUP($C154,'ASDR Current'!$A:$X,L$14,FALSE)/1000</f>
        <v>0</v>
      </c>
      <c r="M154" s="11"/>
      <c r="N154" s="9">
        <f>VLOOKUP($C154,'ASDR Current'!$A:$X,N$13,FALSE)/1000+VLOOKUP($C154,'ASDR Current'!$A:$X,N$14,FALSE)/1000</f>
        <v>0</v>
      </c>
      <c r="O154" s="10"/>
      <c r="P154" s="9">
        <f>SUM(H154,J154,L154,N154)</f>
        <v>0</v>
      </c>
      <c r="Q154" s="11"/>
      <c r="R154" s="9">
        <f>VLOOKUP($C154,'ASDR Current'!$A:$X,R$14,FALSE)/1000</f>
        <v>0</v>
      </c>
      <c r="V154" s="170">
        <f t="shared" si="15"/>
        <v>0</v>
      </c>
      <c r="W154" s="170">
        <f t="shared" si="16"/>
        <v>0</v>
      </c>
      <c r="X154" s="170">
        <f t="shared" si="17"/>
        <v>0</v>
      </c>
      <c r="Y154" s="170">
        <f t="shared" si="18"/>
        <v>0</v>
      </c>
      <c r="Z154" s="170">
        <f t="shared" si="19"/>
        <v>0</v>
      </c>
      <c r="AA154" s="170">
        <f t="shared" si="20"/>
        <v>0</v>
      </c>
    </row>
    <row r="155" spans="1:27" x14ac:dyDescent="0.25">
      <c r="A155" s="122">
        <f t="shared" si="14"/>
        <v>29</v>
      </c>
      <c r="B155" s="128"/>
      <c r="C155" s="120">
        <v>34246</v>
      </c>
      <c r="D155" s="117" t="s">
        <v>81</v>
      </c>
      <c r="F155" s="132">
        <f>VLOOKUP($C155,'ASDR Current'!$A:$X,F$14,FALSE)*100</f>
        <v>2.9000000000000004</v>
      </c>
      <c r="G155" s="119"/>
      <c r="H155" s="9">
        <f>VLOOKUP($C155,'ASDR Current'!$A:$X,H$14,FALSE)/1000</f>
        <v>0</v>
      </c>
      <c r="I155" s="10"/>
      <c r="J155" s="9">
        <f>VLOOKUP($C155,'ASDR Current'!$A:$X,J$14,FALSE)/1000</f>
        <v>0</v>
      </c>
      <c r="K155" s="11"/>
      <c r="L155" s="9">
        <f>VLOOKUP($C155,'ASDR Current'!$A:$X,L$14,FALSE)/1000</f>
        <v>0</v>
      </c>
      <c r="M155" s="11"/>
      <c r="N155" s="9">
        <f>VLOOKUP($C155,'ASDR Current'!$A:$X,N$13,FALSE)/1000+VLOOKUP($C155,'ASDR Current'!$A:$X,N$14,FALSE)/1000</f>
        <v>0</v>
      </c>
      <c r="O155" s="10"/>
      <c r="P155" s="9">
        <f>SUM(H155,J155,L155,N155)</f>
        <v>0</v>
      </c>
      <c r="Q155" s="11"/>
      <c r="R155" s="9">
        <f>VLOOKUP($C155,'ASDR Current'!$A:$X,R$14,FALSE)/1000</f>
        <v>0</v>
      </c>
      <c r="V155" s="170">
        <f t="shared" si="15"/>
        <v>0</v>
      </c>
      <c r="W155" s="170">
        <f t="shared" si="16"/>
        <v>0</v>
      </c>
      <c r="X155" s="170">
        <f t="shared" si="17"/>
        <v>0</v>
      </c>
      <c r="Y155" s="170">
        <f t="shared" si="18"/>
        <v>0</v>
      </c>
      <c r="Z155" s="170">
        <f t="shared" si="19"/>
        <v>0</v>
      </c>
      <c r="AA155" s="170">
        <f t="shared" si="20"/>
        <v>0</v>
      </c>
    </row>
    <row r="156" spans="1:27" x14ac:dyDescent="0.25">
      <c r="A156" s="122">
        <f t="shared" si="14"/>
        <v>30</v>
      </c>
      <c r="B156" s="128"/>
      <c r="C156" s="120">
        <v>34346</v>
      </c>
      <c r="D156" s="117" t="s">
        <v>82</v>
      </c>
      <c r="F156" s="132">
        <f>VLOOKUP($C156,'ASDR Current'!$A:$X,F$14,FALSE)*100</f>
        <v>2.9000000000000004</v>
      </c>
      <c r="G156" s="119"/>
      <c r="H156" s="9">
        <f>VLOOKUP($C156,'ASDR Current'!$A:$X,H$14,FALSE)/1000</f>
        <v>174866.34727999999</v>
      </c>
      <c r="I156" s="10"/>
      <c r="J156" s="9">
        <f>VLOOKUP($C156,'ASDR Current'!$A:$X,J$14,FALSE)/1000</f>
        <v>381.97192000000001</v>
      </c>
      <c r="K156" s="11"/>
      <c r="L156" s="9">
        <f>VLOOKUP($C156,'ASDR Current'!$A:$X,L$14,FALSE)/1000</f>
        <v>0</v>
      </c>
      <c r="M156" s="11"/>
      <c r="N156" s="9">
        <f>VLOOKUP($C156,'ASDR Current'!$A:$X,N$13,FALSE)/1000+VLOOKUP($C156,'ASDR Current'!$A:$X,N$14,FALSE)/1000</f>
        <v>0</v>
      </c>
      <c r="O156" s="10"/>
      <c r="P156" s="9">
        <f>SUM(H156,J156,L156,N156)</f>
        <v>175248.3192</v>
      </c>
      <c r="Q156" s="11"/>
      <c r="R156" s="9">
        <f>VLOOKUP($C156,'ASDR Current'!$A:$X,R$14,FALSE)/1000</f>
        <v>174955.15672</v>
      </c>
      <c r="V156" s="170">
        <f t="shared" si="15"/>
        <v>5</v>
      </c>
      <c r="W156" s="170">
        <f t="shared" si="16"/>
        <v>5</v>
      </c>
      <c r="X156" s="170">
        <f t="shared" si="17"/>
        <v>0</v>
      </c>
      <c r="Y156" s="170">
        <f t="shared" si="18"/>
        <v>0</v>
      </c>
      <c r="Z156" s="170">
        <f t="shared" si="19"/>
        <v>4</v>
      </c>
      <c r="AA156" s="170">
        <f t="shared" si="20"/>
        <v>5</v>
      </c>
    </row>
    <row r="157" spans="1:27" x14ac:dyDescent="0.25">
      <c r="A157" s="122">
        <f t="shared" si="14"/>
        <v>31</v>
      </c>
      <c r="B157" s="128"/>
      <c r="C157" s="120">
        <v>34546</v>
      </c>
      <c r="D157" s="117" t="s">
        <v>48</v>
      </c>
      <c r="F157" s="132">
        <f>VLOOKUP($C157,'ASDR Current'!$A:$X,F$14,FALSE)*100</f>
        <v>2.9000000000000004</v>
      </c>
      <c r="G157" s="119"/>
      <c r="H157" s="9">
        <f>VLOOKUP($C157,'ASDR Current'!$A:$X,H$14,FALSE)/1000</f>
        <v>0</v>
      </c>
      <c r="I157" s="10"/>
      <c r="J157" s="9">
        <f>VLOOKUP($C157,'ASDR Current'!$A:$X,J$14,FALSE)/1000</f>
        <v>19.190819999999999</v>
      </c>
      <c r="K157" s="11"/>
      <c r="L157" s="9">
        <f>VLOOKUP($C157,'ASDR Current'!$A:$X,L$14,FALSE)/1000</f>
        <v>0</v>
      </c>
      <c r="M157" s="11"/>
      <c r="N157" s="9">
        <f>VLOOKUP($C157,'ASDR Current'!$A:$X,N$13,FALSE)/1000+VLOOKUP($C157,'ASDR Current'!$A:$X,N$14,FALSE)/1000</f>
        <v>0</v>
      </c>
      <c r="O157" s="10"/>
      <c r="P157" s="9">
        <f>SUM(H157,J157,L157,N157)</f>
        <v>19.190819999999999</v>
      </c>
      <c r="Q157" s="11"/>
      <c r="R157" s="9">
        <f>VLOOKUP($C157,'ASDR Current'!$A:$X,R$14,FALSE)/1000</f>
        <v>8.6563799999999986</v>
      </c>
      <c r="V157" s="170">
        <f t="shared" si="15"/>
        <v>0</v>
      </c>
      <c r="W157" s="170">
        <f t="shared" si="16"/>
        <v>5</v>
      </c>
      <c r="X157" s="170">
        <f t="shared" si="17"/>
        <v>0</v>
      </c>
      <c r="Y157" s="170">
        <f t="shared" si="18"/>
        <v>0</v>
      </c>
      <c r="Z157" s="170">
        <f t="shared" si="19"/>
        <v>5</v>
      </c>
      <c r="AA157" s="170">
        <f t="shared" si="20"/>
        <v>5</v>
      </c>
    </row>
    <row r="158" spans="1:27" x14ac:dyDescent="0.25">
      <c r="A158" s="122">
        <f t="shared" si="14"/>
        <v>32</v>
      </c>
      <c r="B158" s="128"/>
      <c r="C158" s="120">
        <v>34646</v>
      </c>
      <c r="D158" s="117" t="s">
        <v>49</v>
      </c>
      <c r="F158" s="132">
        <f>VLOOKUP($C158,'ASDR Current'!$A:$X,F$14,FALSE)*100</f>
        <v>2.9000000000000004</v>
      </c>
      <c r="G158" s="119"/>
      <c r="H158" s="9">
        <f>VLOOKUP($C158,'ASDR Current'!$A:$X,H$14,FALSE)/1000</f>
        <v>0</v>
      </c>
      <c r="I158" s="10"/>
      <c r="J158" s="9">
        <f>VLOOKUP($C158,'ASDR Current'!$A:$X,J$14,FALSE)/1000</f>
        <v>0</v>
      </c>
      <c r="K158" s="11"/>
      <c r="L158" s="9">
        <f>VLOOKUP($C158,'ASDR Current'!$A:$X,L$14,FALSE)/1000</f>
        <v>0</v>
      </c>
      <c r="M158" s="11"/>
      <c r="N158" s="9">
        <f>VLOOKUP($C158,'ASDR Current'!$A:$X,N$13,FALSE)/1000+VLOOKUP($C158,'ASDR Current'!$A:$X,N$14,FALSE)/1000</f>
        <v>0</v>
      </c>
      <c r="O158" s="10"/>
      <c r="P158" s="9">
        <f>SUM(H158,J158,L158,N158)</f>
        <v>0</v>
      </c>
      <c r="Q158" s="11"/>
      <c r="R158" s="9">
        <f>VLOOKUP($C158,'ASDR Current'!$A:$X,R$14,FALSE)/1000</f>
        <v>0</v>
      </c>
      <c r="V158" s="170">
        <f t="shared" si="15"/>
        <v>0</v>
      </c>
      <c r="W158" s="170">
        <f t="shared" si="16"/>
        <v>0</v>
      </c>
      <c r="X158" s="170">
        <f t="shared" si="17"/>
        <v>0</v>
      </c>
      <c r="Y158" s="170">
        <f t="shared" si="18"/>
        <v>0</v>
      </c>
      <c r="Z158" s="170">
        <f t="shared" si="19"/>
        <v>0</v>
      </c>
      <c r="AA158" s="170">
        <f t="shared" si="20"/>
        <v>0</v>
      </c>
    </row>
    <row r="159" spans="1:27" x14ac:dyDescent="0.25">
      <c r="A159" s="122">
        <f t="shared" si="14"/>
        <v>33</v>
      </c>
      <c r="B159" s="128"/>
      <c r="D159" s="144" t="s">
        <v>87</v>
      </c>
      <c r="F159" s="133"/>
      <c r="H159" s="13">
        <f>SUM(H154:H158)</f>
        <v>174866.34727999999</v>
      </c>
      <c r="I159" s="14"/>
      <c r="J159" s="13">
        <f>SUM(J154:J158)</f>
        <v>401.16273999999999</v>
      </c>
      <c r="K159" s="14"/>
      <c r="L159" s="13">
        <f>SUM(L154:L158)</f>
        <v>0</v>
      </c>
      <c r="M159" s="14"/>
      <c r="N159" s="13">
        <f>SUM(N154:N158)</f>
        <v>0</v>
      </c>
      <c r="O159" s="14"/>
      <c r="P159" s="13">
        <f>SUM(P154:P158)</f>
        <v>175267.51001999999</v>
      </c>
      <c r="Q159" s="14"/>
      <c r="R159" s="13">
        <f>SUM(R154:R158)</f>
        <v>174963.8131</v>
      </c>
      <c r="V159" s="170">
        <f t="shared" si="15"/>
        <v>5</v>
      </c>
      <c r="W159" s="170">
        <f t="shared" si="16"/>
        <v>5</v>
      </c>
      <c r="X159" s="170">
        <f t="shared" si="17"/>
        <v>0</v>
      </c>
      <c r="Y159" s="170">
        <f t="shared" si="18"/>
        <v>0</v>
      </c>
      <c r="Z159" s="170">
        <f t="shared" si="19"/>
        <v>5</v>
      </c>
      <c r="AA159" s="170">
        <f t="shared" si="20"/>
        <v>4</v>
      </c>
    </row>
    <row r="160" spans="1:27" x14ac:dyDescent="0.25">
      <c r="A160" s="122">
        <f t="shared" si="14"/>
        <v>34</v>
      </c>
      <c r="B160" s="128"/>
      <c r="F160" s="133"/>
      <c r="O160" s="119"/>
      <c r="V160" s="170">
        <f t="shared" si="15"/>
        <v>0</v>
      </c>
      <c r="W160" s="170">
        <f t="shared" si="16"/>
        <v>0</v>
      </c>
      <c r="X160" s="170">
        <f t="shared" si="17"/>
        <v>0</v>
      </c>
      <c r="Y160" s="170">
        <f t="shared" si="18"/>
        <v>0</v>
      </c>
      <c r="Z160" s="170">
        <f t="shared" si="19"/>
        <v>0</v>
      </c>
      <c r="AA160" s="170">
        <f t="shared" si="20"/>
        <v>0</v>
      </c>
    </row>
    <row r="161" spans="1:27" x14ac:dyDescent="0.25">
      <c r="A161" s="122">
        <f t="shared" si="14"/>
        <v>35</v>
      </c>
      <c r="B161" s="128"/>
      <c r="C161" s="120"/>
      <c r="D161" s="117" t="s">
        <v>88</v>
      </c>
      <c r="F161" s="133"/>
      <c r="O161" s="119"/>
      <c r="V161" s="170">
        <f t="shared" si="15"/>
        <v>0</v>
      </c>
      <c r="W161" s="170">
        <f t="shared" si="16"/>
        <v>0</v>
      </c>
      <c r="X161" s="170">
        <f t="shared" si="17"/>
        <v>0</v>
      </c>
      <c r="Y161" s="170">
        <f t="shared" si="18"/>
        <v>0</v>
      </c>
      <c r="Z161" s="170">
        <f t="shared" si="19"/>
        <v>0</v>
      </c>
      <c r="AA161" s="170">
        <f t="shared" si="20"/>
        <v>0</v>
      </c>
    </row>
    <row r="162" spans="1:27" x14ac:dyDescent="0.25">
      <c r="A162" s="122">
        <f t="shared" si="14"/>
        <v>36</v>
      </c>
      <c r="B162" s="128"/>
      <c r="C162" s="120">
        <v>34143</v>
      </c>
      <c r="D162" s="117" t="s">
        <v>45</v>
      </c>
      <c r="F162" s="132">
        <f>VLOOKUP($C162,'ASDR Current'!$A:$X,F$14,FALSE)*100</f>
        <v>2.9000000000000004</v>
      </c>
      <c r="G162" s="119"/>
      <c r="H162" s="9">
        <f>VLOOKUP($C162,'ASDR Current'!$A:$X,H$14,FALSE)/1000</f>
        <v>2290.54898</v>
      </c>
      <c r="I162" s="10"/>
      <c r="J162" s="9">
        <f>VLOOKUP($C162,'ASDR Current'!$A:$X,J$14,FALSE)/1000</f>
        <v>0</v>
      </c>
      <c r="K162" s="11"/>
      <c r="L162" s="9">
        <f>VLOOKUP($C162,'ASDR Current'!$A:$X,L$14,FALSE)/1000</f>
        <v>0</v>
      </c>
      <c r="M162" s="11"/>
      <c r="N162" s="9">
        <f>VLOOKUP($C162,'ASDR Current'!$A:$X,N$13,FALSE)/1000+VLOOKUP($C162,'ASDR Current'!$A:$X,N$14,FALSE)/1000</f>
        <v>0</v>
      </c>
      <c r="O162" s="10"/>
      <c r="P162" s="9">
        <f>SUM(H162,J162,L162,N162)</f>
        <v>2290.54898</v>
      </c>
      <c r="Q162" s="11"/>
      <c r="R162" s="9">
        <f>VLOOKUP($C162,'ASDR Current'!$A:$X,R$14,FALSE)/1000</f>
        <v>2290.54898</v>
      </c>
      <c r="V162" s="170">
        <f t="shared" si="15"/>
        <v>5</v>
      </c>
      <c r="W162" s="170">
        <f t="shared" si="16"/>
        <v>0</v>
      </c>
      <c r="X162" s="170">
        <f t="shared" si="17"/>
        <v>0</v>
      </c>
      <c r="Y162" s="170">
        <f t="shared" si="18"/>
        <v>0</v>
      </c>
      <c r="Z162" s="170">
        <f t="shared" si="19"/>
        <v>5</v>
      </c>
      <c r="AA162" s="170">
        <f t="shared" si="20"/>
        <v>5</v>
      </c>
    </row>
    <row r="163" spans="1:27" x14ac:dyDescent="0.25">
      <c r="A163" s="122">
        <f t="shared" si="14"/>
        <v>37</v>
      </c>
      <c r="B163" s="128"/>
      <c r="C163" s="120">
        <v>34243</v>
      </c>
      <c r="D163" s="117" t="s">
        <v>81</v>
      </c>
      <c r="F163" s="132">
        <f>VLOOKUP($C163,'ASDR Current'!$A:$X,F$14,FALSE)*100</f>
        <v>2.9000000000000004</v>
      </c>
      <c r="G163" s="119"/>
      <c r="H163" s="9">
        <f>VLOOKUP($C163,'ASDR Current'!$A:$X,H$14,FALSE)/1000</f>
        <v>3108.4331699999998</v>
      </c>
      <c r="I163" s="10"/>
      <c r="J163" s="9">
        <f>VLOOKUP($C163,'ASDR Current'!$A:$X,J$14,FALSE)/1000</f>
        <v>8.0879300000000001</v>
      </c>
      <c r="K163" s="11"/>
      <c r="L163" s="9">
        <f>VLOOKUP($C163,'ASDR Current'!$A:$X,L$14,FALSE)/1000</f>
        <v>-17.141560000000002</v>
      </c>
      <c r="M163" s="11"/>
      <c r="N163" s="9">
        <f>VLOOKUP($C163,'ASDR Current'!$A:$X,N$13,FALSE)/1000+VLOOKUP($C163,'ASDR Current'!$A:$X,N$14,FALSE)/1000</f>
        <v>0</v>
      </c>
      <c r="O163" s="10"/>
      <c r="P163" s="9">
        <f>SUM(H163,J163,L163,N163)</f>
        <v>3099.3795399999999</v>
      </c>
      <c r="Q163" s="11"/>
      <c r="R163" s="9">
        <f>VLOOKUP($C163,'ASDR Current'!$A:$X,R$14,FALSE)/1000</f>
        <v>3105.6474399999997</v>
      </c>
      <c r="V163" s="170">
        <f t="shared" si="15"/>
        <v>5</v>
      </c>
      <c r="W163" s="170">
        <f t="shared" si="16"/>
        <v>5</v>
      </c>
      <c r="X163" s="170">
        <f t="shared" si="17"/>
        <v>5</v>
      </c>
      <c r="Y163" s="170">
        <f t="shared" si="18"/>
        <v>0</v>
      </c>
      <c r="Z163" s="170">
        <f t="shared" si="19"/>
        <v>5</v>
      </c>
      <c r="AA163" s="170">
        <f t="shared" si="20"/>
        <v>5</v>
      </c>
    </row>
    <row r="164" spans="1:27" x14ac:dyDescent="0.25">
      <c r="A164" s="122">
        <f t="shared" si="14"/>
        <v>38</v>
      </c>
      <c r="B164" s="128"/>
      <c r="C164" s="120">
        <v>34343</v>
      </c>
      <c r="D164" s="117" t="s">
        <v>82</v>
      </c>
      <c r="F164" s="132">
        <f>VLOOKUP($C164,'ASDR Current'!$A:$X,F$14,FALSE)*100</f>
        <v>2.9000000000000004</v>
      </c>
      <c r="G164" s="119"/>
      <c r="H164" s="9">
        <f>VLOOKUP($C164,'ASDR Current'!$A:$X,H$14,FALSE)/1000</f>
        <v>452412.23176999995</v>
      </c>
      <c r="I164" s="10"/>
      <c r="J164" s="9">
        <f>VLOOKUP($C164,'ASDR Current'!$A:$X,J$14,FALSE)/1000</f>
        <v>6344.2154800000008</v>
      </c>
      <c r="K164" s="11"/>
      <c r="L164" s="9">
        <f>VLOOKUP($C164,'ASDR Current'!$A:$X,L$14,FALSE)/1000</f>
        <v>0</v>
      </c>
      <c r="M164" s="11"/>
      <c r="N164" s="9">
        <f>VLOOKUP($C164,'ASDR Current'!$A:$X,N$13,FALSE)/1000+VLOOKUP($C164,'ASDR Current'!$A:$X,N$14,FALSE)/1000</f>
        <v>0</v>
      </c>
      <c r="O164" s="10"/>
      <c r="P164" s="9">
        <f>SUM(H164,J164,L164,N164)</f>
        <v>458756.44724999997</v>
      </c>
      <c r="Q164" s="11"/>
      <c r="R164" s="9">
        <f>VLOOKUP($C164,'ASDR Current'!$A:$X,R$14,FALSE)/1000</f>
        <v>456834.82358999999</v>
      </c>
      <c r="V164" s="170">
        <f t="shared" si="15"/>
        <v>5</v>
      </c>
      <c r="W164" s="170">
        <f t="shared" si="16"/>
        <v>5</v>
      </c>
      <c r="X164" s="170">
        <f t="shared" si="17"/>
        <v>0</v>
      </c>
      <c r="Y164" s="170">
        <f t="shared" si="18"/>
        <v>0</v>
      </c>
      <c r="Z164" s="170">
        <f t="shared" si="19"/>
        <v>5</v>
      </c>
      <c r="AA164" s="170">
        <f t="shared" si="20"/>
        <v>5</v>
      </c>
    </row>
    <row r="165" spans="1:27" x14ac:dyDescent="0.25">
      <c r="A165" s="122">
        <f t="shared" si="14"/>
        <v>39</v>
      </c>
      <c r="B165" s="128"/>
      <c r="C165" s="120">
        <v>34543</v>
      </c>
      <c r="D165" s="117" t="s">
        <v>48</v>
      </c>
      <c r="F165" s="132">
        <f>VLOOKUP($C165,'ASDR Current'!$A:$X,F$14,FALSE)*100</f>
        <v>2.9000000000000004</v>
      </c>
      <c r="G165" s="119"/>
      <c r="H165" s="9">
        <f>VLOOKUP($C165,'ASDR Current'!$A:$X,H$14,FALSE)/1000</f>
        <v>535.23765000000003</v>
      </c>
      <c r="I165" s="10"/>
      <c r="J165" s="9">
        <f>VLOOKUP($C165,'ASDR Current'!$A:$X,J$14,FALSE)/1000</f>
        <v>165.43937</v>
      </c>
      <c r="K165" s="11"/>
      <c r="L165" s="9">
        <f>VLOOKUP($C165,'ASDR Current'!$A:$X,L$14,FALSE)/1000</f>
        <v>0</v>
      </c>
      <c r="M165" s="11"/>
      <c r="N165" s="9">
        <f>VLOOKUP($C165,'ASDR Current'!$A:$X,N$13,FALSE)/1000+VLOOKUP($C165,'ASDR Current'!$A:$X,N$14,FALSE)/1000</f>
        <v>0</v>
      </c>
      <c r="O165" s="10"/>
      <c r="P165" s="9">
        <f>SUM(H165,J165,L165,N165)</f>
        <v>700.67702000000008</v>
      </c>
      <c r="Q165" s="11"/>
      <c r="R165" s="9">
        <f>VLOOKUP($C165,'ASDR Current'!$A:$X,R$14,FALSE)/1000</f>
        <v>557.28162999999995</v>
      </c>
      <c r="V165" s="170">
        <f t="shared" si="15"/>
        <v>5</v>
      </c>
      <c r="W165" s="170">
        <f t="shared" si="16"/>
        <v>5</v>
      </c>
      <c r="X165" s="170">
        <f t="shared" si="17"/>
        <v>0</v>
      </c>
      <c r="Y165" s="170">
        <f t="shared" si="18"/>
        <v>0</v>
      </c>
      <c r="Z165" s="170">
        <f t="shared" si="19"/>
        <v>5</v>
      </c>
      <c r="AA165" s="170">
        <f t="shared" si="20"/>
        <v>5</v>
      </c>
    </row>
    <row r="166" spans="1:27" x14ac:dyDescent="0.25">
      <c r="A166" s="122">
        <f t="shared" si="14"/>
        <v>40</v>
      </c>
      <c r="B166" s="128"/>
      <c r="C166" s="120">
        <v>34643</v>
      </c>
      <c r="D166" s="117" t="s">
        <v>49</v>
      </c>
      <c r="F166" s="132">
        <f>VLOOKUP($C166,'ASDR Current'!$A:$X,F$14,FALSE)*100</f>
        <v>2.9000000000000004</v>
      </c>
      <c r="G166" s="119"/>
      <c r="H166" s="9">
        <f>VLOOKUP($C166,'ASDR Current'!$A:$X,H$14,FALSE)/1000</f>
        <v>308.52593000000002</v>
      </c>
      <c r="I166" s="10"/>
      <c r="J166" s="9">
        <f>VLOOKUP($C166,'ASDR Current'!$A:$X,J$14,FALSE)/1000</f>
        <v>0</v>
      </c>
      <c r="K166" s="11"/>
      <c r="L166" s="9">
        <f>VLOOKUP($C166,'ASDR Current'!$A:$X,L$14,FALSE)/1000</f>
        <v>0</v>
      </c>
      <c r="M166" s="11"/>
      <c r="N166" s="9">
        <f>VLOOKUP($C166,'ASDR Current'!$A:$X,N$13,FALSE)/1000+VLOOKUP($C166,'ASDR Current'!$A:$X,N$14,FALSE)/1000</f>
        <v>0</v>
      </c>
      <c r="O166" s="10"/>
      <c r="P166" s="9">
        <f>SUM(H166,J166,L166,N166)</f>
        <v>308.52593000000002</v>
      </c>
      <c r="Q166" s="11"/>
      <c r="R166" s="9">
        <f>VLOOKUP($C166,'ASDR Current'!$A:$X,R$14,FALSE)/1000</f>
        <v>308.52593000000002</v>
      </c>
      <c r="V166" s="170">
        <f t="shared" si="15"/>
        <v>5</v>
      </c>
      <c r="W166" s="170">
        <f t="shared" si="16"/>
        <v>0</v>
      </c>
      <c r="X166" s="170">
        <f t="shared" si="17"/>
        <v>0</v>
      </c>
      <c r="Y166" s="170">
        <f t="shared" si="18"/>
        <v>0</v>
      </c>
      <c r="Z166" s="170">
        <f t="shared" si="19"/>
        <v>5</v>
      </c>
      <c r="AA166" s="170">
        <f t="shared" si="20"/>
        <v>5</v>
      </c>
    </row>
    <row r="167" spans="1:27" x14ac:dyDescent="0.25">
      <c r="A167" s="122">
        <f t="shared" si="14"/>
        <v>41</v>
      </c>
      <c r="B167" s="128"/>
      <c r="D167" s="144" t="s">
        <v>89</v>
      </c>
      <c r="H167" s="13">
        <f>SUM(H162:H166)</f>
        <v>458654.97749999998</v>
      </c>
      <c r="I167" s="14"/>
      <c r="J167" s="13">
        <f>SUM(J162:J166)</f>
        <v>6517.7427800000005</v>
      </c>
      <c r="K167" s="14"/>
      <c r="L167" s="13">
        <f>SUM(L162:L166)</f>
        <v>-17.141560000000002</v>
      </c>
      <c r="M167" s="14"/>
      <c r="N167" s="13">
        <f>SUM(N162:N166)</f>
        <v>0</v>
      </c>
      <c r="O167" s="14"/>
      <c r="P167" s="13">
        <f>SUM(P162:P166)</f>
        <v>465155.57871999999</v>
      </c>
      <c r="Q167" s="14"/>
      <c r="R167" s="13">
        <f>SUM(R162:R166)</f>
        <v>463096.82756999996</v>
      </c>
      <c r="V167" s="170">
        <f t="shared" si="15"/>
        <v>4</v>
      </c>
      <c r="W167" s="170">
        <f t="shared" si="16"/>
        <v>5</v>
      </c>
      <c r="X167" s="170">
        <f t="shared" si="17"/>
        <v>5</v>
      </c>
      <c r="Y167" s="170">
        <f t="shared" si="18"/>
        <v>0</v>
      </c>
      <c r="Z167" s="170">
        <f t="shared" si="19"/>
        <v>5</v>
      </c>
      <c r="AA167" s="170">
        <f t="shared" si="20"/>
        <v>5</v>
      </c>
    </row>
    <row r="168" spans="1:27" x14ac:dyDescent="0.25">
      <c r="A168" s="122">
        <f t="shared" si="14"/>
        <v>42</v>
      </c>
      <c r="B168" s="128"/>
      <c r="H168" s="147"/>
      <c r="J168" s="147"/>
      <c r="L168" s="147"/>
      <c r="N168" s="147"/>
      <c r="O168" s="119"/>
      <c r="P168" s="147"/>
      <c r="R168" s="147"/>
      <c r="V168" s="170">
        <f t="shared" si="15"/>
        <v>0</v>
      </c>
      <c r="W168" s="170">
        <f t="shared" si="16"/>
        <v>0</v>
      </c>
      <c r="X168" s="170">
        <f t="shared" si="17"/>
        <v>0</v>
      </c>
      <c r="Y168" s="170">
        <f t="shared" si="18"/>
        <v>0</v>
      </c>
      <c r="Z168" s="170">
        <f t="shared" si="19"/>
        <v>0</v>
      </c>
      <c r="AA168" s="170">
        <f t="shared" si="20"/>
        <v>0</v>
      </c>
    </row>
    <row r="169" spans="1:27" ht="13.8" thickBot="1" x14ac:dyDescent="0.3">
      <c r="A169" s="122">
        <f t="shared" si="14"/>
        <v>43</v>
      </c>
      <c r="B169" s="128"/>
      <c r="D169" s="144" t="s">
        <v>77</v>
      </c>
      <c r="F169" s="137"/>
      <c r="G169" s="148"/>
      <c r="H169" s="20">
        <f>SUM(H143,H151,H159,H167)</f>
        <v>851629.19650999992</v>
      </c>
      <c r="I169" s="14"/>
      <c r="J169" s="20">
        <f>SUM(J143,J151,J159,J167)</f>
        <v>8462.579310000001</v>
      </c>
      <c r="K169" s="14"/>
      <c r="L169" s="20">
        <f>SUM(L143,L151,L159,L167)</f>
        <v>-238.55140000000003</v>
      </c>
      <c r="M169" s="14"/>
      <c r="N169" s="20">
        <f>SUM(N143,N151,N159,N167)</f>
        <v>0</v>
      </c>
      <c r="O169" s="14"/>
      <c r="P169" s="20">
        <f>SUM(P143,P151,P159,P167)</f>
        <v>859853.22441999998</v>
      </c>
      <c r="Q169" s="14"/>
      <c r="R169" s="20">
        <f>SUM(R143,R151,R159,R167)</f>
        <v>856269.1385</v>
      </c>
      <c r="V169" s="170">
        <f t="shared" si="15"/>
        <v>5</v>
      </c>
      <c r="W169" s="170">
        <f t="shared" si="16"/>
        <v>5</v>
      </c>
      <c r="X169" s="170">
        <f t="shared" si="17"/>
        <v>4</v>
      </c>
      <c r="Y169" s="170">
        <f t="shared" si="18"/>
        <v>0</v>
      </c>
      <c r="Z169" s="170">
        <f t="shared" si="19"/>
        <v>5</v>
      </c>
      <c r="AA169" s="170">
        <f t="shared" si="20"/>
        <v>4</v>
      </c>
    </row>
    <row r="170" spans="1:27" ht="14.4" thickTop="1" thickBot="1" x14ac:dyDescent="0.3">
      <c r="A170" s="123">
        <f t="shared" si="14"/>
        <v>44</v>
      </c>
      <c r="B170" s="21" t="s">
        <v>59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38"/>
      <c r="P170" s="116"/>
      <c r="Q170" s="116"/>
      <c r="R170" s="116"/>
      <c r="V170" s="170">
        <f t="shared" si="15"/>
        <v>0</v>
      </c>
      <c r="W170" s="170">
        <f t="shared" si="16"/>
        <v>0</v>
      </c>
      <c r="X170" s="170">
        <f t="shared" si="17"/>
        <v>0</v>
      </c>
      <c r="Y170" s="170">
        <f t="shared" si="18"/>
        <v>0</v>
      </c>
      <c r="Z170" s="170">
        <f t="shared" si="19"/>
        <v>0</v>
      </c>
      <c r="AA170" s="170">
        <f t="shared" si="20"/>
        <v>0</v>
      </c>
    </row>
    <row r="171" spans="1:27" x14ac:dyDescent="0.25">
      <c r="A171" s="117" t="str">
        <f>$A$57</f>
        <v>Supporting Schedules:  B-08, B-11</v>
      </c>
      <c r="O171" s="119"/>
      <c r="P171" s="117" t="str">
        <f>$P$57</f>
        <v>Recap Schedules:  B-03, B-06</v>
      </c>
      <c r="V171" s="170">
        <f t="shared" si="15"/>
        <v>0</v>
      </c>
      <c r="W171" s="170">
        <f t="shared" si="16"/>
        <v>0</v>
      </c>
      <c r="X171" s="170">
        <f t="shared" si="17"/>
        <v>0</v>
      </c>
      <c r="Y171" s="170">
        <f t="shared" si="18"/>
        <v>0</v>
      </c>
      <c r="Z171" s="170">
        <f t="shared" si="19"/>
        <v>0</v>
      </c>
      <c r="AA171" s="170">
        <f t="shared" si="20"/>
        <v>0</v>
      </c>
    </row>
    <row r="172" spans="1:27" ht="13.8" thickBot="1" x14ac:dyDescent="0.3">
      <c r="A172" s="116" t="str">
        <f>$A$1</f>
        <v>SCHEDULE B-07</v>
      </c>
      <c r="B172" s="116"/>
      <c r="C172" s="116"/>
      <c r="D172" s="116"/>
      <c r="E172" s="116"/>
      <c r="F172" s="116"/>
      <c r="G172" s="116" t="str">
        <f>$G$1</f>
        <v>PLANT BALANCES BY ACCOUNT AND SUB-ACCOUNT</v>
      </c>
      <c r="H172" s="116"/>
      <c r="I172" s="116"/>
      <c r="J172" s="116"/>
      <c r="K172" s="116"/>
      <c r="L172" s="116"/>
      <c r="M172" s="116"/>
      <c r="N172" s="116"/>
      <c r="O172" s="138"/>
      <c r="P172" s="116"/>
      <c r="Q172" s="116"/>
      <c r="R172" s="116" t="str">
        <f>"Page 24 of " &amp; $P$1</f>
        <v>Page 24 of 30</v>
      </c>
      <c r="V172" s="170">
        <f t="shared" si="15"/>
        <v>0</v>
      </c>
      <c r="W172" s="170">
        <f t="shared" si="16"/>
        <v>0</v>
      </c>
      <c r="X172" s="170">
        <f t="shared" si="17"/>
        <v>0</v>
      </c>
      <c r="Y172" s="170">
        <f t="shared" si="18"/>
        <v>0</v>
      </c>
      <c r="Z172" s="170">
        <f t="shared" si="19"/>
        <v>0</v>
      </c>
      <c r="AA172" s="170">
        <f t="shared" si="20"/>
        <v>0</v>
      </c>
    </row>
    <row r="173" spans="1:27" x14ac:dyDescent="0.25">
      <c r="A173" s="117" t="str">
        <f>$A$2</f>
        <v>FLORIDA PUBLIC SERVICE COMMISSION</v>
      </c>
      <c r="B173" s="139"/>
      <c r="E173" s="119" t="str">
        <f>$E$2</f>
        <v xml:space="preserve">                  EXPLANATION:</v>
      </c>
      <c r="F173" s="117" t="str">
        <f>IF($F$2="","",$F$2)</f>
        <v>Provide the depreciation rate and plant balances for each account or sub-account to which</v>
      </c>
      <c r="J173" s="140"/>
      <c r="K173" s="140"/>
      <c r="M173" s="140"/>
      <c r="N173" s="140"/>
      <c r="O173" s="141"/>
      <c r="P173" s="117" t="str">
        <f>$P$2</f>
        <v>Type of data shown:</v>
      </c>
      <c r="R173" s="118"/>
      <c r="V173" s="170">
        <f t="shared" si="15"/>
        <v>0</v>
      </c>
      <c r="W173" s="170">
        <f t="shared" si="16"/>
        <v>0</v>
      </c>
      <c r="X173" s="170">
        <f t="shared" si="17"/>
        <v>0</v>
      </c>
      <c r="Y173" s="170">
        <f t="shared" si="18"/>
        <v>0</v>
      </c>
      <c r="Z173" s="170">
        <f t="shared" si="19"/>
        <v>0</v>
      </c>
      <c r="AA173" s="170">
        <f t="shared" si="20"/>
        <v>0</v>
      </c>
    </row>
    <row r="174" spans="1:27" x14ac:dyDescent="0.25">
      <c r="B174" s="139"/>
      <c r="F174" s="117" t="str">
        <f>IF($F$3="","",$F$3)</f>
        <v>a separate depreciation rate is prescribed. (Include Amortization/Recovery schedule amounts).</v>
      </c>
      <c r="J174" s="119"/>
      <c r="K174" s="118"/>
      <c r="N174" s="119"/>
      <c r="O174" s="119" t="str">
        <f>IF($O$3=0,"",$O$3)</f>
        <v/>
      </c>
      <c r="P174" s="118" t="str">
        <f>$P$3</f>
        <v>Projected Test Year Ended 12/31/2025</v>
      </c>
      <c r="R174" s="119"/>
      <c r="V174" s="170">
        <f t="shared" si="15"/>
        <v>0</v>
      </c>
      <c r="W174" s="170">
        <f t="shared" si="16"/>
        <v>0</v>
      </c>
      <c r="X174" s="170">
        <f t="shared" si="17"/>
        <v>0</v>
      </c>
      <c r="Y174" s="170">
        <f t="shared" si="18"/>
        <v>0</v>
      </c>
      <c r="Z174" s="170">
        <f t="shared" si="19"/>
        <v>0</v>
      </c>
      <c r="AA174" s="170">
        <f t="shared" si="20"/>
        <v>0</v>
      </c>
    </row>
    <row r="175" spans="1:27" x14ac:dyDescent="0.25">
      <c r="A175" s="117" t="str">
        <f>$A$4</f>
        <v>COMPANY: TAMPA ELECTRIC COMPANY</v>
      </c>
      <c r="B175" s="139"/>
      <c r="F175" s="117" t="str">
        <f>IF(+$F$4="","",$F$4)</f>
        <v/>
      </c>
      <c r="J175" s="119"/>
      <c r="K175" s="118"/>
      <c r="L175" s="119"/>
      <c r="O175" s="119" t="str">
        <f>IF($O$4=0,"",$O$4)</f>
        <v/>
      </c>
      <c r="P175" s="118" t="str">
        <f>$P$4</f>
        <v>Projected Prior Year Ended 12/31/2024</v>
      </c>
      <c r="R175" s="119"/>
      <c r="V175" s="170">
        <f t="shared" si="15"/>
        <v>0</v>
      </c>
      <c r="W175" s="170">
        <f t="shared" si="16"/>
        <v>0</v>
      </c>
      <c r="X175" s="170">
        <f t="shared" si="17"/>
        <v>0</v>
      </c>
      <c r="Y175" s="170">
        <f t="shared" si="18"/>
        <v>0</v>
      </c>
      <c r="Z175" s="170">
        <f t="shared" si="19"/>
        <v>0</v>
      </c>
      <c r="AA175" s="170">
        <f t="shared" si="20"/>
        <v>0</v>
      </c>
    </row>
    <row r="176" spans="1:27" x14ac:dyDescent="0.25">
      <c r="B176" s="139"/>
      <c r="F176" s="117" t="str">
        <f>IF(+$F$5="","",$F$5)</f>
        <v/>
      </c>
      <c r="J176" s="119"/>
      <c r="K176" s="118"/>
      <c r="L176" s="119"/>
      <c r="O176" s="119" t="str">
        <f>IF($O$5=0,"",$O$5)</f>
        <v>XX</v>
      </c>
      <c r="P176" s="118" t="str">
        <f>$P$5</f>
        <v>Historical Prior Year Ended 12/31/2023</v>
      </c>
      <c r="R176" s="119"/>
      <c r="V176" s="170">
        <f t="shared" si="15"/>
        <v>0</v>
      </c>
      <c r="W176" s="170">
        <f t="shared" si="16"/>
        <v>0</v>
      </c>
      <c r="X176" s="170">
        <f t="shared" si="17"/>
        <v>0</v>
      </c>
      <c r="Y176" s="170">
        <f t="shared" si="18"/>
        <v>0</v>
      </c>
      <c r="Z176" s="170">
        <f t="shared" si="19"/>
        <v>0</v>
      </c>
      <c r="AA176" s="170">
        <f t="shared" si="20"/>
        <v>0</v>
      </c>
    </row>
    <row r="177" spans="1:27" x14ac:dyDescent="0.25">
      <c r="B177" s="139"/>
      <c r="J177" s="119"/>
      <c r="K177" s="118"/>
      <c r="L177" s="119"/>
      <c r="O177" s="119"/>
      <c r="P177" s="118" t="str">
        <f>$P$6</f>
        <v>Witness: C. Aldazabal / J. Chronister / C. Heck /</v>
      </c>
      <c r="R177" s="119"/>
      <c r="V177" s="170">
        <f t="shared" si="15"/>
        <v>0</v>
      </c>
      <c r="W177" s="170">
        <f t="shared" si="16"/>
        <v>0</v>
      </c>
      <c r="X177" s="170">
        <f t="shared" si="17"/>
        <v>0</v>
      </c>
      <c r="Y177" s="170">
        <f t="shared" si="18"/>
        <v>0</v>
      </c>
      <c r="Z177" s="170">
        <f t="shared" si="19"/>
        <v>0</v>
      </c>
      <c r="AA177" s="170">
        <f t="shared" si="20"/>
        <v>0</v>
      </c>
    </row>
    <row r="178" spans="1:27" ht="13.8" thickBot="1" x14ac:dyDescent="0.3">
      <c r="A178" s="116" t="str">
        <f>A$7</f>
        <v>DOCKET No. 20240026-EI</v>
      </c>
      <c r="B178" s="142"/>
      <c r="C178" s="116"/>
      <c r="D178" s="116"/>
      <c r="E178" s="116"/>
      <c r="F178" s="116" t="str">
        <f>IF(+$F$7="","",$F$7)</f>
        <v/>
      </c>
      <c r="G178" s="116"/>
      <c r="H178" s="123" t="str">
        <f>IF($H$7="","",$H$7)</f>
        <v>(Dollar in 000's)</v>
      </c>
      <c r="I178" s="116"/>
      <c r="J178" s="116"/>
      <c r="K178" s="116"/>
      <c r="L178" s="116"/>
      <c r="M178" s="116"/>
      <c r="N178" s="116"/>
      <c r="O178" s="138"/>
      <c r="P178" s="116" t="str">
        <f>$P$7</f>
        <v xml:space="preserve">              R. Latta / K. Sparkman / K. Stryker / C. Whitworth</v>
      </c>
      <c r="Q178" s="116"/>
      <c r="R178" s="116"/>
      <c r="V178" s="170">
        <f t="shared" si="15"/>
        <v>0</v>
      </c>
      <c r="W178" s="170">
        <f t="shared" si="16"/>
        <v>0</v>
      </c>
      <c r="X178" s="170">
        <f t="shared" si="17"/>
        <v>0</v>
      </c>
      <c r="Y178" s="170">
        <f t="shared" si="18"/>
        <v>0</v>
      </c>
      <c r="Z178" s="170">
        <f t="shared" si="19"/>
        <v>0</v>
      </c>
      <c r="AA178" s="170">
        <f t="shared" si="20"/>
        <v>0</v>
      </c>
    </row>
    <row r="179" spans="1:27" x14ac:dyDescent="0.25"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1"/>
      <c r="P179" s="120"/>
      <c r="Q179" s="120"/>
      <c r="R179" s="120"/>
      <c r="V179" s="170">
        <f t="shared" si="15"/>
        <v>0</v>
      </c>
      <c r="W179" s="170">
        <f t="shared" si="16"/>
        <v>0</v>
      </c>
      <c r="X179" s="170">
        <f t="shared" si="17"/>
        <v>0</v>
      </c>
      <c r="Y179" s="170">
        <f t="shared" si="18"/>
        <v>0</v>
      </c>
      <c r="Z179" s="170">
        <f t="shared" si="19"/>
        <v>0</v>
      </c>
      <c r="AA179" s="170">
        <f t="shared" si="20"/>
        <v>0</v>
      </c>
    </row>
    <row r="180" spans="1:27" x14ac:dyDescent="0.25">
      <c r="C180" s="120" t="s">
        <v>19</v>
      </c>
      <c r="D180" s="120" t="s">
        <v>20</v>
      </c>
      <c r="E180" s="120"/>
      <c r="F180" s="120" t="s">
        <v>21</v>
      </c>
      <c r="G180" s="120"/>
      <c r="H180" s="120" t="s">
        <v>2</v>
      </c>
      <c r="I180" s="120"/>
      <c r="J180" s="122" t="s">
        <v>3</v>
      </c>
      <c r="K180" s="122"/>
      <c r="L180" s="120" t="s">
        <v>4</v>
      </c>
      <c r="M180" s="120"/>
      <c r="N180" s="120" t="s">
        <v>5</v>
      </c>
      <c r="O180" s="121"/>
      <c r="P180" s="120" t="s">
        <v>6</v>
      </c>
      <c r="Q180" s="120"/>
      <c r="R180" s="120" t="s">
        <v>7</v>
      </c>
      <c r="V180" s="170">
        <f t="shared" si="15"/>
        <v>0</v>
      </c>
      <c r="W180" s="170">
        <f t="shared" si="16"/>
        <v>0</v>
      </c>
      <c r="X180" s="170">
        <f t="shared" si="17"/>
        <v>0</v>
      </c>
      <c r="Y180" s="170">
        <f t="shared" si="18"/>
        <v>0</v>
      </c>
      <c r="Z180" s="170">
        <f t="shared" si="19"/>
        <v>0</v>
      </c>
      <c r="AA180" s="170">
        <f t="shared" si="20"/>
        <v>0</v>
      </c>
    </row>
    <row r="181" spans="1:27" x14ac:dyDescent="0.25">
      <c r="C181" s="122" t="s">
        <v>22</v>
      </c>
      <c r="D181" s="122" t="s">
        <v>22</v>
      </c>
      <c r="F181" s="122" t="s">
        <v>23</v>
      </c>
      <c r="G181" s="122"/>
      <c r="H181" s="120" t="s">
        <v>24</v>
      </c>
      <c r="I181" s="122"/>
      <c r="J181" s="120" t="s">
        <v>25</v>
      </c>
      <c r="K181" s="122"/>
      <c r="L181" s="122" t="s">
        <v>25</v>
      </c>
      <c r="M181" s="122"/>
      <c r="O181" s="119"/>
      <c r="P181" s="122" t="s">
        <v>24</v>
      </c>
      <c r="R181" s="122"/>
      <c r="V181" s="170">
        <f t="shared" si="15"/>
        <v>0</v>
      </c>
      <c r="W181" s="170">
        <f t="shared" si="16"/>
        <v>0</v>
      </c>
      <c r="X181" s="170">
        <f t="shared" si="17"/>
        <v>0</v>
      </c>
      <c r="Y181" s="170">
        <f t="shared" si="18"/>
        <v>0</v>
      </c>
      <c r="Z181" s="170">
        <f t="shared" si="19"/>
        <v>0</v>
      </c>
      <c r="AA181" s="170">
        <f t="shared" si="20"/>
        <v>0</v>
      </c>
    </row>
    <row r="182" spans="1:27" x14ac:dyDescent="0.25">
      <c r="A182" s="122" t="s">
        <v>26</v>
      </c>
      <c r="B182" s="122"/>
      <c r="C182" s="122" t="s">
        <v>27</v>
      </c>
      <c r="D182" s="122" t="s">
        <v>27</v>
      </c>
      <c r="E182" s="120"/>
      <c r="F182" s="122" t="s">
        <v>28</v>
      </c>
      <c r="G182" s="122"/>
      <c r="H182" s="122" t="s">
        <v>29</v>
      </c>
      <c r="I182" s="122"/>
      <c r="J182" s="122" t="s">
        <v>24</v>
      </c>
      <c r="K182" s="120"/>
      <c r="L182" s="122" t="s">
        <v>24</v>
      </c>
      <c r="M182" s="118"/>
      <c r="N182" s="122" t="s">
        <v>30</v>
      </c>
      <c r="O182" s="121"/>
      <c r="P182" s="120" t="s">
        <v>29</v>
      </c>
      <c r="Q182" s="120"/>
      <c r="R182" s="122" t="s">
        <v>31</v>
      </c>
      <c r="V182" s="170">
        <f t="shared" si="15"/>
        <v>0</v>
      </c>
      <c r="W182" s="170">
        <f t="shared" si="16"/>
        <v>0</v>
      </c>
      <c r="X182" s="170">
        <f t="shared" si="17"/>
        <v>0</v>
      </c>
      <c r="Y182" s="170">
        <f t="shared" si="18"/>
        <v>0</v>
      </c>
      <c r="Z182" s="170">
        <f t="shared" si="19"/>
        <v>0</v>
      </c>
      <c r="AA182" s="170">
        <f t="shared" si="20"/>
        <v>0</v>
      </c>
    </row>
    <row r="183" spans="1:27" ht="13.8" thickBot="1" x14ac:dyDescent="0.3">
      <c r="A183" s="123" t="s">
        <v>32</v>
      </c>
      <c r="B183" s="123"/>
      <c r="C183" s="123" t="s">
        <v>33</v>
      </c>
      <c r="D183" s="123" t="s">
        <v>34</v>
      </c>
      <c r="E183" s="123"/>
      <c r="F183" s="124" t="s">
        <v>35</v>
      </c>
      <c r="G183" s="124"/>
      <c r="H183" s="124" t="s">
        <v>36</v>
      </c>
      <c r="I183" s="125"/>
      <c r="J183" s="124" t="s">
        <v>37</v>
      </c>
      <c r="K183" s="125"/>
      <c r="L183" s="125" t="s">
        <v>38</v>
      </c>
      <c r="M183" s="126"/>
      <c r="N183" s="126" t="s">
        <v>39</v>
      </c>
      <c r="O183" s="127"/>
      <c r="P183" s="126" t="s">
        <v>40</v>
      </c>
      <c r="Q183" s="126"/>
      <c r="R183" s="126" t="s">
        <v>41</v>
      </c>
      <c r="V183" s="170">
        <f t="shared" si="15"/>
        <v>0</v>
      </c>
      <c r="W183" s="170">
        <f t="shared" si="16"/>
        <v>0</v>
      </c>
      <c r="X183" s="170">
        <f t="shared" si="17"/>
        <v>0</v>
      </c>
      <c r="Y183" s="170">
        <f t="shared" si="18"/>
        <v>0</v>
      </c>
      <c r="Z183" s="170">
        <f t="shared" si="19"/>
        <v>0</v>
      </c>
      <c r="AA183" s="170">
        <f t="shared" si="20"/>
        <v>0</v>
      </c>
    </row>
    <row r="184" spans="1:27" x14ac:dyDescent="0.25">
      <c r="A184" s="122">
        <v>1</v>
      </c>
      <c r="B184" s="122"/>
      <c r="O184" s="119"/>
      <c r="V184" s="170">
        <f t="shared" si="15"/>
        <v>0</v>
      </c>
      <c r="W184" s="170">
        <f t="shared" si="16"/>
        <v>0</v>
      </c>
      <c r="X184" s="170">
        <f t="shared" si="17"/>
        <v>0</v>
      </c>
      <c r="Y184" s="170">
        <f t="shared" si="18"/>
        <v>0</v>
      </c>
      <c r="Z184" s="170">
        <f t="shared" si="19"/>
        <v>0</v>
      </c>
      <c r="AA184" s="170">
        <f t="shared" si="20"/>
        <v>0</v>
      </c>
    </row>
    <row r="185" spans="1:27" x14ac:dyDescent="0.25">
      <c r="A185" s="122">
        <f>A184+1</f>
        <v>2</v>
      </c>
      <c r="B185" s="122"/>
      <c r="D185" s="117" t="s">
        <v>90</v>
      </c>
      <c r="I185" s="10"/>
      <c r="K185" s="10"/>
      <c r="M185" s="10"/>
      <c r="O185" s="10"/>
      <c r="Q185" s="10"/>
      <c r="V185" s="170">
        <f t="shared" si="15"/>
        <v>0</v>
      </c>
      <c r="W185" s="170">
        <f t="shared" si="16"/>
        <v>0</v>
      </c>
      <c r="X185" s="170">
        <f t="shared" si="17"/>
        <v>0</v>
      </c>
      <c r="Y185" s="170">
        <f t="shared" si="18"/>
        <v>0</v>
      </c>
      <c r="Z185" s="170">
        <f t="shared" si="19"/>
        <v>0</v>
      </c>
      <c r="AA185" s="170">
        <f t="shared" si="20"/>
        <v>0</v>
      </c>
    </row>
    <row r="186" spans="1:27" x14ac:dyDescent="0.25">
      <c r="A186" s="122">
        <f t="shared" ref="A186:A227" si="21">A185+1</f>
        <v>3</v>
      </c>
      <c r="B186" s="122"/>
      <c r="C186" s="122"/>
      <c r="D186" s="144" t="s">
        <v>91</v>
      </c>
      <c r="F186" s="137"/>
      <c r="G186" s="148"/>
      <c r="H186" s="16"/>
      <c r="I186" s="10"/>
      <c r="J186" s="149"/>
      <c r="K186" s="10"/>
      <c r="L186" s="149"/>
      <c r="M186" s="10"/>
      <c r="N186" s="149"/>
      <c r="O186" s="10"/>
      <c r="P186" s="149"/>
      <c r="Q186" s="10"/>
      <c r="R186" s="149"/>
      <c r="V186" s="170">
        <f t="shared" si="15"/>
        <v>0</v>
      </c>
      <c r="W186" s="170">
        <f t="shared" si="16"/>
        <v>0</v>
      </c>
      <c r="X186" s="170">
        <f t="shared" si="17"/>
        <v>0</v>
      </c>
      <c r="Y186" s="170">
        <f t="shared" si="18"/>
        <v>0</v>
      </c>
      <c r="Z186" s="170">
        <f t="shared" si="19"/>
        <v>0</v>
      </c>
      <c r="AA186" s="170">
        <f t="shared" si="20"/>
        <v>0</v>
      </c>
    </row>
    <row r="187" spans="1:27" x14ac:dyDescent="0.25">
      <c r="A187" s="122">
        <f t="shared" si="21"/>
        <v>4</v>
      </c>
      <c r="B187" s="122"/>
      <c r="C187" s="120">
        <v>34180</v>
      </c>
      <c r="D187" s="117" t="s">
        <v>45</v>
      </c>
      <c r="F187" s="132">
        <f>VLOOKUP($C187,'ASDR Current'!$A:$X,F$14,FALSE)*100</f>
        <v>3.1</v>
      </c>
      <c r="G187" s="119"/>
      <c r="H187" s="9">
        <f>VLOOKUP($C187,'ASDR Current'!$A:$X,H$14,FALSE)/1000</f>
        <v>192625.71125000002</v>
      </c>
      <c r="I187" s="10"/>
      <c r="J187" s="9">
        <f>VLOOKUP($C187,'ASDR Current'!$A:$X,J$14,FALSE)/1000</f>
        <v>580.39731999999992</v>
      </c>
      <c r="K187" s="11"/>
      <c r="L187" s="9">
        <f>VLOOKUP($C187,'ASDR Current'!$A:$X,L$14,FALSE)/1000</f>
        <v>-177.23088000000001</v>
      </c>
      <c r="M187" s="11"/>
      <c r="N187" s="9">
        <f>VLOOKUP($C187,'ASDR Current'!$A:$X,N$13,FALSE)/1000+VLOOKUP($C187,'ASDR Current'!$A:$X,N$14,FALSE)/1000</f>
        <v>0</v>
      </c>
      <c r="O187" s="10"/>
      <c r="P187" s="9">
        <f>SUM(H187,J187,L187,N187)</f>
        <v>193028.87769000002</v>
      </c>
      <c r="Q187" s="11"/>
      <c r="R187" s="9">
        <f>VLOOKUP($C187,'ASDR Current'!$A:$X,R$14,FALSE)/1000</f>
        <v>192696.36555000002</v>
      </c>
      <c r="V187" s="170">
        <f t="shared" si="15"/>
        <v>5</v>
      </c>
      <c r="W187" s="170">
        <f t="shared" si="16"/>
        <v>5</v>
      </c>
      <c r="X187" s="170">
        <f t="shared" si="17"/>
        <v>5</v>
      </c>
      <c r="Y187" s="170">
        <f t="shared" si="18"/>
        <v>0</v>
      </c>
      <c r="Z187" s="170">
        <f t="shared" si="19"/>
        <v>5</v>
      </c>
      <c r="AA187" s="170">
        <f t="shared" si="20"/>
        <v>5</v>
      </c>
    </row>
    <row r="188" spans="1:27" x14ac:dyDescent="0.25">
      <c r="A188" s="122">
        <f t="shared" si="21"/>
        <v>5</v>
      </c>
      <c r="B188" s="122"/>
      <c r="C188" s="120">
        <v>34280</v>
      </c>
      <c r="D188" s="117" t="s">
        <v>81</v>
      </c>
      <c r="F188" s="132">
        <f>VLOOKUP($C188,'ASDR Current'!$A:$X,F$14,FALSE)*100</f>
        <v>3</v>
      </c>
      <c r="G188" s="119"/>
      <c r="H188" s="9">
        <f>VLOOKUP($C188,'ASDR Current'!$A:$X,H$14,FALSE)/1000</f>
        <v>9946.6201500000006</v>
      </c>
      <c r="I188" s="10"/>
      <c r="J188" s="9">
        <f>VLOOKUP($C188,'ASDR Current'!$A:$X,J$14,FALSE)/1000</f>
        <v>850.38990999999999</v>
      </c>
      <c r="K188" s="11"/>
      <c r="L188" s="9">
        <f>VLOOKUP($C188,'ASDR Current'!$A:$X,L$14,FALSE)/1000</f>
        <v>0</v>
      </c>
      <c r="M188" s="11"/>
      <c r="N188" s="9">
        <f>VLOOKUP($C188,'ASDR Current'!$A:$X,N$13,FALSE)/1000+VLOOKUP($C188,'ASDR Current'!$A:$X,N$14,FALSE)/1000</f>
        <v>0</v>
      </c>
      <c r="O188" s="10"/>
      <c r="P188" s="9">
        <f>SUM(H188,J188,L188,N188)</f>
        <v>10797.010060000001</v>
      </c>
      <c r="Q188" s="11"/>
      <c r="R188" s="9">
        <f>VLOOKUP($C188,'ASDR Current'!$A:$X,R$14,FALSE)/1000</f>
        <v>10023.183000000001</v>
      </c>
      <c r="V188" s="170">
        <f t="shared" si="15"/>
        <v>5</v>
      </c>
      <c r="W188" s="170">
        <f t="shared" si="16"/>
        <v>5</v>
      </c>
      <c r="X188" s="170">
        <f t="shared" si="17"/>
        <v>0</v>
      </c>
      <c r="Y188" s="170">
        <f t="shared" si="18"/>
        <v>0</v>
      </c>
      <c r="Z188" s="170">
        <f t="shared" si="19"/>
        <v>5</v>
      </c>
      <c r="AA188" s="170">
        <f t="shared" si="20"/>
        <v>3</v>
      </c>
    </row>
    <row r="189" spans="1:27" x14ac:dyDescent="0.25">
      <c r="A189" s="122">
        <f t="shared" si="21"/>
        <v>6</v>
      </c>
      <c r="B189" s="122"/>
      <c r="C189" s="120">
        <v>34380</v>
      </c>
      <c r="D189" s="117" t="s">
        <v>82</v>
      </c>
      <c r="F189" s="132">
        <f>VLOOKUP($C189,'ASDR Current'!$A:$X,F$14,FALSE)*100</f>
        <v>3.5999999999999996</v>
      </c>
      <c r="G189" s="119"/>
      <c r="H189" s="9">
        <f>VLOOKUP($C189,'ASDR Current'!$A:$X,H$14,FALSE)/1000</f>
        <v>11147.79501</v>
      </c>
      <c r="I189" s="10"/>
      <c r="J189" s="9">
        <f>VLOOKUP($C189,'ASDR Current'!$A:$X,J$14,FALSE)/1000</f>
        <v>560.04741999999999</v>
      </c>
      <c r="K189" s="11"/>
      <c r="L189" s="9">
        <f>VLOOKUP($C189,'ASDR Current'!$A:$X,L$14,FALSE)/1000</f>
        <v>0</v>
      </c>
      <c r="M189" s="11"/>
      <c r="N189" s="9">
        <f>VLOOKUP($C189,'ASDR Current'!$A:$X,N$13,FALSE)/1000+VLOOKUP($C189,'ASDR Current'!$A:$X,N$14,FALSE)/1000</f>
        <v>0</v>
      </c>
      <c r="O189" s="10"/>
      <c r="P189" s="9">
        <f>SUM(H189,J189,L189,N189)</f>
        <v>11707.842430000001</v>
      </c>
      <c r="Q189" s="11"/>
      <c r="R189" s="9">
        <f>VLOOKUP($C189,'ASDR Current'!$A:$X,R$14,FALSE)/1000</f>
        <v>11196.30366</v>
      </c>
      <c r="V189" s="170">
        <f t="shared" si="15"/>
        <v>5</v>
      </c>
      <c r="W189" s="170">
        <f t="shared" si="16"/>
        <v>5</v>
      </c>
      <c r="X189" s="170">
        <f t="shared" si="17"/>
        <v>0</v>
      </c>
      <c r="Y189" s="170">
        <f t="shared" si="18"/>
        <v>0</v>
      </c>
      <c r="Z189" s="170">
        <f t="shared" si="19"/>
        <v>5</v>
      </c>
      <c r="AA189" s="170">
        <f t="shared" si="20"/>
        <v>5</v>
      </c>
    </row>
    <row r="190" spans="1:27" x14ac:dyDescent="0.25">
      <c r="A190" s="122">
        <f t="shared" si="21"/>
        <v>7</v>
      </c>
      <c r="B190" s="122"/>
      <c r="C190" s="120">
        <v>34580</v>
      </c>
      <c r="D190" s="117" t="s">
        <v>48</v>
      </c>
      <c r="F190" s="132">
        <f>VLOOKUP($C190,'ASDR Current'!$A:$X,F$14,FALSE)*100</f>
        <v>3.5999999999999996</v>
      </c>
      <c r="G190" s="119"/>
      <c r="H190" s="9">
        <f>VLOOKUP($C190,'ASDR Current'!$A:$X,H$14,FALSE)/1000</f>
        <v>14450.226379999996</v>
      </c>
      <c r="I190" s="10"/>
      <c r="J190" s="9">
        <f>VLOOKUP($C190,'ASDR Current'!$A:$X,J$14,FALSE)/1000</f>
        <v>68.782060000000001</v>
      </c>
      <c r="K190" s="11"/>
      <c r="L190" s="9">
        <f>VLOOKUP($C190,'ASDR Current'!$A:$X,L$14,FALSE)/1000</f>
        <v>-18.411909999999999</v>
      </c>
      <c r="M190" s="11"/>
      <c r="N190" s="9">
        <f>VLOOKUP($C190,'ASDR Current'!$A:$X,N$13,FALSE)/1000+VLOOKUP($C190,'ASDR Current'!$A:$X,N$14,FALSE)/1000</f>
        <v>0</v>
      </c>
      <c r="O190" s="10"/>
      <c r="P190" s="9">
        <f>SUM(H190,J190,L190,N190)</f>
        <v>14500.596529999995</v>
      </c>
      <c r="Q190" s="11"/>
      <c r="R190" s="9">
        <f>VLOOKUP($C190,'ASDR Current'!$A:$X,R$14,FALSE)/1000</f>
        <v>14493.884330000001</v>
      </c>
      <c r="V190" s="170">
        <f t="shared" si="15"/>
        <v>5</v>
      </c>
      <c r="W190" s="170">
        <f t="shared" si="16"/>
        <v>5</v>
      </c>
      <c r="X190" s="170">
        <f t="shared" si="17"/>
        <v>5</v>
      </c>
      <c r="Y190" s="170">
        <f t="shared" si="18"/>
        <v>0</v>
      </c>
      <c r="Z190" s="170">
        <f t="shared" si="19"/>
        <v>5</v>
      </c>
      <c r="AA190" s="170">
        <f t="shared" si="20"/>
        <v>5</v>
      </c>
    </row>
    <row r="191" spans="1:27" x14ac:dyDescent="0.25">
      <c r="A191" s="122">
        <f t="shared" si="21"/>
        <v>8</v>
      </c>
      <c r="B191" s="122"/>
      <c r="C191" s="120">
        <v>34680</v>
      </c>
      <c r="D191" s="117" t="s">
        <v>49</v>
      </c>
      <c r="F191" s="132">
        <f>VLOOKUP($C191,'ASDR Current'!$A:$X,F$14,FALSE)*100</f>
        <v>5.6</v>
      </c>
      <c r="G191" s="119"/>
      <c r="H191" s="9">
        <f>VLOOKUP($C191,'ASDR Current'!$A:$X,H$14,FALSE)/1000</f>
        <v>838.13721999999996</v>
      </c>
      <c r="I191" s="10"/>
      <c r="J191" s="9">
        <f>VLOOKUP($C191,'ASDR Current'!$A:$X,J$14,FALSE)/1000</f>
        <v>421.37056000000001</v>
      </c>
      <c r="K191" s="11"/>
      <c r="L191" s="9">
        <f>VLOOKUP($C191,'ASDR Current'!$A:$X,L$14,FALSE)/1000</f>
        <v>0</v>
      </c>
      <c r="M191" s="11"/>
      <c r="N191" s="9">
        <f>VLOOKUP($C191,'ASDR Current'!$A:$X,N$13,FALSE)/1000+VLOOKUP($C191,'ASDR Current'!$A:$X,N$14,FALSE)/1000</f>
        <v>0</v>
      </c>
      <c r="O191" s="10"/>
      <c r="P191" s="9">
        <f>SUM(H191,J191,L191,N191)</f>
        <v>1259.5077799999999</v>
      </c>
      <c r="Q191" s="11"/>
      <c r="R191" s="9">
        <f>VLOOKUP($C191,'ASDR Current'!$A:$X,R$14,FALSE)/1000</f>
        <v>1000.20282</v>
      </c>
      <c r="V191" s="170">
        <f t="shared" si="15"/>
        <v>5</v>
      </c>
      <c r="W191" s="170">
        <f t="shared" si="16"/>
        <v>5</v>
      </c>
      <c r="X191" s="170">
        <f t="shared" si="17"/>
        <v>0</v>
      </c>
      <c r="Y191" s="170">
        <f t="shared" si="18"/>
        <v>0</v>
      </c>
      <c r="Z191" s="170">
        <f t="shared" si="19"/>
        <v>5</v>
      </c>
      <c r="AA191" s="170">
        <f t="shared" si="20"/>
        <v>5</v>
      </c>
    </row>
    <row r="192" spans="1:27" x14ac:dyDescent="0.25">
      <c r="A192" s="122">
        <f t="shared" si="21"/>
        <v>9</v>
      </c>
      <c r="B192" s="128"/>
      <c r="C192" s="122"/>
      <c r="D192" s="117" t="s">
        <v>92</v>
      </c>
      <c r="F192" s="132"/>
      <c r="H192" s="13">
        <f>SUM(H187:H191)</f>
        <v>229008.49001000004</v>
      </c>
      <c r="I192" s="16"/>
      <c r="J192" s="13">
        <f>SUM(J187:J191)</f>
        <v>2480.9872699999996</v>
      </c>
      <c r="K192" s="16"/>
      <c r="L192" s="13">
        <f>SUM(L187:L191)</f>
        <v>-195.64279000000002</v>
      </c>
      <c r="M192" s="16"/>
      <c r="N192" s="13">
        <f>SUM(N187:N191)</f>
        <v>0</v>
      </c>
      <c r="O192" s="16"/>
      <c r="P192" s="13">
        <f>SUM(P187:P191)</f>
        <v>231293.83448999998</v>
      </c>
      <c r="Q192" s="16"/>
      <c r="R192" s="13">
        <f>SUM(R187:R191)</f>
        <v>229409.93936000002</v>
      </c>
      <c r="V192" s="170">
        <f t="shared" si="15"/>
        <v>5</v>
      </c>
      <c r="W192" s="170">
        <f t="shared" si="16"/>
        <v>5</v>
      </c>
      <c r="X192" s="170">
        <f t="shared" si="17"/>
        <v>5</v>
      </c>
      <c r="Y192" s="170">
        <f t="shared" si="18"/>
        <v>0</v>
      </c>
      <c r="Z192" s="170">
        <f t="shared" si="19"/>
        <v>5</v>
      </c>
      <c r="AA192" s="170">
        <f t="shared" si="20"/>
        <v>5</v>
      </c>
    </row>
    <row r="193" spans="1:27" x14ac:dyDescent="0.25">
      <c r="A193" s="122">
        <f t="shared" si="21"/>
        <v>10</v>
      </c>
      <c r="B193" s="128"/>
      <c r="F193" s="133"/>
      <c r="O193" s="119"/>
      <c r="V193" s="170">
        <f t="shared" si="15"/>
        <v>0</v>
      </c>
      <c r="W193" s="170">
        <f t="shared" si="16"/>
        <v>0</v>
      </c>
      <c r="X193" s="170">
        <f t="shared" si="17"/>
        <v>0</v>
      </c>
      <c r="Y193" s="170">
        <f t="shared" si="18"/>
        <v>0</v>
      </c>
      <c r="Z193" s="170">
        <f t="shared" si="19"/>
        <v>0</v>
      </c>
      <c r="AA193" s="170">
        <f t="shared" si="20"/>
        <v>0</v>
      </c>
    </row>
    <row r="194" spans="1:27" x14ac:dyDescent="0.25">
      <c r="A194" s="122">
        <f t="shared" si="21"/>
        <v>11</v>
      </c>
      <c r="B194" s="128"/>
      <c r="D194" s="117" t="s">
        <v>93</v>
      </c>
      <c r="F194" s="132"/>
      <c r="G194" s="148"/>
      <c r="H194" s="15"/>
      <c r="I194" s="10"/>
      <c r="J194" s="15"/>
      <c r="K194" s="10"/>
      <c r="L194" s="16"/>
      <c r="M194" s="10"/>
      <c r="N194" s="16"/>
      <c r="O194" s="10"/>
      <c r="P194" s="16"/>
      <c r="Q194" s="10"/>
      <c r="R194" s="16"/>
      <c r="V194" s="170">
        <f t="shared" si="15"/>
        <v>0</v>
      </c>
      <c r="W194" s="170">
        <f t="shared" si="16"/>
        <v>0</v>
      </c>
      <c r="X194" s="170">
        <f t="shared" si="17"/>
        <v>0</v>
      </c>
      <c r="Y194" s="170">
        <f t="shared" si="18"/>
        <v>0</v>
      </c>
      <c r="Z194" s="170">
        <f t="shared" si="19"/>
        <v>0</v>
      </c>
      <c r="AA194" s="170">
        <f t="shared" si="20"/>
        <v>0</v>
      </c>
    </row>
    <row r="195" spans="1:27" x14ac:dyDescent="0.25">
      <c r="A195" s="122">
        <f t="shared" si="21"/>
        <v>12</v>
      </c>
      <c r="B195" s="128"/>
      <c r="C195" s="120">
        <v>34181</v>
      </c>
      <c r="D195" s="117" t="s">
        <v>45</v>
      </c>
      <c r="F195" s="132">
        <f>VLOOKUP($C195,'ASDR Current'!$A:$X,F$14,FALSE)*100</f>
        <v>3.6999999999999997</v>
      </c>
      <c r="G195" s="119"/>
      <c r="H195" s="9">
        <f>VLOOKUP($C195,'ASDR Current'!$A:$X,H$14,FALSE)/1000</f>
        <v>53764.218080000013</v>
      </c>
      <c r="I195" s="10"/>
      <c r="J195" s="9">
        <f>VLOOKUP($C195,'ASDR Current'!$A:$X,J$14,FALSE)/1000</f>
        <v>-556.86489000000006</v>
      </c>
      <c r="K195" s="11"/>
      <c r="L195" s="9">
        <f>VLOOKUP($C195,'ASDR Current'!$A:$X,L$14,FALSE)/1000</f>
        <v>-106.07741</v>
      </c>
      <c r="M195" s="11"/>
      <c r="N195" s="9">
        <f>VLOOKUP($C195,'ASDR Current'!$A:$X,N$13,FALSE)/1000+VLOOKUP($C195,'ASDR Current'!$A:$X,N$14,FALSE)/1000</f>
        <v>0</v>
      </c>
      <c r="O195" s="10"/>
      <c r="P195" s="9">
        <f>SUM(H195,J195,L195,N195)</f>
        <v>53101.275780000018</v>
      </c>
      <c r="Q195" s="11"/>
      <c r="R195" s="9">
        <f>VLOOKUP($C195,'ASDR Current'!$A:$X,R$14,FALSE)/1000</f>
        <v>53135.600020000005</v>
      </c>
      <c r="V195" s="170">
        <f t="shared" ref="V195:V258" si="22">IFERROR(IF(H195=INT(H195),0,LEN(MID(H195-INT(H195),FIND(".",H195,1),LEN(H195)-FIND(".",H195,1)))),0)</f>
        <v>5</v>
      </c>
      <c r="W195" s="170">
        <f t="shared" ref="W195:W258" si="23">IFERROR(IF(J195=INT(J195),0,LEN(MID(J195-INT(J195),FIND(".",J195,1),LEN(J195)-FIND(".",J195,1)))),0)</f>
        <v>5</v>
      </c>
      <c r="X195" s="170">
        <f t="shared" ref="X195:X258" si="24">IFERROR(IF(L195=INT(L195),0,LEN(MID(L195-INT(L195),FIND(".",L195,1),LEN(L195)-FIND(".",L195,1)))),0)</f>
        <v>3</v>
      </c>
      <c r="Y195" s="170">
        <f t="shared" ref="Y195:Y258" si="25">IFERROR(IF(N195=INT(N195),0,LEN(MID(N195-INT(N195),FIND(".",N195,1),LEN(N195)-FIND(".",N195,1)))),0)</f>
        <v>0</v>
      </c>
      <c r="Z195" s="170">
        <f t="shared" ref="Z195:Z258" si="26">IFERROR(IF(P195=INT(P195),0,LEN(MID(P195-INT(P195),FIND(".",P195,1),LEN(P195)-FIND(".",P195,1)))),0)</f>
        <v>5</v>
      </c>
      <c r="AA195" s="170">
        <f t="shared" ref="AA195:AA258" si="27">IFERROR(IF(R195=INT(R195),0,LEN(MID(R195-INT(R195),FIND(".",R195,1),LEN(R195)-FIND(".",R195,1)))),0)</f>
        <v>5</v>
      </c>
    </row>
    <row r="196" spans="1:27" x14ac:dyDescent="0.25">
      <c r="A196" s="122">
        <f t="shared" si="21"/>
        <v>13</v>
      </c>
      <c r="B196" s="128"/>
      <c r="C196" s="120">
        <v>34281</v>
      </c>
      <c r="D196" s="117" t="s">
        <v>81</v>
      </c>
      <c r="F196" s="132">
        <f>VLOOKUP($C196,'ASDR Current'!$A:$X,F$14,FALSE)*100</f>
        <v>4.1000000000000005</v>
      </c>
      <c r="G196" s="119"/>
      <c r="H196" s="9">
        <f>VLOOKUP($C196,'ASDR Current'!$A:$X,H$14,FALSE)/1000</f>
        <v>246006.14964999998</v>
      </c>
      <c r="I196" s="10"/>
      <c r="J196" s="9">
        <f>VLOOKUP($C196,'ASDR Current'!$A:$X,J$14,FALSE)/1000</f>
        <v>176.1643</v>
      </c>
      <c r="K196" s="11"/>
      <c r="L196" s="9">
        <f>VLOOKUP($C196,'ASDR Current'!$A:$X,L$14,FALSE)/1000</f>
        <v>-315.53588999999999</v>
      </c>
      <c r="M196" s="11"/>
      <c r="N196" s="9">
        <f>VLOOKUP($C196,'ASDR Current'!$A:$X,N$13,FALSE)/1000+VLOOKUP($C196,'ASDR Current'!$A:$X,N$14,FALSE)/1000</f>
        <v>0</v>
      </c>
      <c r="O196" s="10"/>
      <c r="P196" s="9">
        <f>SUM(H196,J196,L196,N196)</f>
        <v>245866.77805999998</v>
      </c>
      <c r="Q196" s="11"/>
      <c r="R196" s="9">
        <f>VLOOKUP($C196,'ASDR Current'!$A:$X,R$14,FALSE)/1000</f>
        <v>245939.12131000002</v>
      </c>
      <c r="V196" s="170">
        <f t="shared" si="22"/>
        <v>5</v>
      </c>
      <c r="W196" s="170">
        <f t="shared" si="23"/>
        <v>4</v>
      </c>
      <c r="X196" s="170">
        <f t="shared" si="24"/>
        <v>5</v>
      </c>
      <c r="Y196" s="170">
        <f t="shared" si="25"/>
        <v>0</v>
      </c>
      <c r="Z196" s="170">
        <f t="shared" si="26"/>
        <v>5</v>
      </c>
      <c r="AA196" s="170">
        <f t="shared" si="27"/>
        <v>5</v>
      </c>
    </row>
    <row r="197" spans="1:27" x14ac:dyDescent="0.25">
      <c r="A197" s="122">
        <f t="shared" si="21"/>
        <v>14</v>
      </c>
      <c r="B197" s="128"/>
      <c r="C197" s="120">
        <v>34381</v>
      </c>
      <c r="D197" s="117" t="s">
        <v>82</v>
      </c>
      <c r="F197" s="132">
        <f>VLOOKUP($C197,'ASDR Current'!$A:$X,F$14,FALSE)*100</f>
        <v>4.5999999999999996</v>
      </c>
      <c r="G197" s="119"/>
      <c r="H197" s="9">
        <f>VLOOKUP($C197,'ASDR Current'!$A:$X,H$14,FALSE)/1000</f>
        <v>161152.42604999995</v>
      </c>
      <c r="I197" s="10"/>
      <c r="J197" s="9">
        <f>VLOOKUP($C197,'ASDR Current'!$A:$X,J$14,FALSE)/1000</f>
        <v>7346.2681299999995</v>
      </c>
      <c r="K197" s="11"/>
      <c r="L197" s="9">
        <f>VLOOKUP($C197,'ASDR Current'!$A:$X,L$14,FALSE)/1000</f>
        <v>-7803.3228600000002</v>
      </c>
      <c r="M197" s="11"/>
      <c r="N197" s="9">
        <f>VLOOKUP($C197,'ASDR Current'!$A:$X,N$13,FALSE)/1000+VLOOKUP($C197,'ASDR Current'!$A:$X,N$14,FALSE)/1000</f>
        <v>0</v>
      </c>
      <c r="O197" s="10"/>
      <c r="P197" s="9">
        <f>SUM(H197,J197,L197,N197)</f>
        <v>160695.37131999998</v>
      </c>
      <c r="Q197" s="11"/>
      <c r="R197" s="9">
        <f>VLOOKUP($C197,'ASDR Current'!$A:$X,R$14,FALSE)/1000</f>
        <v>160090.75425999999</v>
      </c>
      <c r="V197" s="170">
        <f t="shared" si="22"/>
        <v>5</v>
      </c>
      <c r="W197" s="170">
        <f t="shared" si="23"/>
        <v>5</v>
      </c>
      <c r="X197" s="170">
        <f t="shared" si="24"/>
        <v>5</v>
      </c>
      <c r="Y197" s="170">
        <f t="shared" si="25"/>
        <v>0</v>
      </c>
      <c r="Z197" s="170">
        <f t="shared" si="26"/>
        <v>5</v>
      </c>
      <c r="AA197" s="170">
        <f t="shared" si="27"/>
        <v>5</v>
      </c>
    </row>
    <row r="198" spans="1:27" x14ac:dyDescent="0.25">
      <c r="A198" s="122">
        <f t="shared" si="21"/>
        <v>15</v>
      </c>
      <c r="B198" s="128"/>
      <c r="C198" s="120">
        <v>34581</v>
      </c>
      <c r="D198" s="117" t="s">
        <v>48</v>
      </c>
      <c r="F198" s="132">
        <f>VLOOKUP($C198,'ASDR Current'!$A:$X,F$14,FALSE)*100</f>
        <v>3.2999999999999994</v>
      </c>
      <c r="G198" s="119"/>
      <c r="H198" s="9">
        <f>VLOOKUP($C198,'ASDR Current'!$A:$X,H$14,FALSE)/1000</f>
        <v>60537.995459999998</v>
      </c>
      <c r="I198" s="10"/>
      <c r="J198" s="9">
        <f>VLOOKUP($C198,'ASDR Current'!$A:$X,J$14,FALSE)/1000</f>
        <v>73.236890000000002</v>
      </c>
      <c r="K198" s="11"/>
      <c r="L198" s="9">
        <f>VLOOKUP($C198,'ASDR Current'!$A:$X,L$14,FALSE)/1000</f>
        <v>-108.62812</v>
      </c>
      <c r="M198" s="11"/>
      <c r="N198" s="9">
        <f>VLOOKUP($C198,'ASDR Current'!$A:$X,N$13,FALSE)/1000+VLOOKUP($C198,'ASDR Current'!$A:$X,N$14,FALSE)/1000</f>
        <v>0</v>
      </c>
      <c r="O198" s="10"/>
      <c r="P198" s="9">
        <f>SUM(H198,J198,L198,N198)</f>
        <v>60502.604229999997</v>
      </c>
      <c r="Q198" s="11"/>
      <c r="R198" s="9">
        <f>VLOOKUP($C198,'ASDR Current'!$A:$X,R$14,FALSE)/1000</f>
        <v>60535.824289999997</v>
      </c>
      <c r="V198" s="170">
        <f t="shared" si="22"/>
        <v>5</v>
      </c>
      <c r="W198" s="170">
        <f t="shared" si="23"/>
        <v>5</v>
      </c>
      <c r="X198" s="170">
        <f t="shared" si="24"/>
        <v>5</v>
      </c>
      <c r="Y198" s="170">
        <f t="shared" si="25"/>
        <v>0</v>
      </c>
      <c r="Z198" s="170">
        <f t="shared" si="26"/>
        <v>5</v>
      </c>
      <c r="AA198" s="170">
        <f t="shared" si="27"/>
        <v>5</v>
      </c>
    </row>
    <row r="199" spans="1:27" x14ac:dyDescent="0.25">
      <c r="A199" s="122">
        <f t="shared" si="21"/>
        <v>16</v>
      </c>
      <c r="B199" s="128"/>
      <c r="C199" s="120">
        <v>34681</v>
      </c>
      <c r="D199" s="117" t="s">
        <v>49</v>
      </c>
      <c r="F199" s="132">
        <f>VLOOKUP($C199,'ASDR Current'!$A:$X,F$14,FALSE)*100</f>
        <v>4.2</v>
      </c>
      <c r="G199" s="119"/>
      <c r="H199" s="9">
        <f>VLOOKUP($C199,'ASDR Current'!$A:$X,H$14,FALSE)/1000</f>
        <v>6309.4700699999976</v>
      </c>
      <c r="I199" s="10"/>
      <c r="J199" s="9">
        <f>VLOOKUP($C199,'ASDR Current'!$A:$X,J$14,FALSE)/1000</f>
        <v>611.04638999999997</v>
      </c>
      <c r="K199" s="11"/>
      <c r="L199" s="9">
        <f>VLOOKUP($C199,'ASDR Current'!$A:$X,L$14,FALSE)/1000</f>
        <v>-203.45587</v>
      </c>
      <c r="M199" s="11"/>
      <c r="N199" s="9">
        <f>VLOOKUP($C199,'ASDR Current'!$A:$X,N$13,FALSE)/1000+VLOOKUP($C199,'ASDR Current'!$A:$X,N$14,FALSE)/1000</f>
        <v>0</v>
      </c>
      <c r="O199" s="10"/>
      <c r="P199" s="9">
        <f>SUM(H199,J199,L199,N199)</f>
        <v>6717.0605899999973</v>
      </c>
      <c r="Q199" s="11"/>
      <c r="R199" s="9">
        <f>VLOOKUP($C199,'ASDR Current'!$A:$X,R$14,FALSE)/1000</f>
        <v>6438.3088099999995</v>
      </c>
      <c r="V199" s="170">
        <f t="shared" si="22"/>
        <v>5</v>
      </c>
      <c r="W199" s="170">
        <f t="shared" si="23"/>
        <v>5</v>
      </c>
      <c r="X199" s="170">
        <f t="shared" si="24"/>
        <v>5</v>
      </c>
      <c r="Y199" s="170">
        <f t="shared" si="25"/>
        <v>0</v>
      </c>
      <c r="Z199" s="170">
        <f t="shared" si="26"/>
        <v>5</v>
      </c>
      <c r="AA199" s="170">
        <f t="shared" si="27"/>
        <v>5</v>
      </c>
    </row>
    <row r="200" spans="1:27" x14ac:dyDescent="0.25">
      <c r="A200" s="122">
        <f t="shared" si="21"/>
        <v>17</v>
      </c>
      <c r="B200" s="128"/>
      <c r="C200" s="120"/>
      <c r="D200" s="144" t="s">
        <v>94</v>
      </c>
      <c r="F200" s="132"/>
      <c r="H200" s="13">
        <f>SUM(H195:H199)</f>
        <v>527770.25930999999</v>
      </c>
      <c r="I200" s="16"/>
      <c r="J200" s="13">
        <f>SUM(J195:J199)</f>
        <v>7649.8508199999997</v>
      </c>
      <c r="K200" s="16"/>
      <c r="L200" s="13">
        <f>SUM(L195:L199)</f>
        <v>-8537.0201500000003</v>
      </c>
      <c r="M200" s="16"/>
      <c r="N200" s="13">
        <f>SUM(N195:N199)</f>
        <v>0</v>
      </c>
      <c r="O200" s="16"/>
      <c r="P200" s="13">
        <f>SUM(P195:P199)</f>
        <v>526883.08997999993</v>
      </c>
      <c r="Q200" s="16"/>
      <c r="R200" s="13">
        <f>SUM(R195:R199)</f>
        <v>526139.60869000002</v>
      </c>
      <c r="V200" s="170">
        <f t="shared" si="22"/>
        <v>5</v>
      </c>
      <c r="W200" s="170">
        <f t="shared" si="23"/>
        <v>5</v>
      </c>
      <c r="X200" s="170">
        <f t="shared" si="24"/>
        <v>5</v>
      </c>
      <c r="Y200" s="170">
        <f t="shared" si="25"/>
        <v>0</v>
      </c>
      <c r="Z200" s="170">
        <f t="shared" si="26"/>
        <v>5</v>
      </c>
      <c r="AA200" s="170">
        <f t="shared" si="27"/>
        <v>5</v>
      </c>
    </row>
    <row r="201" spans="1:27" x14ac:dyDescent="0.25">
      <c r="A201" s="122">
        <f t="shared" si="21"/>
        <v>18</v>
      </c>
      <c r="B201" s="128"/>
      <c r="F201" s="133"/>
      <c r="O201" s="119"/>
      <c r="V201" s="170">
        <f t="shared" si="22"/>
        <v>0</v>
      </c>
      <c r="W201" s="170">
        <f t="shared" si="23"/>
        <v>0</v>
      </c>
      <c r="X201" s="170">
        <f t="shared" si="24"/>
        <v>0</v>
      </c>
      <c r="Y201" s="170">
        <f t="shared" si="25"/>
        <v>0</v>
      </c>
      <c r="Z201" s="170">
        <f t="shared" si="26"/>
        <v>0</v>
      </c>
      <c r="AA201" s="170">
        <f t="shared" si="27"/>
        <v>0</v>
      </c>
    </row>
    <row r="202" spans="1:27" x14ac:dyDescent="0.25">
      <c r="A202" s="122">
        <f t="shared" si="21"/>
        <v>19</v>
      </c>
      <c r="B202" s="128"/>
      <c r="C202" s="122"/>
      <c r="D202" s="144" t="s">
        <v>95</v>
      </c>
      <c r="F202" s="133"/>
      <c r="H202" s="25"/>
      <c r="I202" s="10"/>
      <c r="J202" s="150"/>
      <c r="K202" s="10"/>
      <c r="L202" s="150"/>
      <c r="M202" s="10"/>
      <c r="N202" s="150"/>
      <c r="O202" s="10"/>
      <c r="P202" s="150"/>
      <c r="Q202" s="10"/>
      <c r="R202" s="150"/>
      <c r="V202" s="170">
        <f t="shared" si="22"/>
        <v>0</v>
      </c>
      <c r="W202" s="170">
        <f t="shared" si="23"/>
        <v>0</v>
      </c>
      <c r="X202" s="170">
        <f t="shared" si="24"/>
        <v>0</v>
      </c>
      <c r="Y202" s="170">
        <f t="shared" si="25"/>
        <v>0</v>
      </c>
      <c r="Z202" s="170">
        <f t="shared" si="26"/>
        <v>0</v>
      </c>
      <c r="AA202" s="170">
        <f t="shared" si="27"/>
        <v>0</v>
      </c>
    </row>
    <row r="203" spans="1:27" x14ac:dyDescent="0.25">
      <c r="A203" s="122">
        <f t="shared" si="21"/>
        <v>20</v>
      </c>
      <c r="B203" s="128"/>
      <c r="C203" s="120">
        <v>34182</v>
      </c>
      <c r="D203" s="117" t="s">
        <v>45</v>
      </c>
      <c r="F203" s="132">
        <f>VLOOKUP($C203,'ASDR Current'!$A:$X,F$14,FALSE)*100</f>
        <v>2.6</v>
      </c>
      <c r="G203" s="119"/>
      <c r="H203" s="9">
        <f>VLOOKUP($C203,'ASDR Current'!$A:$X,H$14,FALSE)/1000</f>
        <v>2346.5382699999996</v>
      </c>
      <c r="I203" s="10"/>
      <c r="J203" s="9">
        <f>VLOOKUP($C203,'ASDR Current'!$A:$X,J$14,FALSE)/1000</f>
        <v>-4.3829799999999999</v>
      </c>
      <c r="K203" s="11"/>
      <c r="L203" s="9">
        <f>VLOOKUP($C203,'ASDR Current'!$A:$X,L$14,FALSE)/1000</f>
        <v>0</v>
      </c>
      <c r="M203" s="11"/>
      <c r="N203" s="9">
        <f>VLOOKUP($C203,'ASDR Current'!$A:$X,N$13,FALSE)/1000+VLOOKUP($C203,'ASDR Current'!$A:$X,N$14,FALSE)/1000</f>
        <v>0</v>
      </c>
      <c r="O203" s="10"/>
      <c r="P203" s="9">
        <f>SUM(H203,J203,L203,N203)</f>
        <v>2342.1552899999997</v>
      </c>
      <c r="Q203" s="11"/>
      <c r="R203" s="9">
        <f>VLOOKUP($C203,'ASDR Current'!$A:$X,R$14,FALSE)/1000</f>
        <v>2343.7747100000001</v>
      </c>
      <c r="V203" s="170">
        <f t="shared" si="22"/>
        <v>5</v>
      </c>
      <c r="W203" s="170">
        <f t="shared" si="23"/>
        <v>5</v>
      </c>
      <c r="X203" s="170">
        <f t="shared" si="24"/>
        <v>0</v>
      </c>
      <c r="Y203" s="170">
        <f t="shared" si="25"/>
        <v>0</v>
      </c>
      <c r="Z203" s="170">
        <f t="shared" si="26"/>
        <v>5</v>
      </c>
      <c r="AA203" s="170">
        <f t="shared" si="27"/>
        <v>5</v>
      </c>
    </row>
    <row r="204" spans="1:27" x14ac:dyDescent="0.25">
      <c r="A204" s="122">
        <f t="shared" si="21"/>
        <v>21</v>
      </c>
      <c r="B204" s="128"/>
      <c r="C204" s="120">
        <v>34282</v>
      </c>
      <c r="D204" s="117" t="s">
        <v>81</v>
      </c>
      <c r="F204" s="132">
        <f>VLOOKUP($C204,'ASDR Current'!$A:$X,F$14,FALSE)*100</f>
        <v>4.3000000000000007</v>
      </c>
      <c r="G204" s="119"/>
      <c r="H204" s="9">
        <f>VLOOKUP($C204,'ASDR Current'!$A:$X,H$14,FALSE)/1000</f>
        <v>2196.1604500000003</v>
      </c>
      <c r="I204" s="10"/>
      <c r="J204" s="9">
        <f>VLOOKUP($C204,'ASDR Current'!$A:$X,J$14,FALSE)/1000</f>
        <v>0</v>
      </c>
      <c r="K204" s="11"/>
      <c r="L204" s="9">
        <f>VLOOKUP($C204,'ASDR Current'!$A:$X,L$14,FALSE)/1000</f>
        <v>0</v>
      </c>
      <c r="M204" s="11"/>
      <c r="N204" s="9">
        <f>VLOOKUP($C204,'ASDR Current'!$A:$X,N$13,FALSE)/1000+VLOOKUP($C204,'ASDR Current'!$A:$X,N$14,FALSE)/1000</f>
        <v>0</v>
      </c>
      <c r="O204" s="10"/>
      <c r="P204" s="9">
        <f>SUM(H204,J204,L204,N204)</f>
        <v>2196.1604500000003</v>
      </c>
      <c r="Q204" s="11"/>
      <c r="R204" s="9">
        <f>VLOOKUP($C204,'ASDR Current'!$A:$X,R$14,FALSE)/1000</f>
        <v>2196.1604500000003</v>
      </c>
      <c r="V204" s="170">
        <f t="shared" si="22"/>
        <v>5</v>
      </c>
      <c r="W204" s="170">
        <f t="shared" si="23"/>
        <v>0</v>
      </c>
      <c r="X204" s="170">
        <f t="shared" si="24"/>
        <v>0</v>
      </c>
      <c r="Y204" s="170">
        <f t="shared" si="25"/>
        <v>0</v>
      </c>
      <c r="Z204" s="170">
        <f t="shared" si="26"/>
        <v>5</v>
      </c>
      <c r="AA204" s="170">
        <f t="shared" si="27"/>
        <v>5</v>
      </c>
    </row>
    <row r="205" spans="1:27" x14ac:dyDescent="0.25">
      <c r="A205" s="122">
        <f t="shared" si="21"/>
        <v>22</v>
      </c>
      <c r="B205" s="128"/>
      <c r="C205" s="120">
        <v>34382</v>
      </c>
      <c r="D205" s="117" t="s">
        <v>82</v>
      </c>
      <c r="F205" s="132">
        <f>VLOOKUP($C205,'ASDR Current'!$A:$X,F$14,FALSE)*100</f>
        <v>4.9000000000000004</v>
      </c>
      <c r="G205" s="119"/>
      <c r="H205" s="9">
        <f>VLOOKUP($C205,'ASDR Current'!$A:$X,H$14,FALSE)/1000</f>
        <v>35889.881910000004</v>
      </c>
      <c r="I205" s="10"/>
      <c r="J205" s="9">
        <f>VLOOKUP($C205,'ASDR Current'!$A:$X,J$14,FALSE)/1000</f>
        <v>193.01331999999999</v>
      </c>
      <c r="K205" s="11"/>
      <c r="L205" s="9">
        <f>VLOOKUP($C205,'ASDR Current'!$A:$X,L$14,FALSE)/1000</f>
        <v>-140.64616000000001</v>
      </c>
      <c r="M205" s="11"/>
      <c r="N205" s="9">
        <f>VLOOKUP($C205,'ASDR Current'!$A:$X,N$13,FALSE)/1000+VLOOKUP($C205,'ASDR Current'!$A:$X,N$14,FALSE)/1000</f>
        <v>0</v>
      </c>
      <c r="O205" s="10"/>
      <c r="P205" s="9">
        <f>SUM(H205,J205,L205,N205)</f>
        <v>35942.249070000005</v>
      </c>
      <c r="Q205" s="11"/>
      <c r="R205" s="9">
        <f>VLOOKUP($C205,'ASDR Current'!$A:$X,R$14,FALSE)/1000</f>
        <v>35903.297359999997</v>
      </c>
      <c r="V205" s="170">
        <f t="shared" si="22"/>
        <v>5</v>
      </c>
      <c r="W205" s="170">
        <f t="shared" si="23"/>
        <v>5</v>
      </c>
      <c r="X205" s="170">
        <f t="shared" si="24"/>
        <v>5</v>
      </c>
      <c r="Y205" s="170">
        <f t="shared" si="25"/>
        <v>0</v>
      </c>
      <c r="Z205" s="170">
        <f t="shared" si="26"/>
        <v>5</v>
      </c>
      <c r="AA205" s="170">
        <f t="shared" si="27"/>
        <v>5</v>
      </c>
    </row>
    <row r="206" spans="1:27" x14ac:dyDescent="0.25">
      <c r="A206" s="122">
        <f t="shared" si="21"/>
        <v>23</v>
      </c>
      <c r="B206" s="128"/>
      <c r="C206" s="120">
        <v>34582</v>
      </c>
      <c r="D206" s="117" t="s">
        <v>48</v>
      </c>
      <c r="F206" s="132">
        <f>VLOOKUP($C206,'ASDR Current'!$A:$X,F$14,FALSE)*100</f>
        <v>3.3999999999999995</v>
      </c>
      <c r="G206" s="119"/>
      <c r="H206" s="9">
        <f>VLOOKUP($C206,'ASDR Current'!$A:$X,H$14,FALSE)/1000</f>
        <v>19166.367610000012</v>
      </c>
      <c r="I206" s="10"/>
      <c r="J206" s="9">
        <f>VLOOKUP($C206,'ASDR Current'!$A:$X,J$14,FALSE)/1000</f>
        <v>51.730249999999998</v>
      </c>
      <c r="K206" s="11"/>
      <c r="L206" s="9">
        <f>VLOOKUP($C206,'ASDR Current'!$A:$X,L$14,FALSE)/1000</f>
        <v>0</v>
      </c>
      <c r="M206" s="11"/>
      <c r="N206" s="9">
        <f>VLOOKUP($C206,'ASDR Current'!$A:$X,N$13,FALSE)/1000+VLOOKUP($C206,'ASDR Current'!$A:$X,N$14,FALSE)/1000</f>
        <v>0</v>
      </c>
      <c r="O206" s="10"/>
      <c r="P206" s="9">
        <f>SUM(H206,J206,L206,N206)</f>
        <v>19218.097860000013</v>
      </c>
      <c r="Q206" s="11"/>
      <c r="R206" s="9">
        <f>VLOOKUP($C206,'ASDR Current'!$A:$X,R$14,FALSE)/1000</f>
        <v>19200.4018</v>
      </c>
      <c r="V206" s="170">
        <f t="shared" si="22"/>
        <v>5</v>
      </c>
      <c r="W206" s="170">
        <f t="shared" si="23"/>
        <v>5</v>
      </c>
      <c r="X206" s="170">
        <f t="shared" si="24"/>
        <v>0</v>
      </c>
      <c r="Y206" s="170">
        <f t="shared" si="25"/>
        <v>0</v>
      </c>
      <c r="Z206" s="170">
        <f t="shared" si="26"/>
        <v>5</v>
      </c>
      <c r="AA206" s="170">
        <f t="shared" si="27"/>
        <v>4</v>
      </c>
    </row>
    <row r="207" spans="1:27" x14ac:dyDescent="0.25">
      <c r="A207" s="122">
        <f t="shared" si="21"/>
        <v>24</v>
      </c>
      <c r="B207" s="128"/>
      <c r="C207" s="120">
        <v>34682</v>
      </c>
      <c r="D207" s="117" t="s">
        <v>49</v>
      </c>
      <c r="F207" s="132">
        <f>VLOOKUP($C207,'ASDR Current'!$A:$X,F$14,FALSE)*100</f>
        <v>1.7000000000000002</v>
      </c>
      <c r="G207" s="119"/>
      <c r="H207" s="9">
        <f>VLOOKUP($C207,'ASDR Current'!$A:$X,H$14,FALSE)/1000</f>
        <v>173.20991000000001</v>
      </c>
      <c r="I207" s="10"/>
      <c r="J207" s="9">
        <f>VLOOKUP($C207,'ASDR Current'!$A:$X,J$14,FALSE)/1000</f>
        <v>0</v>
      </c>
      <c r="K207" s="11"/>
      <c r="L207" s="9">
        <f>VLOOKUP($C207,'ASDR Current'!$A:$X,L$14,FALSE)/1000</f>
        <v>0</v>
      </c>
      <c r="M207" s="11"/>
      <c r="N207" s="9">
        <f>VLOOKUP($C207,'ASDR Current'!$A:$X,N$13,FALSE)/1000+VLOOKUP($C207,'ASDR Current'!$A:$X,N$14,FALSE)/1000</f>
        <v>0</v>
      </c>
      <c r="O207" s="10"/>
      <c r="P207" s="9">
        <f>SUM(H207,J207,L207,N207)</f>
        <v>173.20991000000001</v>
      </c>
      <c r="Q207" s="11"/>
      <c r="R207" s="9">
        <f>VLOOKUP($C207,'ASDR Current'!$A:$X,R$14,FALSE)/1000</f>
        <v>238.03614999999999</v>
      </c>
      <c r="V207" s="170">
        <f t="shared" si="22"/>
        <v>5</v>
      </c>
      <c r="W207" s="170">
        <f t="shared" si="23"/>
        <v>0</v>
      </c>
      <c r="X207" s="170">
        <f t="shared" si="24"/>
        <v>0</v>
      </c>
      <c r="Y207" s="170">
        <f t="shared" si="25"/>
        <v>0</v>
      </c>
      <c r="Z207" s="170">
        <f t="shared" si="26"/>
        <v>5</v>
      </c>
      <c r="AA207" s="170">
        <f t="shared" si="27"/>
        <v>5</v>
      </c>
    </row>
    <row r="208" spans="1:27" x14ac:dyDescent="0.25">
      <c r="A208" s="122">
        <f t="shared" si="21"/>
        <v>25</v>
      </c>
      <c r="B208" s="128"/>
      <c r="C208" s="122"/>
      <c r="D208" s="144" t="s">
        <v>96</v>
      </c>
      <c r="F208" s="132"/>
      <c r="H208" s="13">
        <f>SUM(H203:H207)</f>
        <v>59772.15815000001</v>
      </c>
      <c r="I208" s="16"/>
      <c r="J208" s="13">
        <f>SUM(J203:J207)</f>
        <v>240.36059</v>
      </c>
      <c r="K208" s="16"/>
      <c r="L208" s="13">
        <f>SUM(L203:L207)</f>
        <v>-140.64616000000001</v>
      </c>
      <c r="M208" s="16"/>
      <c r="N208" s="13">
        <f>SUM(N203:N207)</f>
        <v>0</v>
      </c>
      <c r="O208" s="16"/>
      <c r="P208" s="13">
        <f>SUM(P203:P207)</f>
        <v>59871.872580000017</v>
      </c>
      <c r="Q208" s="16"/>
      <c r="R208" s="13">
        <f>SUM(R203:R207)</f>
        <v>59881.670469999997</v>
      </c>
      <c r="V208" s="170">
        <f t="shared" si="22"/>
        <v>5</v>
      </c>
      <c r="W208" s="170">
        <f t="shared" si="23"/>
        <v>5</v>
      </c>
      <c r="X208" s="170">
        <f t="shared" si="24"/>
        <v>5</v>
      </c>
      <c r="Y208" s="170">
        <f t="shared" si="25"/>
        <v>0</v>
      </c>
      <c r="Z208" s="170">
        <f t="shared" si="26"/>
        <v>5</v>
      </c>
      <c r="AA208" s="170">
        <f t="shared" si="27"/>
        <v>5</v>
      </c>
    </row>
    <row r="209" spans="1:27" x14ac:dyDescent="0.25">
      <c r="A209" s="122">
        <f t="shared" si="21"/>
        <v>26</v>
      </c>
      <c r="B209" s="128"/>
      <c r="F209" s="133"/>
      <c r="O209" s="119"/>
      <c r="V209" s="170">
        <f t="shared" si="22"/>
        <v>0</v>
      </c>
      <c r="W209" s="170">
        <f t="shared" si="23"/>
        <v>0</v>
      </c>
      <c r="X209" s="170">
        <f t="shared" si="24"/>
        <v>0</v>
      </c>
      <c r="Y209" s="170">
        <f t="shared" si="25"/>
        <v>0</v>
      </c>
      <c r="Z209" s="170">
        <f t="shared" si="26"/>
        <v>0</v>
      </c>
      <c r="AA209" s="170">
        <f t="shared" si="27"/>
        <v>0</v>
      </c>
    </row>
    <row r="210" spans="1:27" x14ac:dyDescent="0.25">
      <c r="A210" s="122">
        <f t="shared" si="21"/>
        <v>27</v>
      </c>
      <c r="B210" s="128"/>
      <c r="C210" s="132"/>
      <c r="D210" s="144" t="s">
        <v>97</v>
      </c>
      <c r="F210" s="132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V210" s="170">
        <f t="shared" si="22"/>
        <v>0</v>
      </c>
      <c r="W210" s="170">
        <f t="shared" si="23"/>
        <v>0</v>
      </c>
      <c r="X210" s="170">
        <f t="shared" si="24"/>
        <v>0</v>
      </c>
      <c r="Y210" s="170">
        <f t="shared" si="25"/>
        <v>0</v>
      </c>
      <c r="Z210" s="170">
        <f t="shared" si="26"/>
        <v>0</v>
      </c>
      <c r="AA210" s="170">
        <f t="shared" si="27"/>
        <v>0</v>
      </c>
    </row>
    <row r="211" spans="1:27" x14ac:dyDescent="0.25">
      <c r="A211" s="122">
        <f t="shared" si="21"/>
        <v>28</v>
      </c>
      <c r="B211" s="128"/>
      <c r="C211" s="120">
        <v>34183</v>
      </c>
      <c r="D211" s="117" t="s">
        <v>45</v>
      </c>
      <c r="F211" s="132">
        <f>VLOOKUP($C211,'ASDR Current'!$A:$X,F$14,FALSE)*100</f>
        <v>2.6</v>
      </c>
      <c r="G211" s="119"/>
      <c r="H211" s="9">
        <f>VLOOKUP($C211,'ASDR Current'!$A:$X,H$14,FALSE)/1000</f>
        <v>10708.676690000002</v>
      </c>
      <c r="I211" s="10"/>
      <c r="J211" s="9">
        <f>VLOOKUP($C211,'ASDR Current'!$A:$X,J$14,FALSE)/1000</f>
        <v>0</v>
      </c>
      <c r="K211" s="11"/>
      <c r="L211" s="9">
        <f>VLOOKUP($C211,'ASDR Current'!$A:$X,L$14,FALSE)/1000</f>
        <v>0</v>
      </c>
      <c r="M211" s="11"/>
      <c r="N211" s="9">
        <f>VLOOKUP($C211,'ASDR Current'!$A:$X,N$13,FALSE)/1000+VLOOKUP($C211,'ASDR Current'!$A:$X,N$14,FALSE)/1000</f>
        <v>0</v>
      </c>
      <c r="O211" s="10"/>
      <c r="P211" s="9">
        <f>SUM(H211,J211,L211,N211)</f>
        <v>10708.676690000002</v>
      </c>
      <c r="Q211" s="11"/>
      <c r="R211" s="9">
        <f>VLOOKUP($C211,'ASDR Current'!$A:$X,R$14,FALSE)/1000</f>
        <v>10708.67669</v>
      </c>
      <c r="V211" s="170">
        <f t="shared" si="22"/>
        <v>5</v>
      </c>
      <c r="W211" s="170">
        <f t="shared" si="23"/>
        <v>0</v>
      </c>
      <c r="X211" s="170">
        <f t="shared" si="24"/>
        <v>0</v>
      </c>
      <c r="Y211" s="170">
        <f t="shared" si="25"/>
        <v>0</v>
      </c>
      <c r="Z211" s="170">
        <f t="shared" si="26"/>
        <v>5</v>
      </c>
      <c r="AA211" s="170">
        <f t="shared" si="27"/>
        <v>5</v>
      </c>
    </row>
    <row r="212" spans="1:27" x14ac:dyDescent="0.25">
      <c r="A212" s="122">
        <f t="shared" si="21"/>
        <v>29</v>
      </c>
      <c r="B212" s="128"/>
      <c r="C212" s="120">
        <v>34283</v>
      </c>
      <c r="D212" s="117" t="s">
        <v>81</v>
      </c>
      <c r="F212" s="132">
        <f>VLOOKUP($C212,'ASDR Current'!$A:$X,F$14,FALSE)*100</f>
        <v>3.2</v>
      </c>
      <c r="G212" s="119"/>
      <c r="H212" s="9">
        <f>VLOOKUP($C212,'ASDR Current'!$A:$X,H$14,FALSE)/1000</f>
        <v>1453.7762999999998</v>
      </c>
      <c r="I212" s="10"/>
      <c r="J212" s="9">
        <f>VLOOKUP($C212,'ASDR Current'!$A:$X,J$14,FALSE)/1000</f>
        <v>2.6213200000000003</v>
      </c>
      <c r="K212" s="11"/>
      <c r="L212" s="9">
        <f>VLOOKUP($C212,'ASDR Current'!$A:$X,L$14,FALSE)/1000</f>
        <v>0</v>
      </c>
      <c r="M212" s="11"/>
      <c r="N212" s="9">
        <f>VLOOKUP($C212,'ASDR Current'!$A:$X,N$13,FALSE)/1000+VLOOKUP($C212,'ASDR Current'!$A:$X,N$14,FALSE)/1000</f>
        <v>0</v>
      </c>
      <c r="O212" s="10"/>
      <c r="P212" s="9">
        <f>SUM(H212,J212,L212,N212)</f>
        <v>1456.3976199999997</v>
      </c>
      <c r="Q212" s="11"/>
      <c r="R212" s="9">
        <f>VLOOKUP($C212,'ASDR Current'!$A:$X,R$14,FALSE)/1000</f>
        <v>1455.9943400000002</v>
      </c>
      <c r="V212" s="170">
        <f t="shared" si="22"/>
        <v>4</v>
      </c>
      <c r="W212" s="170">
        <f t="shared" si="23"/>
        <v>5</v>
      </c>
      <c r="X212" s="170">
        <f t="shared" si="24"/>
        <v>0</v>
      </c>
      <c r="Y212" s="170">
        <f t="shared" si="25"/>
        <v>0</v>
      </c>
      <c r="Z212" s="170">
        <f t="shared" si="26"/>
        <v>5</v>
      </c>
      <c r="AA212" s="170">
        <f t="shared" si="27"/>
        <v>5</v>
      </c>
    </row>
    <row r="213" spans="1:27" x14ac:dyDescent="0.25">
      <c r="A213" s="122">
        <f t="shared" si="21"/>
        <v>30</v>
      </c>
      <c r="B213" s="128"/>
      <c r="C213" s="120">
        <v>34383</v>
      </c>
      <c r="D213" s="117" t="s">
        <v>82</v>
      </c>
      <c r="F213" s="132">
        <f>VLOOKUP($C213,'ASDR Current'!$A:$X,F$14,FALSE)*100</f>
        <v>3.5999999999999996</v>
      </c>
      <c r="G213" s="119"/>
      <c r="H213" s="9">
        <f>VLOOKUP($C213,'ASDR Current'!$A:$X,H$14,FALSE)/1000</f>
        <v>38341.787499999984</v>
      </c>
      <c r="I213" s="10"/>
      <c r="J213" s="9">
        <f>VLOOKUP($C213,'ASDR Current'!$A:$X,J$14,FALSE)/1000</f>
        <v>-20.95092</v>
      </c>
      <c r="K213" s="11"/>
      <c r="L213" s="9">
        <f>VLOOKUP($C213,'ASDR Current'!$A:$X,L$14,FALSE)/1000</f>
        <v>0</v>
      </c>
      <c r="M213" s="11"/>
      <c r="N213" s="9">
        <f>VLOOKUP($C213,'ASDR Current'!$A:$X,N$13,FALSE)/1000+VLOOKUP($C213,'ASDR Current'!$A:$X,N$14,FALSE)/1000</f>
        <v>0</v>
      </c>
      <c r="O213" s="10"/>
      <c r="P213" s="9">
        <f>SUM(H213,J213,L213,N213)</f>
        <v>38320.836579999981</v>
      </c>
      <c r="Q213" s="11"/>
      <c r="R213" s="9">
        <f>VLOOKUP($C213,'ASDR Current'!$A:$X,R$14,FALSE)/1000</f>
        <v>38336.952669999999</v>
      </c>
      <c r="V213" s="170">
        <f t="shared" si="22"/>
        <v>4</v>
      </c>
      <c r="W213" s="170">
        <f t="shared" si="23"/>
        <v>4</v>
      </c>
      <c r="X213" s="170">
        <f t="shared" si="24"/>
        <v>0</v>
      </c>
      <c r="Y213" s="170">
        <f t="shared" si="25"/>
        <v>0</v>
      </c>
      <c r="Z213" s="170">
        <f t="shared" si="26"/>
        <v>5</v>
      </c>
      <c r="AA213" s="170">
        <f t="shared" si="27"/>
        <v>5</v>
      </c>
    </row>
    <row r="214" spans="1:27" x14ac:dyDescent="0.25">
      <c r="A214" s="122">
        <f t="shared" si="21"/>
        <v>31</v>
      </c>
      <c r="C214" s="120">
        <v>34583</v>
      </c>
      <c r="D214" s="117" t="s">
        <v>48</v>
      </c>
      <c r="F214" s="132">
        <f>VLOOKUP($C214,'ASDR Current'!$A:$X,F$14,FALSE)*100</f>
        <v>3.8000000000000007</v>
      </c>
      <c r="G214" s="119"/>
      <c r="H214" s="9">
        <f>VLOOKUP($C214,'ASDR Current'!$A:$X,H$14,FALSE)/1000</f>
        <v>9117.2668699999995</v>
      </c>
      <c r="I214" s="10"/>
      <c r="J214" s="9">
        <f>VLOOKUP($C214,'ASDR Current'!$A:$X,J$14,FALSE)/1000</f>
        <v>80.007480000000001</v>
      </c>
      <c r="K214" s="11"/>
      <c r="L214" s="9">
        <f>VLOOKUP($C214,'ASDR Current'!$A:$X,L$14,FALSE)/1000</f>
        <v>-50.582800000000006</v>
      </c>
      <c r="M214" s="11"/>
      <c r="N214" s="9">
        <f>VLOOKUP($C214,'ASDR Current'!$A:$X,N$13,FALSE)/1000+VLOOKUP($C214,'ASDR Current'!$A:$X,N$14,FALSE)/1000</f>
        <v>0</v>
      </c>
      <c r="O214" s="10"/>
      <c r="P214" s="9">
        <f>SUM(H214,J214,L214,N214)</f>
        <v>9146.6915499999996</v>
      </c>
      <c r="Q214" s="11"/>
      <c r="R214" s="9">
        <f>VLOOKUP($C214,'ASDR Current'!$A:$X,R$14,FALSE)/1000</f>
        <v>9127.3163199999999</v>
      </c>
      <c r="V214" s="170">
        <f t="shared" si="22"/>
        <v>5</v>
      </c>
      <c r="W214" s="170">
        <f t="shared" si="23"/>
        <v>5</v>
      </c>
      <c r="X214" s="170">
        <f t="shared" si="24"/>
        <v>4</v>
      </c>
      <c r="Y214" s="170">
        <f t="shared" si="25"/>
        <v>0</v>
      </c>
      <c r="Z214" s="170">
        <f t="shared" si="26"/>
        <v>5</v>
      </c>
      <c r="AA214" s="170">
        <f t="shared" si="27"/>
        <v>5</v>
      </c>
    </row>
    <row r="215" spans="1:27" x14ac:dyDescent="0.25">
      <c r="A215" s="122">
        <f t="shared" si="21"/>
        <v>32</v>
      </c>
      <c r="C215" s="120">
        <v>34683</v>
      </c>
      <c r="D215" s="117" t="s">
        <v>49</v>
      </c>
      <c r="F215" s="132">
        <f>VLOOKUP($C215,'ASDR Current'!$A:$X,F$14,FALSE)*100</f>
        <v>2.2000000000000002</v>
      </c>
      <c r="G215" s="119"/>
      <c r="H215" s="9">
        <f>VLOOKUP($C215,'ASDR Current'!$A:$X,H$14,FALSE)/1000</f>
        <v>432.91041999999999</v>
      </c>
      <c r="I215" s="10"/>
      <c r="J215" s="9">
        <f>VLOOKUP($C215,'ASDR Current'!$A:$X,J$14,FALSE)/1000</f>
        <v>0</v>
      </c>
      <c r="K215" s="11"/>
      <c r="L215" s="9">
        <f>VLOOKUP($C215,'ASDR Current'!$A:$X,L$14,FALSE)/1000</f>
        <v>0</v>
      </c>
      <c r="M215" s="11"/>
      <c r="N215" s="9">
        <f>VLOOKUP($C215,'ASDR Current'!$A:$X,N$13,FALSE)/1000+VLOOKUP($C215,'ASDR Current'!$A:$X,N$14,FALSE)/1000</f>
        <v>0</v>
      </c>
      <c r="O215" s="10"/>
      <c r="P215" s="9">
        <f>SUM(H215,J215,L215,N215)</f>
        <v>432.91041999999999</v>
      </c>
      <c r="Q215" s="11"/>
      <c r="R215" s="9">
        <f>VLOOKUP($C215,'ASDR Current'!$A:$X,R$14,FALSE)/1000</f>
        <v>432.91041999999999</v>
      </c>
      <c r="V215" s="170">
        <f t="shared" si="22"/>
        <v>5</v>
      </c>
      <c r="W215" s="170">
        <f t="shared" si="23"/>
        <v>0</v>
      </c>
      <c r="X215" s="170">
        <f t="shared" si="24"/>
        <v>0</v>
      </c>
      <c r="Y215" s="170">
        <f t="shared" si="25"/>
        <v>0</v>
      </c>
      <c r="Z215" s="170">
        <f t="shared" si="26"/>
        <v>5</v>
      </c>
      <c r="AA215" s="170">
        <f t="shared" si="27"/>
        <v>5</v>
      </c>
    </row>
    <row r="216" spans="1:27" x14ac:dyDescent="0.25">
      <c r="A216" s="122">
        <f t="shared" si="21"/>
        <v>33</v>
      </c>
      <c r="D216" s="144" t="s">
        <v>98</v>
      </c>
      <c r="F216" s="132"/>
      <c r="H216" s="13">
        <f>SUM(H211:H215)</f>
        <v>60054.417779999982</v>
      </c>
      <c r="I216" s="16"/>
      <c r="J216" s="13">
        <f>SUM(J211:J215)</f>
        <v>61.677880000000002</v>
      </c>
      <c r="K216" s="16"/>
      <c r="L216" s="13">
        <f>SUM(L211:L215)</f>
        <v>-50.582800000000006</v>
      </c>
      <c r="M216" s="16"/>
      <c r="N216" s="13">
        <f>SUM(N211:N215)</f>
        <v>0</v>
      </c>
      <c r="O216" s="16"/>
      <c r="P216" s="13">
        <f>SUM(P211:P215)</f>
        <v>60065.512859999988</v>
      </c>
      <c r="Q216" s="16"/>
      <c r="R216" s="13">
        <f>SUM(R211:R215)</f>
        <v>60061.850439999995</v>
      </c>
      <c r="V216" s="170">
        <f t="shared" si="22"/>
        <v>5</v>
      </c>
      <c r="W216" s="170">
        <f t="shared" si="23"/>
        <v>5</v>
      </c>
      <c r="X216" s="170">
        <f t="shared" si="24"/>
        <v>4</v>
      </c>
      <c r="Y216" s="170">
        <f t="shared" si="25"/>
        <v>0</v>
      </c>
      <c r="Z216" s="170">
        <f t="shared" si="26"/>
        <v>5</v>
      </c>
      <c r="AA216" s="170">
        <f t="shared" si="27"/>
        <v>5</v>
      </c>
    </row>
    <row r="217" spans="1:27" x14ac:dyDescent="0.25">
      <c r="A217" s="122">
        <f t="shared" si="21"/>
        <v>34</v>
      </c>
      <c r="F217" s="133"/>
      <c r="I217" s="16"/>
      <c r="K217" s="16"/>
      <c r="M217" s="16"/>
      <c r="O217" s="16"/>
      <c r="Q217" s="16"/>
      <c r="V217" s="170">
        <f t="shared" si="22"/>
        <v>0</v>
      </c>
      <c r="W217" s="170">
        <f t="shared" si="23"/>
        <v>0</v>
      </c>
      <c r="X217" s="170">
        <f t="shared" si="24"/>
        <v>0</v>
      </c>
      <c r="Y217" s="170">
        <f t="shared" si="25"/>
        <v>0</v>
      </c>
      <c r="Z217" s="170">
        <f t="shared" si="26"/>
        <v>0</v>
      </c>
      <c r="AA217" s="170">
        <f t="shared" si="27"/>
        <v>0</v>
      </c>
    </row>
    <row r="218" spans="1:27" x14ac:dyDescent="0.25">
      <c r="A218" s="122">
        <f t="shared" si="21"/>
        <v>35</v>
      </c>
      <c r="C218" s="122"/>
      <c r="D218" s="144" t="s">
        <v>99</v>
      </c>
      <c r="F218" s="132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V218" s="170">
        <f t="shared" si="22"/>
        <v>0</v>
      </c>
      <c r="W218" s="170">
        <f t="shared" si="23"/>
        <v>0</v>
      </c>
      <c r="X218" s="170">
        <f t="shared" si="24"/>
        <v>0</v>
      </c>
      <c r="Y218" s="170">
        <f t="shared" si="25"/>
        <v>0</v>
      </c>
      <c r="Z218" s="170">
        <f t="shared" si="26"/>
        <v>0</v>
      </c>
      <c r="AA218" s="170">
        <f t="shared" si="27"/>
        <v>0</v>
      </c>
    </row>
    <row r="219" spans="1:27" x14ac:dyDescent="0.25">
      <c r="A219" s="122">
        <f t="shared" si="21"/>
        <v>36</v>
      </c>
      <c r="C219" s="120">
        <v>34184</v>
      </c>
      <c r="D219" s="117" t="s">
        <v>45</v>
      </c>
      <c r="F219" s="132">
        <f>VLOOKUP($C219,'ASDR Current'!$A:$X,F$14,FALSE)*100</f>
        <v>2.7</v>
      </c>
      <c r="G219" s="119"/>
      <c r="H219" s="9">
        <f>VLOOKUP($C219,'ASDR Current'!$A:$X,H$14,FALSE)/1000</f>
        <v>5818.8409099999999</v>
      </c>
      <c r="I219" s="10"/>
      <c r="J219" s="9">
        <f>VLOOKUP($C219,'ASDR Current'!$A:$X,J$14,FALSE)/1000</f>
        <v>8.4764699999999991</v>
      </c>
      <c r="K219" s="11"/>
      <c r="L219" s="9">
        <f>VLOOKUP($C219,'ASDR Current'!$A:$X,L$14,FALSE)/1000</f>
        <v>-15.255229999999999</v>
      </c>
      <c r="M219" s="11"/>
      <c r="N219" s="9">
        <f>VLOOKUP($C219,'ASDR Current'!$A:$X,N$13,FALSE)/1000+VLOOKUP($C219,'ASDR Current'!$A:$X,N$14,FALSE)/1000</f>
        <v>0</v>
      </c>
      <c r="O219" s="10"/>
      <c r="P219" s="9">
        <f>SUM(H219,J219,L219,N219)</f>
        <v>5812.0621499999997</v>
      </c>
      <c r="Q219" s="11"/>
      <c r="R219" s="9">
        <f>VLOOKUP($C219,'ASDR Current'!$A:$X,R$14,FALSE)/1000</f>
        <v>5817.7980199999993</v>
      </c>
      <c r="V219" s="170">
        <f t="shared" si="22"/>
        <v>5</v>
      </c>
      <c r="W219" s="170">
        <f t="shared" si="23"/>
        <v>5</v>
      </c>
      <c r="X219" s="170">
        <f t="shared" si="24"/>
        <v>5</v>
      </c>
      <c r="Y219" s="170">
        <f t="shared" si="25"/>
        <v>0</v>
      </c>
      <c r="Z219" s="170">
        <f t="shared" si="26"/>
        <v>5</v>
      </c>
      <c r="AA219" s="170">
        <f t="shared" si="27"/>
        <v>5</v>
      </c>
    </row>
    <row r="220" spans="1:27" x14ac:dyDescent="0.25">
      <c r="A220" s="122">
        <f t="shared" si="21"/>
        <v>37</v>
      </c>
      <c r="C220" s="120">
        <v>34284</v>
      </c>
      <c r="D220" s="117" t="s">
        <v>81</v>
      </c>
      <c r="F220" s="132">
        <f>VLOOKUP($C220,'ASDR Current'!$A:$X,F$14,FALSE)*100</f>
        <v>2.8000000000000003</v>
      </c>
      <c r="G220" s="119"/>
      <c r="H220" s="9">
        <f>VLOOKUP($C220,'ASDR Current'!$A:$X,H$14,FALSE)/1000</f>
        <v>2286.7316099999994</v>
      </c>
      <c r="I220" s="10"/>
      <c r="J220" s="9">
        <f>VLOOKUP($C220,'ASDR Current'!$A:$X,J$14,FALSE)/1000</f>
        <v>0</v>
      </c>
      <c r="K220" s="11"/>
      <c r="L220" s="9">
        <f>VLOOKUP($C220,'ASDR Current'!$A:$X,L$14,FALSE)/1000</f>
        <v>0</v>
      </c>
      <c r="M220" s="11"/>
      <c r="N220" s="9">
        <f>VLOOKUP($C220,'ASDR Current'!$A:$X,N$13,FALSE)/1000+VLOOKUP($C220,'ASDR Current'!$A:$X,N$14,FALSE)/1000</f>
        <v>0</v>
      </c>
      <c r="O220" s="10"/>
      <c r="P220" s="9">
        <f>SUM(H220,J220,L220,N220)</f>
        <v>2286.7316099999994</v>
      </c>
      <c r="Q220" s="11"/>
      <c r="R220" s="9">
        <f>VLOOKUP($C220,'ASDR Current'!$A:$X,R$14,FALSE)/1000</f>
        <v>2286.7316099999998</v>
      </c>
      <c r="V220" s="170">
        <f t="shared" si="22"/>
        <v>5</v>
      </c>
      <c r="W220" s="170">
        <f t="shared" si="23"/>
        <v>0</v>
      </c>
      <c r="X220" s="170">
        <f t="shared" si="24"/>
        <v>0</v>
      </c>
      <c r="Y220" s="170">
        <f t="shared" si="25"/>
        <v>0</v>
      </c>
      <c r="Z220" s="170">
        <f t="shared" si="26"/>
        <v>5</v>
      </c>
      <c r="AA220" s="170">
        <f t="shared" si="27"/>
        <v>5</v>
      </c>
    </row>
    <row r="221" spans="1:27" x14ac:dyDescent="0.25">
      <c r="A221" s="122">
        <f t="shared" si="21"/>
        <v>38</v>
      </c>
      <c r="C221" s="120">
        <v>34384</v>
      </c>
      <c r="D221" s="117" t="s">
        <v>82</v>
      </c>
      <c r="F221" s="132">
        <f>VLOOKUP($C221,'ASDR Current'!$A:$X,F$14,FALSE)*100</f>
        <v>4.7</v>
      </c>
      <c r="G221" s="119"/>
      <c r="H221" s="9">
        <f>VLOOKUP($C221,'ASDR Current'!$A:$X,H$14,FALSE)/1000</f>
        <v>28332.610960000002</v>
      </c>
      <c r="I221" s="10"/>
      <c r="J221" s="9">
        <f>VLOOKUP($C221,'ASDR Current'!$A:$X,J$14,FALSE)/1000</f>
        <v>50.232769999999995</v>
      </c>
      <c r="K221" s="11"/>
      <c r="L221" s="9">
        <f>VLOOKUP($C221,'ASDR Current'!$A:$X,L$14,FALSE)/1000</f>
        <v>-76.56228999999999</v>
      </c>
      <c r="M221" s="11"/>
      <c r="N221" s="9">
        <f>VLOOKUP($C221,'ASDR Current'!$A:$X,N$13,FALSE)/1000+VLOOKUP($C221,'ASDR Current'!$A:$X,N$14,FALSE)/1000</f>
        <v>0</v>
      </c>
      <c r="O221" s="10"/>
      <c r="P221" s="9">
        <f>SUM(H221,J221,L221,N221)</f>
        <v>28306.281439999999</v>
      </c>
      <c r="Q221" s="11"/>
      <c r="R221" s="9">
        <f>VLOOKUP($C221,'ASDR Current'!$A:$X,R$14,FALSE)/1000</f>
        <v>28328.790690000002</v>
      </c>
      <c r="V221" s="170">
        <f t="shared" si="22"/>
        <v>5</v>
      </c>
      <c r="W221" s="170">
        <f t="shared" si="23"/>
        <v>5</v>
      </c>
      <c r="X221" s="170">
        <f t="shared" si="24"/>
        <v>5</v>
      </c>
      <c r="Y221" s="170">
        <f t="shared" si="25"/>
        <v>0</v>
      </c>
      <c r="Z221" s="170">
        <f t="shared" si="26"/>
        <v>5</v>
      </c>
      <c r="AA221" s="170">
        <f t="shared" si="27"/>
        <v>5</v>
      </c>
    </row>
    <row r="222" spans="1:27" x14ac:dyDescent="0.25">
      <c r="A222" s="122">
        <f t="shared" si="21"/>
        <v>39</v>
      </c>
      <c r="C222" s="120">
        <v>34584</v>
      </c>
      <c r="D222" s="117" t="s">
        <v>48</v>
      </c>
      <c r="F222" s="132">
        <f>VLOOKUP($C222,'ASDR Current'!$A:$X,F$14,FALSE)*100</f>
        <v>2.5</v>
      </c>
      <c r="G222" s="119"/>
      <c r="H222" s="9">
        <f>VLOOKUP($C222,'ASDR Current'!$A:$X,H$14,FALSE)/1000</f>
        <v>5586.7474299999994</v>
      </c>
      <c r="I222" s="10"/>
      <c r="J222" s="9">
        <f>VLOOKUP($C222,'ASDR Current'!$A:$X,J$14,FALSE)/1000</f>
        <v>0</v>
      </c>
      <c r="K222" s="11"/>
      <c r="L222" s="9">
        <f>VLOOKUP($C222,'ASDR Current'!$A:$X,L$14,FALSE)/1000</f>
        <v>0</v>
      </c>
      <c r="M222" s="11"/>
      <c r="N222" s="9">
        <f>VLOOKUP($C222,'ASDR Current'!$A:$X,N$13,FALSE)/1000+VLOOKUP($C222,'ASDR Current'!$A:$X,N$14,FALSE)/1000</f>
        <v>0</v>
      </c>
      <c r="O222" s="10"/>
      <c r="P222" s="9">
        <f>SUM(H222,J222,L222,N222)</f>
        <v>5586.7474299999994</v>
      </c>
      <c r="Q222" s="11"/>
      <c r="R222" s="9">
        <f>VLOOKUP($C222,'ASDR Current'!$A:$X,R$14,FALSE)/1000</f>
        <v>5586.7474299999994</v>
      </c>
      <c r="V222" s="170">
        <f t="shared" si="22"/>
        <v>5</v>
      </c>
      <c r="W222" s="170">
        <f t="shared" si="23"/>
        <v>0</v>
      </c>
      <c r="X222" s="170">
        <f t="shared" si="24"/>
        <v>0</v>
      </c>
      <c r="Y222" s="170">
        <f t="shared" si="25"/>
        <v>0</v>
      </c>
      <c r="Z222" s="170">
        <f t="shared" si="26"/>
        <v>5</v>
      </c>
      <c r="AA222" s="170">
        <f t="shared" si="27"/>
        <v>5</v>
      </c>
    </row>
    <row r="223" spans="1:27" x14ac:dyDescent="0.25">
      <c r="A223" s="122">
        <f t="shared" si="21"/>
        <v>40</v>
      </c>
      <c r="C223" s="120">
        <v>34684</v>
      </c>
      <c r="D223" s="117" t="s">
        <v>49</v>
      </c>
      <c r="F223" s="132">
        <f>VLOOKUP($C223,'ASDR Current'!$A:$X,F$14,FALSE)*100</f>
        <v>3.5999999999999996</v>
      </c>
      <c r="G223" s="119"/>
      <c r="H223" s="9">
        <f>VLOOKUP($C223,'ASDR Current'!$A:$X,H$14,FALSE)/1000</f>
        <v>0</v>
      </c>
      <c r="I223" s="10"/>
      <c r="J223" s="9">
        <f>VLOOKUP($C223,'ASDR Current'!$A:$X,J$14,FALSE)/1000</f>
        <v>0</v>
      </c>
      <c r="K223" s="11"/>
      <c r="L223" s="9">
        <f>VLOOKUP($C223,'ASDR Current'!$A:$X,L$14,FALSE)/1000</f>
        <v>0</v>
      </c>
      <c r="M223" s="11"/>
      <c r="N223" s="9">
        <f>VLOOKUP($C223,'ASDR Current'!$A:$X,N$13,FALSE)/1000+VLOOKUP($C223,'ASDR Current'!$A:$X,N$14,FALSE)/1000</f>
        <v>0</v>
      </c>
      <c r="O223" s="10"/>
      <c r="P223" s="9">
        <f>SUM(H223,J223,L223,N223)</f>
        <v>0</v>
      </c>
      <c r="Q223" s="11"/>
      <c r="R223" s="9">
        <f>VLOOKUP($C223,'ASDR Current'!$A:$X,R$14,FALSE)/1000</f>
        <v>0</v>
      </c>
      <c r="V223" s="170">
        <f t="shared" si="22"/>
        <v>0</v>
      </c>
      <c r="W223" s="170">
        <f t="shared" si="23"/>
        <v>0</v>
      </c>
      <c r="X223" s="170">
        <f t="shared" si="24"/>
        <v>0</v>
      </c>
      <c r="Y223" s="170">
        <f t="shared" si="25"/>
        <v>0</v>
      </c>
      <c r="Z223" s="170">
        <f t="shared" si="26"/>
        <v>0</v>
      </c>
      <c r="AA223" s="170">
        <f t="shared" si="27"/>
        <v>0</v>
      </c>
    </row>
    <row r="224" spans="1:27" x14ac:dyDescent="0.25">
      <c r="A224" s="122">
        <f t="shared" si="21"/>
        <v>41</v>
      </c>
      <c r="C224" s="122"/>
      <c r="D224" s="144" t="s">
        <v>100</v>
      </c>
      <c r="F224" s="137"/>
      <c r="H224" s="13">
        <f>SUM(H219:H223)</f>
        <v>42024.930909999995</v>
      </c>
      <c r="I224" s="16"/>
      <c r="J224" s="13">
        <f>SUM(J219:J223)</f>
        <v>58.709239999999994</v>
      </c>
      <c r="K224" s="16"/>
      <c r="L224" s="13">
        <f>SUM(L219:L223)</f>
        <v>-91.817519999999988</v>
      </c>
      <c r="M224" s="16"/>
      <c r="N224" s="13">
        <f>SUM(N219:N223)</f>
        <v>0</v>
      </c>
      <c r="O224" s="16"/>
      <c r="P224" s="13">
        <f>SUM(P219:P223)</f>
        <v>41991.822629999995</v>
      </c>
      <c r="Q224" s="16"/>
      <c r="R224" s="13">
        <f>SUM(R219:R223)</f>
        <v>42020.067750000002</v>
      </c>
      <c r="V224" s="170">
        <f t="shared" si="22"/>
        <v>5</v>
      </c>
      <c r="W224" s="170">
        <f t="shared" si="23"/>
        <v>5</v>
      </c>
      <c r="X224" s="170">
        <f t="shared" si="24"/>
        <v>5</v>
      </c>
      <c r="Y224" s="170">
        <f t="shared" si="25"/>
        <v>0</v>
      </c>
      <c r="Z224" s="170">
        <f t="shared" si="26"/>
        <v>5</v>
      </c>
      <c r="AA224" s="170">
        <f t="shared" si="27"/>
        <v>5</v>
      </c>
    </row>
    <row r="225" spans="1:27" x14ac:dyDescent="0.25">
      <c r="A225" s="122">
        <f t="shared" si="21"/>
        <v>42</v>
      </c>
      <c r="O225" s="119"/>
      <c r="V225" s="170">
        <f t="shared" si="22"/>
        <v>0</v>
      </c>
      <c r="W225" s="170">
        <f t="shared" si="23"/>
        <v>0</v>
      </c>
      <c r="X225" s="170">
        <f t="shared" si="24"/>
        <v>0</v>
      </c>
      <c r="Y225" s="170">
        <f t="shared" si="25"/>
        <v>0</v>
      </c>
      <c r="Z225" s="170">
        <f t="shared" si="26"/>
        <v>0</v>
      </c>
      <c r="AA225" s="170">
        <f t="shared" si="27"/>
        <v>0</v>
      </c>
    </row>
    <row r="226" spans="1:27" x14ac:dyDescent="0.25">
      <c r="A226" s="122">
        <f t="shared" si="21"/>
        <v>43</v>
      </c>
      <c r="O226" s="119"/>
      <c r="V226" s="170">
        <f t="shared" si="22"/>
        <v>0</v>
      </c>
      <c r="W226" s="170">
        <f t="shared" si="23"/>
        <v>0</v>
      </c>
      <c r="X226" s="170">
        <f t="shared" si="24"/>
        <v>0</v>
      </c>
      <c r="Y226" s="170">
        <f t="shared" si="25"/>
        <v>0</v>
      </c>
      <c r="Z226" s="170">
        <f t="shared" si="26"/>
        <v>0</v>
      </c>
      <c r="AA226" s="170">
        <f t="shared" si="27"/>
        <v>0</v>
      </c>
    </row>
    <row r="227" spans="1:27" ht="13.8" thickBot="1" x14ac:dyDescent="0.3">
      <c r="A227" s="123">
        <f t="shared" si="21"/>
        <v>44</v>
      </c>
      <c r="B227" s="21" t="s">
        <v>59</v>
      </c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38"/>
      <c r="P227" s="116"/>
      <c r="Q227" s="116"/>
      <c r="R227" s="116"/>
      <c r="V227" s="170">
        <f t="shared" si="22"/>
        <v>0</v>
      </c>
      <c r="W227" s="170">
        <f t="shared" si="23"/>
        <v>0</v>
      </c>
      <c r="X227" s="170">
        <f t="shared" si="24"/>
        <v>0</v>
      </c>
      <c r="Y227" s="170">
        <f t="shared" si="25"/>
        <v>0</v>
      </c>
      <c r="Z227" s="170">
        <f t="shared" si="26"/>
        <v>0</v>
      </c>
      <c r="AA227" s="170">
        <f t="shared" si="27"/>
        <v>0</v>
      </c>
    </row>
    <row r="228" spans="1:27" x14ac:dyDescent="0.25">
      <c r="A228" s="117" t="str">
        <f>$A$57</f>
        <v>Supporting Schedules:  B-08, B-11</v>
      </c>
      <c r="O228" s="119"/>
      <c r="P228" s="117" t="str">
        <f>$P$57</f>
        <v>Recap Schedules:  B-03, B-06</v>
      </c>
      <c r="V228" s="170">
        <f t="shared" si="22"/>
        <v>0</v>
      </c>
      <c r="W228" s="170">
        <f t="shared" si="23"/>
        <v>0</v>
      </c>
      <c r="X228" s="170">
        <f t="shared" si="24"/>
        <v>0</v>
      </c>
      <c r="Y228" s="170">
        <f t="shared" si="25"/>
        <v>0</v>
      </c>
      <c r="Z228" s="170">
        <f t="shared" si="26"/>
        <v>0</v>
      </c>
      <c r="AA228" s="170">
        <f t="shared" si="27"/>
        <v>0</v>
      </c>
    </row>
    <row r="229" spans="1:27" ht="13.8" thickBot="1" x14ac:dyDescent="0.3">
      <c r="A229" s="116" t="str">
        <f>$A$1</f>
        <v>SCHEDULE B-07</v>
      </c>
      <c r="B229" s="116"/>
      <c r="C229" s="116"/>
      <c r="D229" s="116"/>
      <c r="E229" s="116"/>
      <c r="F229" s="116"/>
      <c r="G229" s="116" t="str">
        <f>$G$1</f>
        <v>PLANT BALANCES BY ACCOUNT AND SUB-ACCOUNT</v>
      </c>
      <c r="H229" s="116"/>
      <c r="I229" s="116"/>
      <c r="J229" s="116"/>
      <c r="K229" s="116"/>
      <c r="L229" s="116"/>
      <c r="M229" s="116"/>
      <c r="N229" s="116"/>
      <c r="O229" s="138"/>
      <c r="P229" s="116"/>
      <c r="Q229" s="116"/>
      <c r="R229" s="116" t="str">
        <f>"Page 25 of " &amp; $P$1</f>
        <v>Page 25 of 30</v>
      </c>
      <c r="V229" s="170">
        <f t="shared" si="22"/>
        <v>0</v>
      </c>
      <c r="W229" s="170">
        <f t="shared" si="23"/>
        <v>0</v>
      </c>
      <c r="X229" s="170">
        <f t="shared" si="24"/>
        <v>0</v>
      </c>
      <c r="Y229" s="170">
        <f t="shared" si="25"/>
        <v>0</v>
      </c>
      <c r="Z229" s="170">
        <f t="shared" si="26"/>
        <v>0</v>
      </c>
      <c r="AA229" s="170">
        <f t="shared" si="27"/>
        <v>0</v>
      </c>
    </row>
    <row r="230" spans="1:27" x14ac:dyDescent="0.25">
      <c r="A230" s="117" t="str">
        <f>$A$2</f>
        <v>FLORIDA PUBLIC SERVICE COMMISSION</v>
      </c>
      <c r="B230" s="139"/>
      <c r="E230" s="119" t="str">
        <f>$E$2</f>
        <v xml:space="preserve">                  EXPLANATION:</v>
      </c>
      <c r="F230" s="117" t="str">
        <f>IF($F$2="","",$F$2)</f>
        <v>Provide the depreciation rate and plant balances for each account or sub-account to which</v>
      </c>
      <c r="J230" s="140"/>
      <c r="K230" s="140"/>
      <c r="M230" s="140"/>
      <c r="N230" s="140"/>
      <c r="O230" s="141"/>
      <c r="P230" s="117" t="str">
        <f>$P$2</f>
        <v>Type of data shown:</v>
      </c>
      <c r="R230" s="118"/>
      <c r="V230" s="170">
        <f t="shared" si="22"/>
        <v>0</v>
      </c>
      <c r="W230" s="170">
        <f t="shared" si="23"/>
        <v>0</v>
      </c>
      <c r="X230" s="170">
        <f t="shared" si="24"/>
        <v>0</v>
      </c>
      <c r="Y230" s="170">
        <f t="shared" si="25"/>
        <v>0</v>
      </c>
      <c r="Z230" s="170">
        <f t="shared" si="26"/>
        <v>0</v>
      </c>
      <c r="AA230" s="170">
        <f t="shared" si="27"/>
        <v>0</v>
      </c>
    </row>
    <row r="231" spans="1:27" x14ac:dyDescent="0.25">
      <c r="B231" s="139"/>
      <c r="F231" s="117" t="str">
        <f>IF($F$3="","",$F$3)</f>
        <v>a separate depreciation rate is prescribed. (Include Amortization/Recovery schedule amounts).</v>
      </c>
      <c r="J231" s="119"/>
      <c r="K231" s="118"/>
      <c r="N231" s="119"/>
      <c r="O231" s="119" t="str">
        <f>IF($O$3=0,"",$O$3)</f>
        <v/>
      </c>
      <c r="P231" s="118" t="str">
        <f>$P$3</f>
        <v>Projected Test Year Ended 12/31/2025</v>
      </c>
      <c r="R231" s="119"/>
      <c r="V231" s="170">
        <f t="shared" si="22"/>
        <v>0</v>
      </c>
      <c r="W231" s="170">
        <f t="shared" si="23"/>
        <v>0</v>
      </c>
      <c r="X231" s="170">
        <f t="shared" si="24"/>
        <v>0</v>
      </c>
      <c r="Y231" s="170">
        <f t="shared" si="25"/>
        <v>0</v>
      </c>
      <c r="Z231" s="170">
        <f t="shared" si="26"/>
        <v>0</v>
      </c>
      <c r="AA231" s="170">
        <f t="shared" si="27"/>
        <v>0</v>
      </c>
    </row>
    <row r="232" spans="1:27" x14ac:dyDescent="0.25">
      <c r="A232" s="117" t="str">
        <f>$A$4</f>
        <v>COMPANY: TAMPA ELECTRIC COMPANY</v>
      </c>
      <c r="B232" s="139"/>
      <c r="F232" s="117" t="str">
        <f>IF(+$F$4="","",$F$4)</f>
        <v/>
      </c>
      <c r="J232" s="119"/>
      <c r="K232" s="118"/>
      <c r="L232" s="119"/>
      <c r="O232" s="119" t="str">
        <f>IF($O$4=0,"",$O$4)</f>
        <v/>
      </c>
      <c r="P232" s="118" t="str">
        <f>$P$4</f>
        <v>Projected Prior Year Ended 12/31/2024</v>
      </c>
      <c r="R232" s="119"/>
      <c r="V232" s="170">
        <f t="shared" si="22"/>
        <v>0</v>
      </c>
      <c r="W232" s="170">
        <f t="shared" si="23"/>
        <v>0</v>
      </c>
      <c r="X232" s="170">
        <f t="shared" si="24"/>
        <v>0</v>
      </c>
      <c r="Y232" s="170">
        <f t="shared" si="25"/>
        <v>0</v>
      </c>
      <c r="Z232" s="170">
        <f t="shared" si="26"/>
        <v>0</v>
      </c>
      <c r="AA232" s="170">
        <f t="shared" si="27"/>
        <v>0</v>
      </c>
    </row>
    <row r="233" spans="1:27" x14ac:dyDescent="0.25">
      <c r="B233" s="139"/>
      <c r="F233" s="117" t="str">
        <f>IF(+$F$5="","",$F$5)</f>
        <v/>
      </c>
      <c r="J233" s="119"/>
      <c r="K233" s="118"/>
      <c r="L233" s="119"/>
      <c r="O233" s="119" t="str">
        <f>IF($O$5=0,"",$O$5)</f>
        <v>XX</v>
      </c>
      <c r="P233" s="118" t="str">
        <f>$P$5</f>
        <v>Historical Prior Year Ended 12/31/2023</v>
      </c>
      <c r="R233" s="119"/>
      <c r="V233" s="170">
        <f t="shared" si="22"/>
        <v>0</v>
      </c>
      <c r="W233" s="170">
        <f t="shared" si="23"/>
        <v>0</v>
      </c>
      <c r="X233" s="170">
        <f t="shared" si="24"/>
        <v>0</v>
      </c>
      <c r="Y233" s="170">
        <f t="shared" si="25"/>
        <v>0</v>
      </c>
      <c r="Z233" s="170">
        <f t="shared" si="26"/>
        <v>0</v>
      </c>
      <c r="AA233" s="170">
        <f t="shared" si="27"/>
        <v>0</v>
      </c>
    </row>
    <row r="234" spans="1:27" x14ac:dyDescent="0.25">
      <c r="B234" s="139"/>
      <c r="J234" s="119"/>
      <c r="K234" s="118"/>
      <c r="L234" s="119"/>
      <c r="O234" s="119"/>
      <c r="P234" s="118" t="str">
        <f>$P$6</f>
        <v>Witness: C. Aldazabal / J. Chronister / C. Heck /</v>
      </c>
      <c r="R234" s="119"/>
      <c r="V234" s="170">
        <f t="shared" si="22"/>
        <v>0</v>
      </c>
      <c r="W234" s="170">
        <f t="shared" si="23"/>
        <v>0</v>
      </c>
      <c r="X234" s="170">
        <f t="shared" si="24"/>
        <v>0</v>
      </c>
      <c r="Y234" s="170">
        <f t="shared" si="25"/>
        <v>0</v>
      </c>
      <c r="Z234" s="170">
        <f t="shared" si="26"/>
        <v>0</v>
      </c>
      <c r="AA234" s="170">
        <f t="shared" si="27"/>
        <v>0</v>
      </c>
    </row>
    <row r="235" spans="1:27" ht="13.8" thickBot="1" x14ac:dyDescent="0.3">
      <c r="A235" s="116" t="str">
        <f>A$7</f>
        <v>DOCKET No. 20240026-EI</v>
      </c>
      <c r="B235" s="142"/>
      <c r="C235" s="116"/>
      <c r="D235" s="116"/>
      <c r="E235" s="116"/>
      <c r="F235" s="116" t="str">
        <f>IF(+$F$7="","",$F$7)</f>
        <v/>
      </c>
      <c r="G235" s="116"/>
      <c r="H235" s="123" t="str">
        <f>IF($H$7="","",$H$7)</f>
        <v>(Dollar in 000's)</v>
      </c>
      <c r="I235" s="116"/>
      <c r="J235" s="116"/>
      <c r="K235" s="116"/>
      <c r="L235" s="116"/>
      <c r="M235" s="116"/>
      <c r="N235" s="116"/>
      <c r="O235" s="138"/>
      <c r="P235" s="116" t="str">
        <f>$P$7</f>
        <v xml:space="preserve">              R. Latta / K. Sparkman / K. Stryker / C. Whitworth</v>
      </c>
      <c r="Q235" s="116"/>
      <c r="R235" s="116"/>
      <c r="V235" s="170">
        <f t="shared" si="22"/>
        <v>0</v>
      </c>
      <c r="W235" s="170">
        <f t="shared" si="23"/>
        <v>0</v>
      </c>
      <c r="X235" s="170">
        <f t="shared" si="24"/>
        <v>0</v>
      </c>
      <c r="Y235" s="170">
        <f t="shared" si="25"/>
        <v>0</v>
      </c>
      <c r="Z235" s="170">
        <f t="shared" si="26"/>
        <v>0</v>
      </c>
      <c r="AA235" s="170">
        <f t="shared" si="27"/>
        <v>0</v>
      </c>
    </row>
    <row r="236" spans="1:27" x14ac:dyDescent="0.25"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1"/>
      <c r="P236" s="120"/>
      <c r="Q236" s="120"/>
      <c r="R236" s="120"/>
      <c r="V236" s="170">
        <f t="shared" si="22"/>
        <v>0</v>
      </c>
      <c r="W236" s="170">
        <f t="shared" si="23"/>
        <v>0</v>
      </c>
      <c r="X236" s="170">
        <f t="shared" si="24"/>
        <v>0</v>
      </c>
      <c r="Y236" s="170">
        <f t="shared" si="25"/>
        <v>0</v>
      </c>
      <c r="Z236" s="170">
        <f t="shared" si="26"/>
        <v>0</v>
      </c>
      <c r="AA236" s="170">
        <f t="shared" si="27"/>
        <v>0</v>
      </c>
    </row>
    <row r="237" spans="1:27" x14ac:dyDescent="0.25">
      <c r="C237" s="120" t="s">
        <v>19</v>
      </c>
      <c r="D237" s="120" t="s">
        <v>20</v>
      </c>
      <c r="E237" s="120"/>
      <c r="F237" s="120" t="s">
        <v>21</v>
      </c>
      <c r="G237" s="120"/>
      <c r="H237" s="120" t="s">
        <v>2</v>
      </c>
      <c r="I237" s="120"/>
      <c r="J237" s="122" t="s">
        <v>3</v>
      </c>
      <c r="K237" s="122"/>
      <c r="L237" s="120" t="s">
        <v>4</v>
      </c>
      <c r="M237" s="120"/>
      <c r="N237" s="120" t="s">
        <v>5</v>
      </c>
      <c r="O237" s="121"/>
      <c r="P237" s="120" t="s">
        <v>6</v>
      </c>
      <c r="Q237" s="120"/>
      <c r="R237" s="120" t="s">
        <v>7</v>
      </c>
      <c r="V237" s="170">
        <f t="shared" si="22"/>
        <v>0</v>
      </c>
      <c r="W237" s="170">
        <f t="shared" si="23"/>
        <v>0</v>
      </c>
      <c r="X237" s="170">
        <f t="shared" si="24"/>
        <v>0</v>
      </c>
      <c r="Y237" s="170">
        <f t="shared" si="25"/>
        <v>0</v>
      </c>
      <c r="Z237" s="170">
        <f t="shared" si="26"/>
        <v>0</v>
      </c>
      <c r="AA237" s="170">
        <f t="shared" si="27"/>
        <v>0</v>
      </c>
    </row>
    <row r="238" spans="1:27" x14ac:dyDescent="0.25">
      <c r="C238" s="122" t="s">
        <v>22</v>
      </c>
      <c r="D238" s="122" t="s">
        <v>22</v>
      </c>
      <c r="F238" s="122" t="s">
        <v>23</v>
      </c>
      <c r="G238" s="122"/>
      <c r="H238" s="120" t="s">
        <v>24</v>
      </c>
      <c r="I238" s="122"/>
      <c r="J238" s="120" t="s">
        <v>25</v>
      </c>
      <c r="K238" s="122"/>
      <c r="L238" s="122" t="s">
        <v>25</v>
      </c>
      <c r="M238" s="122"/>
      <c r="O238" s="119"/>
      <c r="P238" s="122" t="s">
        <v>24</v>
      </c>
      <c r="R238" s="122"/>
      <c r="V238" s="170">
        <f t="shared" si="22"/>
        <v>0</v>
      </c>
      <c r="W238" s="170">
        <f t="shared" si="23"/>
        <v>0</v>
      </c>
      <c r="X238" s="170">
        <f t="shared" si="24"/>
        <v>0</v>
      </c>
      <c r="Y238" s="170">
        <f t="shared" si="25"/>
        <v>0</v>
      </c>
      <c r="Z238" s="170">
        <f t="shared" si="26"/>
        <v>0</v>
      </c>
      <c r="AA238" s="170">
        <f t="shared" si="27"/>
        <v>0</v>
      </c>
    </row>
    <row r="239" spans="1:27" x14ac:dyDescent="0.25">
      <c r="A239" s="122" t="s">
        <v>26</v>
      </c>
      <c r="B239" s="122"/>
      <c r="C239" s="122" t="s">
        <v>27</v>
      </c>
      <c r="D239" s="122" t="s">
        <v>27</v>
      </c>
      <c r="E239" s="120"/>
      <c r="F239" s="122" t="s">
        <v>28</v>
      </c>
      <c r="G239" s="122"/>
      <c r="H239" s="122" t="s">
        <v>29</v>
      </c>
      <c r="I239" s="122"/>
      <c r="J239" s="122" t="s">
        <v>24</v>
      </c>
      <c r="K239" s="120"/>
      <c r="L239" s="122" t="s">
        <v>24</v>
      </c>
      <c r="M239" s="118"/>
      <c r="N239" s="122" t="s">
        <v>30</v>
      </c>
      <c r="O239" s="121"/>
      <c r="P239" s="120" t="s">
        <v>29</v>
      </c>
      <c r="Q239" s="120"/>
      <c r="R239" s="122" t="s">
        <v>31</v>
      </c>
      <c r="V239" s="170">
        <f t="shared" si="22"/>
        <v>0</v>
      </c>
      <c r="W239" s="170">
        <f t="shared" si="23"/>
        <v>0</v>
      </c>
      <c r="X239" s="170">
        <f t="shared" si="24"/>
        <v>0</v>
      </c>
      <c r="Y239" s="170">
        <f t="shared" si="25"/>
        <v>0</v>
      </c>
      <c r="Z239" s="170">
        <f t="shared" si="26"/>
        <v>0</v>
      </c>
      <c r="AA239" s="170">
        <f t="shared" si="27"/>
        <v>0</v>
      </c>
    </row>
    <row r="240" spans="1:27" ht="13.8" thickBot="1" x14ac:dyDescent="0.3">
      <c r="A240" s="123" t="s">
        <v>32</v>
      </c>
      <c r="B240" s="123"/>
      <c r="C240" s="123" t="s">
        <v>33</v>
      </c>
      <c r="D240" s="123" t="s">
        <v>34</v>
      </c>
      <c r="E240" s="123"/>
      <c r="F240" s="124" t="s">
        <v>35</v>
      </c>
      <c r="G240" s="124"/>
      <c r="H240" s="124" t="s">
        <v>36</v>
      </c>
      <c r="I240" s="125"/>
      <c r="J240" s="124" t="s">
        <v>37</v>
      </c>
      <c r="K240" s="125"/>
      <c r="L240" s="125" t="s">
        <v>38</v>
      </c>
      <c r="M240" s="126"/>
      <c r="N240" s="126" t="s">
        <v>39</v>
      </c>
      <c r="O240" s="127"/>
      <c r="P240" s="126" t="s">
        <v>40</v>
      </c>
      <c r="Q240" s="126"/>
      <c r="R240" s="126" t="s">
        <v>41</v>
      </c>
      <c r="V240" s="170">
        <f t="shared" si="22"/>
        <v>0</v>
      </c>
      <c r="W240" s="170">
        <f t="shared" si="23"/>
        <v>0</v>
      </c>
      <c r="X240" s="170">
        <f t="shared" si="24"/>
        <v>0</v>
      </c>
      <c r="Y240" s="170">
        <f t="shared" si="25"/>
        <v>0</v>
      </c>
      <c r="Z240" s="170">
        <f t="shared" si="26"/>
        <v>0</v>
      </c>
      <c r="AA240" s="170">
        <f t="shared" si="27"/>
        <v>0</v>
      </c>
    </row>
    <row r="241" spans="1:27" x14ac:dyDescent="0.25">
      <c r="A241" s="122">
        <v>1</v>
      </c>
      <c r="B241" s="122"/>
      <c r="O241" s="119"/>
      <c r="V241" s="170">
        <f t="shared" si="22"/>
        <v>0</v>
      </c>
      <c r="W241" s="170">
        <f t="shared" si="23"/>
        <v>0</v>
      </c>
      <c r="X241" s="170">
        <f t="shared" si="24"/>
        <v>0</v>
      </c>
      <c r="Y241" s="170">
        <f t="shared" si="25"/>
        <v>0</v>
      </c>
      <c r="Z241" s="170">
        <f t="shared" si="26"/>
        <v>0</v>
      </c>
      <c r="AA241" s="170">
        <f t="shared" si="27"/>
        <v>0</v>
      </c>
    </row>
    <row r="242" spans="1:27" x14ac:dyDescent="0.25">
      <c r="A242" s="122">
        <f>A241+1</f>
        <v>2</v>
      </c>
      <c r="B242" s="128"/>
      <c r="C242" s="122"/>
      <c r="D242" s="144" t="s">
        <v>101</v>
      </c>
      <c r="F242" s="137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V242" s="170">
        <f t="shared" si="22"/>
        <v>0</v>
      </c>
      <c r="W242" s="170">
        <f t="shared" si="23"/>
        <v>0</v>
      </c>
      <c r="X242" s="170">
        <f t="shared" si="24"/>
        <v>0</v>
      </c>
      <c r="Y242" s="170">
        <f t="shared" si="25"/>
        <v>0</v>
      </c>
      <c r="Z242" s="170">
        <f t="shared" si="26"/>
        <v>0</v>
      </c>
      <c r="AA242" s="170">
        <f t="shared" si="27"/>
        <v>0</v>
      </c>
    </row>
    <row r="243" spans="1:27" x14ac:dyDescent="0.25">
      <c r="A243" s="122">
        <f t="shared" ref="A243:A284" si="28">A242+1</f>
        <v>3</v>
      </c>
      <c r="B243" s="128"/>
      <c r="C243" s="120">
        <v>34185</v>
      </c>
      <c r="D243" s="117" t="s">
        <v>45</v>
      </c>
      <c r="F243" s="132">
        <f>VLOOKUP($C243,'ASDR Current'!$A:$X,F$14,FALSE)*100</f>
        <v>2.7</v>
      </c>
      <c r="G243" s="119"/>
      <c r="H243" s="9">
        <f>VLOOKUP($C243,'ASDR Current'!$A:$X,H$14,FALSE)/1000</f>
        <v>5746.5801100000008</v>
      </c>
      <c r="I243" s="10"/>
      <c r="J243" s="9">
        <f>VLOOKUP($C243,'ASDR Current'!$A:$X,J$14,FALSE)/1000</f>
        <v>0</v>
      </c>
      <c r="K243" s="11"/>
      <c r="L243" s="9">
        <f>VLOOKUP($C243,'ASDR Current'!$A:$X,L$14,FALSE)/1000</f>
        <v>0</v>
      </c>
      <c r="M243" s="11"/>
      <c r="N243" s="9">
        <f>VLOOKUP($C243,'ASDR Current'!$A:$X,N$13,FALSE)/1000+VLOOKUP($C243,'ASDR Current'!$A:$X,N$14,FALSE)/1000</f>
        <v>0</v>
      </c>
      <c r="O243" s="10"/>
      <c r="P243" s="9">
        <f>SUM(H243,J243,L243,N243)</f>
        <v>5746.5801100000008</v>
      </c>
      <c r="Q243" s="11"/>
      <c r="R243" s="9">
        <f>VLOOKUP($C243,'ASDR Current'!$A:$X,R$14,FALSE)/1000</f>
        <v>5746.5801100000008</v>
      </c>
      <c r="V243" s="170">
        <f t="shared" si="22"/>
        <v>5</v>
      </c>
      <c r="W243" s="170">
        <f t="shared" si="23"/>
        <v>0</v>
      </c>
      <c r="X243" s="170">
        <f t="shared" si="24"/>
        <v>0</v>
      </c>
      <c r="Y243" s="170">
        <f t="shared" si="25"/>
        <v>0</v>
      </c>
      <c r="Z243" s="170">
        <f t="shared" si="26"/>
        <v>5</v>
      </c>
      <c r="AA243" s="170">
        <f t="shared" si="27"/>
        <v>5</v>
      </c>
    </row>
    <row r="244" spans="1:27" x14ac:dyDescent="0.25">
      <c r="A244" s="122">
        <f t="shared" si="28"/>
        <v>4</v>
      </c>
      <c r="B244" s="128"/>
      <c r="C244" s="120">
        <v>34285</v>
      </c>
      <c r="D244" s="117" t="s">
        <v>81</v>
      </c>
      <c r="F244" s="132">
        <f>VLOOKUP($C244,'ASDR Current'!$A:$X,F$14,FALSE)*100</f>
        <v>3.7000000000000006</v>
      </c>
      <c r="G244" s="119"/>
      <c r="H244" s="9">
        <f>VLOOKUP($C244,'ASDR Current'!$A:$X,H$14,FALSE)/1000</f>
        <v>2547.9683700000005</v>
      </c>
      <c r="I244" s="10"/>
      <c r="J244" s="9">
        <f>VLOOKUP($C244,'ASDR Current'!$A:$X,J$14,FALSE)/1000</f>
        <v>109.38464</v>
      </c>
      <c r="K244" s="11"/>
      <c r="L244" s="9">
        <f>VLOOKUP($C244,'ASDR Current'!$A:$X,L$14,FALSE)/1000</f>
        <v>0</v>
      </c>
      <c r="M244" s="11"/>
      <c r="N244" s="9">
        <f>VLOOKUP($C244,'ASDR Current'!$A:$X,N$13,FALSE)/1000+VLOOKUP($C244,'ASDR Current'!$A:$X,N$14,FALSE)/1000</f>
        <v>0</v>
      </c>
      <c r="O244" s="10"/>
      <c r="P244" s="9">
        <f>SUM(H244,J244,L244,N244)</f>
        <v>2657.3530100000007</v>
      </c>
      <c r="Q244" s="11"/>
      <c r="R244" s="9">
        <f>VLOOKUP($C244,'ASDR Current'!$A:$X,R$14,FALSE)/1000</f>
        <v>2590.0393899999999</v>
      </c>
      <c r="V244" s="170">
        <f t="shared" si="22"/>
        <v>5</v>
      </c>
      <c r="W244" s="170">
        <f t="shared" si="23"/>
        <v>5</v>
      </c>
      <c r="X244" s="170">
        <f t="shared" si="24"/>
        <v>0</v>
      </c>
      <c r="Y244" s="170">
        <f t="shared" si="25"/>
        <v>0</v>
      </c>
      <c r="Z244" s="170">
        <f t="shared" si="26"/>
        <v>5</v>
      </c>
      <c r="AA244" s="170">
        <f t="shared" si="27"/>
        <v>5</v>
      </c>
    </row>
    <row r="245" spans="1:27" x14ac:dyDescent="0.25">
      <c r="A245" s="122">
        <f t="shared" si="28"/>
        <v>5</v>
      </c>
      <c r="B245" s="128"/>
      <c r="C245" s="120">
        <v>34385</v>
      </c>
      <c r="D245" s="117" t="s">
        <v>82</v>
      </c>
      <c r="F245" s="132">
        <f>VLOOKUP($C245,'ASDR Current'!$A:$X,F$14,FALSE)*100</f>
        <v>5</v>
      </c>
      <c r="G245" s="119"/>
      <c r="H245" s="9">
        <f>VLOOKUP($C245,'ASDR Current'!$A:$X,H$14,FALSE)/1000</f>
        <v>25226.668699999998</v>
      </c>
      <c r="I245" s="10"/>
      <c r="J245" s="9">
        <f>VLOOKUP($C245,'ASDR Current'!$A:$X,J$14,FALSE)/1000</f>
        <v>-122.67247999999999</v>
      </c>
      <c r="K245" s="11"/>
      <c r="L245" s="9">
        <f>VLOOKUP($C245,'ASDR Current'!$A:$X,L$14,FALSE)/1000</f>
        <v>0</v>
      </c>
      <c r="M245" s="11"/>
      <c r="N245" s="9">
        <f>VLOOKUP($C245,'ASDR Current'!$A:$X,N$13,FALSE)/1000+VLOOKUP($C245,'ASDR Current'!$A:$X,N$14,FALSE)/1000</f>
        <v>0</v>
      </c>
      <c r="O245" s="10"/>
      <c r="P245" s="9">
        <f>SUM(H245,J245,L245,N245)</f>
        <v>25103.996219999997</v>
      </c>
      <c r="Q245" s="11"/>
      <c r="R245" s="9">
        <f>VLOOKUP($C245,'ASDR Current'!$A:$X,R$14,FALSE)/1000</f>
        <v>25183.904409999999</v>
      </c>
      <c r="V245" s="170">
        <f t="shared" si="22"/>
        <v>4</v>
      </c>
      <c r="W245" s="170">
        <f t="shared" si="23"/>
        <v>5</v>
      </c>
      <c r="X245" s="170">
        <f t="shared" si="24"/>
        <v>0</v>
      </c>
      <c r="Y245" s="170">
        <f t="shared" si="25"/>
        <v>0</v>
      </c>
      <c r="Z245" s="170">
        <f t="shared" si="26"/>
        <v>5</v>
      </c>
      <c r="AA245" s="170">
        <f t="shared" si="27"/>
        <v>5</v>
      </c>
    </row>
    <row r="246" spans="1:27" x14ac:dyDescent="0.25">
      <c r="A246" s="122">
        <f t="shared" si="28"/>
        <v>6</v>
      </c>
      <c r="B246" s="128"/>
      <c r="C246" s="120">
        <v>34585</v>
      </c>
      <c r="D246" s="117" t="s">
        <v>48</v>
      </c>
      <c r="F246" s="132">
        <f>VLOOKUP($C246,'ASDR Current'!$A:$X,F$14,FALSE)*100</f>
        <v>2.6</v>
      </c>
      <c r="G246" s="119"/>
      <c r="H246" s="9">
        <f>VLOOKUP($C246,'ASDR Current'!$A:$X,H$14,FALSE)/1000</f>
        <v>5471.6171000000004</v>
      </c>
      <c r="I246" s="10"/>
      <c r="J246" s="9">
        <f>VLOOKUP($C246,'ASDR Current'!$A:$X,J$14,FALSE)/1000</f>
        <v>31.889150000000001</v>
      </c>
      <c r="K246" s="11"/>
      <c r="L246" s="9">
        <f>VLOOKUP($C246,'ASDR Current'!$A:$X,L$14,FALSE)/1000</f>
        <v>-14.237270000000001</v>
      </c>
      <c r="M246" s="11"/>
      <c r="N246" s="9">
        <f>VLOOKUP($C246,'ASDR Current'!$A:$X,N$13,FALSE)/1000+VLOOKUP($C246,'ASDR Current'!$A:$X,N$14,FALSE)/1000</f>
        <v>0</v>
      </c>
      <c r="O246" s="10"/>
      <c r="P246" s="9">
        <f>SUM(H246,J246,L246,N246)</f>
        <v>5489.2689800000007</v>
      </c>
      <c r="Q246" s="11"/>
      <c r="R246" s="9">
        <f>VLOOKUP($C246,'ASDR Current'!$A:$X,R$14,FALSE)/1000</f>
        <v>5475.6906100000006</v>
      </c>
      <c r="V246" s="170">
        <f t="shared" si="22"/>
        <v>4</v>
      </c>
      <c r="W246" s="170">
        <f t="shared" si="23"/>
        <v>5</v>
      </c>
      <c r="X246" s="170">
        <f t="shared" si="24"/>
        <v>5</v>
      </c>
      <c r="Y246" s="170">
        <f t="shared" si="25"/>
        <v>0</v>
      </c>
      <c r="Z246" s="170">
        <f t="shared" si="26"/>
        <v>5</v>
      </c>
      <c r="AA246" s="170">
        <f t="shared" si="27"/>
        <v>5</v>
      </c>
    </row>
    <row r="247" spans="1:27" x14ac:dyDescent="0.25">
      <c r="A247" s="122">
        <f t="shared" si="28"/>
        <v>7</v>
      </c>
      <c r="B247" s="122"/>
      <c r="C247" s="120">
        <v>34685</v>
      </c>
      <c r="D247" s="117" t="s">
        <v>49</v>
      </c>
      <c r="F247" s="132">
        <f>VLOOKUP($C247,'ASDR Current'!$A:$X,F$14,FALSE)*100</f>
        <v>3.5999999999999996</v>
      </c>
      <c r="G247" s="119"/>
      <c r="H247" s="9">
        <f>VLOOKUP($C247,'ASDR Current'!$A:$X,H$14,FALSE)/1000</f>
        <v>0</v>
      </c>
      <c r="I247" s="10"/>
      <c r="J247" s="9">
        <f>VLOOKUP($C247,'ASDR Current'!$A:$X,J$14,FALSE)/1000</f>
        <v>0</v>
      </c>
      <c r="K247" s="11"/>
      <c r="L247" s="9">
        <f>VLOOKUP($C247,'ASDR Current'!$A:$X,L$14,FALSE)/1000</f>
        <v>0</v>
      </c>
      <c r="M247" s="11"/>
      <c r="N247" s="9">
        <f>VLOOKUP($C247,'ASDR Current'!$A:$X,N$13,FALSE)/1000+VLOOKUP($C247,'ASDR Current'!$A:$X,N$14,FALSE)/1000</f>
        <v>0</v>
      </c>
      <c r="O247" s="10"/>
      <c r="P247" s="9">
        <f>SUM(H247,J247,L247,N247)</f>
        <v>0</v>
      </c>
      <c r="Q247" s="11"/>
      <c r="R247" s="9">
        <f>VLOOKUP($C247,'ASDR Current'!$A:$X,R$14,FALSE)/1000</f>
        <v>0</v>
      </c>
      <c r="V247" s="170">
        <f t="shared" si="22"/>
        <v>0</v>
      </c>
      <c r="W247" s="170">
        <f t="shared" si="23"/>
        <v>0</v>
      </c>
      <c r="X247" s="170">
        <f t="shared" si="24"/>
        <v>0</v>
      </c>
      <c r="Y247" s="170">
        <f t="shared" si="25"/>
        <v>0</v>
      </c>
      <c r="Z247" s="170">
        <f t="shared" si="26"/>
        <v>0</v>
      </c>
      <c r="AA247" s="170">
        <f t="shared" si="27"/>
        <v>0</v>
      </c>
    </row>
    <row r="248" spans="1:27" x14ac:dyDescent="0.25">
      <c r="A248" s="122">
        <f t="shared" si="28"/>
        <v>8</v>
      </c>
      <c r="B248" s="122"/>
      <c r="C248" s="122"/>
      <c r="D248" s="144" t="s">
        <v>102</v>
      </c>
      <c r="F248" s="132"/>
      <c r="H248" s="13">
        <f>SUM(H243:H247)</f>
        <v>38992.834280000003</v>
      </c>
      <c r="I248" s="16"/>
      <c r="J248" s="13">
        <f>SUM(J243:J247)</f>
        <v>18.601310000000012</v>
      </c>
      <c r="K248" s="16"/>
      <c r="L248" s="13">
        <f>SUM(L243:L247)</f>
        <v>-14.237270000000001</v>
      </c>
      <c r="M248" s="16"/>
      <c r="N248" s="13">
        <f>SUM(N243:N247)</f>
        <v>0</v>
      </c>
      <c r="O248" s="16"/>
      <c r="P248" s="13">
        <f>SUM(P243:P247)</f>
        <v>38997.198320000003</v>
      </c>
      <c r="Q248" s="16"/>
      <c r="R248" s="13">
        <f>SUM(R243:R247)</f>
        <v>38996.214520000001</v>
      </c>
      <c r="V248" s="170">
        <f t="shared" si="22"/>
        <v>5</v>
      </c>
      <c r="W248" s="170">
        <f t="shared" si="23"/>
        <v>5</v>
      </c>
      <c r="X248" s="170">
        <f t="shared" si="24"/>
        <v>5</v>
      </c>
      <c r="Y248" s="170">
        <f t="shared" si="25"/>
        <v>0</v>
      </c>
      <c r="Z248" s="170">
        <f t="shared" si="26"/>
        <v>5</v>
      </c>
      <c r="AA248" s="170">
        <f t="shared" si="27"/>
        <v>5</v>
      </c>
    </row>
    <row r="249" spans="1:27" x14ac:dyDescent="0.25">
      <c r="A249" s="122">
        <f t="shared" si="28"/>
        <v>9</v>
      </c>
      <c r="B249" s="122"/>
      <c r="F249" s="133"/>
      <c r="O249" s="119"/>
      <c r="V249" s="170">
        <f t="shared" si="22"/>
        <v>0</v>
      </c>
      <c r="W249" s="170">
        <f t="shared" si="23"/>
        <v>0</v>
      </c>
      <c r="X249" s="170">
        <f t="shared" si="24"/>
        <v>0</v>
      </c>
      <c r="Y249" s="170">
        <f t="shared" si="25"/>
        <v>0</v>
      </c>
      <c r="Z249" s="170">
        <f t="shared" si="26"/>
        <v>0</v>
      </c>
      <c r="AA249" s="170">
        <f t="shared" si="27"/>
        <v>0</v>
      </c>
    </row>
    <row r="250" spans="1:27" x14ac:dyDescent="0.25">
      <c r="A250" s="122">
        <f t="shared" si="28"/>
        <v>10</v>
      </c>
      <c r="B250" s="122"/>
      <c r="C250" s="122"/>
      <c r="D250" s="144" t="s">
        <v>103</v>
      </c>
      <c r="F250" s="132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V250" s="170">
        <f t="shared" si="22"/>
        <v>0</v>
      </c>
      <c r="W250" s="170">
        <f t="shared" si="23"/>
        <v>0</v>
      </c>
      <c r="X250" s="170">
        <f t="shared" si="24"/>
        <v>0</v>
      </c>
      <c r="Y250" s="170">
        <f t="shared" si="25"/>
        <v>0</v>
      </c>
      <c r="Z250" s="170">
        <f t="shared" si="26"/>
        <v>0</v>
      </c>
      <c r="AA250" s="170">
        <f t="shared" si="27"/>
        <v>0</v>
      </c>
    </row>
    <row r="251" spans="1:27" x14ac:dyDescent="0.25">
      <c r="A251" s="122">
        <f t="shared" si="28"/>
        <v>11</v>
      </c>
      <c r="B251" s="122"/>
      <c r="C251" s="120">
        <v>34186</v>
      </c>
      <c r="D251" s="117" t="s">
        <v>45</v>
      </c>
      <c r="F251" s="132">
        <f>VLOOKUP($C251,'ASDR Current'!$A:$X,F$14,FALSE)*100</f>
        <v>2.6</v>
      </c>
      <c r="G251" s="119"/>
      <c r="H251" s="9">
        <f>VLOOKUP($C251,'ASDR Current'!$A:$X,H$14,FALSE)/1000</f>
        <v>13374.554050000001</v>
      </c>
      <c r="I251" s="10"/>
      <c r="J251" s="9">
        <f>VLOOKUP($C251,'ASDR Current'!$A:$X,J$14,FALSE)/1000</f>
        <v>0</v>
      </c>
      <c r="K251" s="11"/>
      <c r="L251" s="9">
        <f>VLOOKUP($C251,'ASDR Current'!$A:$X,L$14,FALSE)/1000</f>
        <v>0</v>
      </c>
      <c r="M251" s="11"/>
      <c r="N251" s="9">
        <f>VLOOKUP($C251,'ASDR Current'!$A:$X,N$13,FALSE)/1000+VLOOKUP($C251,'ASDR Current'!$A:$X,N$14,FALSE)/1000</f>
        <v>0</v>
      </c>
      <c r="O251" s="10"/>
      <c r="P251" s="9">
        <f>SUM(H251,J251,L251,N251)</f>
        <v>13374.554050000001</v>
      </c>
      <c r="Q251" s="11"/>
      <c r="R251" s="9">
        <f>VLOOKUP($C251,'ASDR Current'!$A:$X,R$14,FALSE)/1000</f>
        <v>13374.554050000001</v>
      </c>
      <c r="V251" s="170">
        <f t="shared" si="22"/>
        <v>5</v>
      </c>
      <c r="W251" s="170">
        <f t="shared" si="23"/>
        <v>0</v>
      </c>
      <c r="X251" s="170">
        <f t="shared" si="24"/>
        <v>0</v>
      </c>
      <c r="Y251" s="170">
        <f t="shared" si="25"/>
        <v>0</v>
      </c>
      <c r="Z251" s="170">
        <f t="shared" si="26"/>
        <v>5</v>
      </c>
      <c r="AA251" s="170">
        <f t="shared" si="27"/>
        <v>5</v>
      </c>
    </row>
    <row r="252" spans="1:27" x14ac:dyDescent="0.25">
      <c r="A252" s="122">
        <f t="shared" si="28"/>
        <v>12</v>
      </c>
      <c r="B252" s="128"/>
      <c r="C252" s="120">
        <v>34286</v>
      </c>
      <c r="D252" s="117" t="s">
        <v>81</v>
      </c>
      <c r="F252" s="132">
        <f>VLOOKUP($C252,'ASDR Current'!$A:$X,F$14,FALSE)*100</f>
        <v>3</v>
      </c>
      <c r="G252" s="119"/>
      <c r="H252" s="9">
        <f>VLOOKUP($C252,'ASDR Current'!$A:$X,H$14,FALSE)/1000</f>
        <v>213989.1631699999</v>
      </c>
      <c r="I252" s="10"/>
      <c r="J252" s="9">
        <f>VLOOKUP($C252,'ASDR Current'!$A:$X,J$14,FALSE)/1000</f>
        <v>93.234399999999994</v>
      </c>
      <c r="K252" s="11"/>
      <c r="L252" s="9">
        <f>VLOOKUP($C252,'ASDR Current'!$A:$X,L$14,FALSE)/1000</f>
        <v>-240.73442</v>
      </c>
      <c r="M252" s="11"/>
      <c r="N252" s="9">
        <f>VLOOKUP($C252,'ASDR Current'!$A:$X,N$13,FALSE)/1000+VLOOKUP($C252,'ASDR Current'!$A:$X,N$14,FALSE)/1000</f>
        <v>0</v>
      </c>
      <c r="O252" s="10"/>
      <c r="P252" s="9">
        <f>SUM(H252,J252,L252,N252)</f>
        <v>213841.66314999989</v>
      </c>
      <c r="Q252" s="11"/>
      <c r="R252" s="9">
        <f>VLOOKUP($C252,'ASDR Current'!$A:$X,R$14,FALSE)/1000</f>
        <v>213914.56931999998</v>
      </c>
      <c r="V252" s="170">
        <f t="shared" si="22"/>
        <v>5</v>
      </c>
      <c r="W252" s="170">
        <f t="shared" si="23"/>
        <v>4</v>
      </c>
      <c r="X252" s="170">
        <f t="shared" si="24"/>
        <v>3</v>
      </c>
      <c r="Y252" s="170">
        <f t="shared" si="25"/>
        <v>0</v>
      </c>
      <c r="Z252" s="170">
        <f t="shared" si="26"/>
        <v>5</v>
      </c>
      <c r="AA252" s="170">
        <f t="shared" si="27"/>
        <v>5</v>
      </c>
    </row>
    <row r="253" spans="1:27" x14ac:dyDescent="0.25">
      <c r="A253" s="122">
        <f t="shared" si="28"/>
        <v>13</v>
      </c>
      <c r="B253" s="128"/>
      <c r="C253" s="120">
        <v>34386</v>
      </c>
      <c r="D253" s="117" t="s">
        <v>82</v>
      </c>
      <c r="F253" s="132">
        <f>VLOOKUP($C253,'ASDR Current'!$A:$X,F$14,FALSE)*100</f>
        <v>3.1</v>
      </c>
      <c r="G253" s="119"/>
      <c r="H253" s="9">
        <f>VLOOKUP($C253,'ASDR Current'!$A:$X,H$14,FALSE)/1000</f>
        <v>224045.53336</v>
      </c>
      <c r="I253" s="10"/>
      <c r="J253" s="9">
        <f>VLOOKUP($C253,'ASDR Current'!$A:$X,J$14,FALSE)/1000</f>
        <v>-0.22550000000000001</v>
      </c>
      <c r="K253" s="11"/>
      <c r="L253" s="9">
        <f>VLOOKUP($C253,'ASDR Current'!$A:$X,L$14,FALSE)/1000</f>
        <v>-122.97538</v>
      </c>
      <c r="M253" s="11"/>
      <c r="N253" s="9">
        <f>VLOOKUP($C253,'ASDR Current'!$A:$X,N$13,FALSE)/1000+VLOOKUP($C253,'ASDR Current'!$A:$X,N$14,FALSE)/1000</f>
        <v>0</v>
      </c>
      <c r="O253" s="10"/>
      <c r="P253" s="9">
        <f>SUM(H253,J253,L253,N253)</f>
        <v>223922.33248000001</v>
      </c>
      <c r="Q253" s="11"/>
      <c r="R253" s="9">
        <f>VLOOKUP($C253,'ASDR Current'!$A:$X,R$14,FALSE)/1000</f>
        <v>223996.52321000001</v>
      </c>
      <c r="V253" s="170">
        <f t="shared" si="22"/>
        <v>5</v>
      </c>
      <c r="W253" s="170">
        <f t="shared" si="23"/>
        <v>4</v>
      </c>
      <c r="X253" s="170">
        <f t="shared" si="24"/>
        <v>5</v>
      </c>
      <c r="Y253" s="170">
        <f t="shared" si="25"/>
        <v>0</v>
      </c>
      <c r="Z253" s="170">
        <f t="shared" si="26"/>
        <v>5</v>
      </c>
      <c r="AA253" s="170">
        <f t="shared" si="27"/>
        <v>5</v>
      </c>
    </row>
    <row r="254" spans="1:27" x14ac:dyDescent="0.25">
      <c r="A254" s="122">
        <f t="shared" si="28"/>
        <v>14</v>
      </c>
      <c r="B254" s="128"/>
      <c r="C254" s="120">
        <v>34586</v>
      </c>
      <c r="D254" s="117" t="s">
        <v>48</v>
      </c>
      <c r="F254" s="132">
        <f>VLOOKUP($C254,'ASDR Current'!$A:$X,F$14,FALSE)*100</f>
        <v>3</v>
      </c>
      <c r="G254" s="119"/>
      <c r="H254" s="9">
        <f>VLOOKUP($C254,'ASDR Current'!$A:$X,H$14,FALSE)/1000</f>
        <v>18338.595009999997</v>
      </c>
      <c r="I254" s="10"/>
      <c r="J254" s="9">
        <f>VLOOKUP($C254,'ASDR Current'!$A:$X,J$14,FALSE)/1000</f>
        <v>0</v>
      </c>
      <c r="K254" s="11"/>
      <c r="L254" s="9">
        <f>VLOOKUP($C254,'ASDR Current'!$A:$X,L$14,FALSE)/1000</f>
        <v>0</v>
      </c>
      <c r="M254" s="11"/>
      <c r="N254" s="9">
        <f>VLOOKUP($C254,'ASDR Current'!$A:$X,N$13,FALSE)/1000+VLOOKUP($C254,'ASDR Current'!$A:$X,N$14,FALSE)/1000</f>
        <v>0</v>
      </c>
      <c r="O254" s="10"/>
      <c r="P254" s="9">
        <f>SUM(H254,J254,L254,N254)</f>
        <v>18338.595009999997</v>
      </c>
      <c r="Q254" s="11"/>
      <c r="R254" s="9">
        <f>VLOOKUP($C254,'ASDR Current'!$A:$X,R$14,FALSE)/1000</f>
        <v>18338.595010000001</v>
      </c>
      <c r="V254" s="170">
        <f t="shared" si="22"/>
        <v>5</v>
      </c>
      <c r="W254" s="170">
        <f t="shared" si="23"/>
        <v>0</v>
      </c>
      <c r="X254" s="170">
        <f t="shared" si="24"/>
        <v>0</v>
      </c>
      <c r="Y254" s="170">
        <f t="shared" si="25"/>
        <v>0</v>
      </c>
      <c r="Z254" s="170">
        <f t="shared" si="26"/>
        <v>5</v>
      </c>
      <c r="AA254" s="170">
        <f t="shared" si="27"/>
        <v>5</v>
      </c>
    </row>
    <row r="255" spans="1:27" x14ac:dyDescent="0.25">
      <c r="A255" s="122">
        <f t="shared" si="28"/>
        <v>15</v>
      </c>
      <c r="B255" s="128"/>
      <c r="C255" s="120">
        <v>34686</v>
      </c>
      <c r="D255" s="117" t="s">
        <v>49</v>
      </c>
      <c r="F255" s="132">
        <f>VLOOKUP($C255,'ASDR Current'!$A:$X,F$14,FALSE)*100</f>
        <v>3</v>
      </c>
      <c r="G255" s="119"/>
      <c r="H255" s="9">
        <f>VLOOKUP($C255,'ASDR Current'!$A:$X,H$14,FALSE)/1000</f>
        <v>141.62640999999999</v>
      </c>
      <c r="I255" s="10"/>
      <c r="J255" s="9">
        <f>VLOOKUP($C255,'ASDR Current'!$A:$X,J$14,FALSE)/1000</f>
        <v>0</v>
      </c>
      <c r="K255" s="11"/>
      <c r="L255" s="9">
        <f>VLOOKUP($C255,'ASDR Current'!$A:$X,L$14,FALSE)/1000</f>
        <v>0</v>
      </c>
      <c r="M255" s="11"/>
      <c r="N255" s="9">
        <f>VLOOKUP($C255,'ASDR Current'!$A:$X,N$13,FALSE)/1000+VLOOKUP($C255,'ASDR Current'!$A:$X,N$14,FALSE)/1000</f>
        <v>0</v>
      </c>
      <c r="O255" s="10"/>
      <c r="P255" s="9">
        <f>SUM(H255,J255,L255,N255)</f>
        <v>141.62640999999999</v>
      </c>
      <c r="Q255" s="11"/>
      <c r="R255" s="9">
        <f>VLOOKUP($C255,'ASDR Current'!$A:$X,R$14,FALSE)/1000</f>
        <v>141.62640999999999</v>
      </c>
      <c r="V255" s="170">
        <f t="shared" si="22"/>
        <v>5</v>
      </c>
      <c r="W255" s="170">
        <f t="shared" si="23"/>
        <v>0</v>
      </c>
      <c r="X255" s="170">
        <f t="shared" si="24"/>
        <v>0</v>
      </c>
      <c r="Y255" s="170">
        <f t="shared" si="25"/>
        <v>0</v>
      </c>
      <c r="Z255" s="170">
        <f t="shared" si="26"/>
        <v>5</v>
      </c>
      <c r="AA255" s="170">
        <f t="shared" si="27"/>
        <v>5</v>
      </c>
    </row>
    <row r="256" spans="1:27" x14ac:dyDescent="0.25">
      <c r="A256" s="122">
        <f t="shared" si="28"/>
        <v>16</v>
      </c>
      <c r="B256" s="128"/>
      <c r="C256" s="120"/>
      <c r="D256" s="144" t="s">
        <v>104</v>
      </c>
      <c r="F256" s="132"/>
      <c r="H256" s="13">
        <f>SUM(H251:H255)</f>
        <v>469889.47199999989</v>
      </c>
      <c r="I256" s="16"/>
      <c r="J256" s="13">
        <f>SUM(J251:J255)</f>
        <v>93.008899999999997</v>
      </c>
      <c r="K256" s="16"/>
      <c r="L256" s="13">
        <f>SUM(L251:L255)</f>
        <v>-363.70979999999997</v>
      </c>
      <c r="M256" s="16"/>
      <c r="N256" s="13">
        <f>SUM(N251:N255)</f>
        <v>0</v>
      </c>
      <c r="O256" s="16"/>
      <c r="P256" s="13">
        <f>SUM(P251:P255)</f>
        <v>469618.77109999995</v>
      </c>
      <c r="Q256" s="16"/>
      <c r="R256" s="13">
        <f>SUM(R251:R255)</f>
        <v>469765.86800000002</v>
      </c>
      <c r="V256" s="170">
        <f t="shared" si="22"/>
        <v>3</v>
      </c>
      <c r="W256" s="170">
        <f t="shared" si="23"/>
        <v>4</v>
      </c>
      <c r="X256" s="170">
        <f t="shared" si="24"/>
        <v>4</v>
      </c>
      <c r="Y256" s="170">
        <f t="shared" si="25"/>
        <v>0</v>
      </c>
      <c r="Z256" s="170">
        <f t="shared" si="26"/>
        <v>4</v>
      </c>
      <c r="AA256" s="170">
        <f t="shared" si="27"/>
        <v>3</v>
      </c>
    </row>
    <row r="257" spans="1:27" x14ac:dyDescent="0.25">
      <c r="A257" s="122">
        <f t="shared" si="28"/>
        <v>17</v>
      </c>
      <c r="B257" s="128"/>
      <c r="F257" s="133"/>
      <c r="O257" s="119"/>
      <c r="V257" s="170">
        <f t="shared" si="22"/>
        <v>0</v>
      </c>
      <c r="W257" s="170">
        <f t="shared" si="23"/>
        <v>0</v>
      </c>
      <c r="X257" s="170">
        <f t="shared" si="24"/>
        <v>0</v>
      </c>
      <c r="Y257" s="170">
        <f t="shared" si="25"/>
        <v>0</v>
      </c>
      <c r="Z257" s="170">
        <f t="shared" si="26"/>
        <v>0</v>
      </c>
      <c r="AA257" s="170">
        <f t="shared" si="27"/>
        <v>0</v>
      </c>
    </row>
    <row r="258" spans="1:27" x14ac:dyDescent="0.25">
      <c r="A258" s="122">
        <f t="shared" si="28"/>
        <v>18</v>
      </c>
      <c r="B258" s="128"/>
      <c r="C258" s="120">
        <v>34287</v>
      </c>
      <c r="D258" s="144" t="s">
        <v>105</v>
      </c>
      <c r="F258" s="132">
        <f>VLOOKUP($C258,'ASDR Current'!$A:$X,F$14,FALSE)*100</f>
        <v>20</v>
      </c>
      <c r="G258" s="119"/>
      <c r="H258" s="9">
        <f>VLOOKUP($C258,'ASDR Current'!$A:$X,H$14,FALSE)/1000</f>
        <v>0</v>
      </c>
      <c r="I258" s="10"/>
      <c r="J258" s="9">
        <f>VLOOKUP($C258,'ASDR Current'!$A:$X,J$14,FALSE)/1000</f>
        <v>0</v>
      </c>
      <c r="K258" s="11"/>
      <c r="L258" s="9">
        <f>VLOOKUP($C258,'ASDR Current'!$A:$X,L$14,FALSE)/1000</f>
        <v>0</v>
      </c>
      <c r="M258" s="11"/>
      <c r="N258" s="9">
        <f>VLOOKUP($C258,'ASDR Current'!$A:$X,N$13,FALSE)/1000+VLOOKUP($C258,'ASDR Current'!$A:$X,N$14,FALSE)/1000</f>
        <v>0</v>
      </c>
      <c r="O258" s="10"/>
      <c r="P258" s="9">
        <f>SUM(H258,J258,L258,N258)</f>
        <v>0</v>
      </c>
      <c r="Q258" s="11"/>
      <c r="R258" s="9">
        <f>VLOOKUP($C258,'ASDR Current'!$A:$X,R$14,FALSE)/1000</f>
        <v>0</v>
      </c>
      <c r="V258" s="170">
        <f t="shared" si="22"/>
        <v>0</v>
      </c>
      <c r="W258" s="170">
        <f t="shared" si="23"/>
        <v>0</v>
      </c>
      <c r="X258" s="170">
        <f t="shared" si="24"/>
        <v>0</v>
      </c>
      <c r="Y258" s="170">
        <f t="shared" si="25"/>
        <v>0</v>
      </c>
      <c r="Z258" s="170">
        <f t="shared" si="26"/>
        <v>0</v>
      </c>
      <c r="AA258" s="170">
        <f t="shared" si="27"/>
        <v>0</v>
      </c>
    </row>
    <row r="259" spans="1:27" x14ac:dyDescent="0.25">
      <c r="A259" s="122">
        <f t="shared" si="28"/>
        <v>19</v>
      </c>
      <c r="B259" s="128"/>
      <c r="C259" s="120">
        <v>34687</v>
      </c>
      <c r="D259" s="117" t="s">
        <v>106</v>
      </c>
      <c r="F259" s="132">
        <f>VLOOKUP($C259,'ASDR Current'!$A:$X,F$14,FALSE)*100</f>
        <v>14.299999999999999</v>
      </c>
      <c r="G259" s="119"/>
      <c r="H259" s="9">
        <f>VLOOKUP($C259,'ASDR Current'!$A:$X,H$14,FALSE)/1000</f>
        <v>1637.25728</v>
      </c>
      <c r="I259" s="10"/>
      <c r="J259" s="9">
        <f>VLOOKUP($C259,'ASDR Current'!$A:$X,J$14,FALSE)/1000</f>
        <v>558.95855000000006</v>
      </c>
      <c r="K259" s="11"/>
      <c r="L259" s="9">
        <f>VLOOKUP($C259,'ASDR Current'!$A:$X,L$14,FALSE)/1000</f>
        <v>-84.255889999999994</v>
      </c>
      <c r="M259" s="11"/>
      <c r="N259" s="9">
        <f>VLOOKUP($C259,'ASDR Current'!$A:$X,N$13,FALSE)/1000+VLOOKUP($C259,'ASDR Current'!$A:$X,N$14,FALSE)/1000</f>
        <v>0</v>
      </c>
      <c r="O259" s="10"/>
      <c r="P259" s="9">
        <f>SUM(H259,J259,L259,N259)</f>
        <v>2111.9599400000002</v>
      </c>
      <c r="Q259" s="11"/>
      <c r="R259" s="9">
        <f>VLOOKUP($C259,'ASDR Current'!$A:$X,R$14,FALSE)/1000</f>
        <v>1868.1113700000001</v>
      </c>
      <c r="V259" s="170">
        <f t="shared" ref="V259:V322" si="29">IFERROR(IF(H259=INT(H259),0,LEN(MID(H259-INT(H259),FIND(".",H259,1),LEN(H259)-FIND(".",H259,1)))),0)</f>
        <v>5</v>
      </c>
      <c r="W259" s="170">
        <f t="shared" ref="W259:W322" si="30">IFERROR(IF(J259=INT(J259),0,LEN(MID(J259-INT(J259),FIND(".",J259,1),LEN(J259)-FIND(".",J259,1)))),0)</f>
        <v>5</v>
      </c>
      <c r="X259" s="170">
        <f t="shared" ref="X259:X322" si="31">IFERROR(IF(L259=INT(L259),0,LEN(MID(L259-INT(L259),FIND(".",L259,1),LEN(L259)-FIND(".",L259,1)))),0)</f>
        <v>5</v>
      </c>
      <c r="Y259" s="170">
        <f t="shared" ref="Y259:Y322" si="32">IFERROR(IF(N259=INT(N259),0,LEN(MID(N259-INT(N259),FIND(".",N259,1),LEN(N259)-FIND(".",N259,1)))),0)</f>
        <v>0</v>
      </c>
      <c r="Z259" s="170">
        <f t="shared" ref="Z259:Z322" si="33">IFERROR(IF(P259=INT(P259),0,LEN(MID(P259-INT(P259),FIND(".",P259,1),LEN(P259)-FIND(".",P259,1)))),0)</f>
        <v>5</v>
      </c>
      <c r="AA259" s="170">
        <f t="shared" ref="AA259:AA322" si="34">IFERROR(IF(R259=INT(R259),0,LEN(MID(R259-INT(R259),FIND(".",R259,1),LEN(R259)-FIND(".",R259,1)))),0)</f>
        <v>5</v>
      </c>
    </row>
    <row r="260" spans="1:27" x14ac:dyDescent="0.25">
      <c r="A260" s="122">
        <f t="shared" si="28"/>
        <v>20</v>
      </c>
      <c r="B260" s="128"/>
      <c r="C260" s="122"/>
      <c r="F260" s="132"/>
      <c r="H260" s="13"/>
      <c r="I260" s="16"/>
      <c r="J260" s="13"/>
      <c r="K260" s="16"/>
      <c r="L260" s="13"/>
      <c r="M260" s="16"/>
      <c r="N260" s="13"/>
      <c r="O260" s="16"/>
      <c r="P260" s="13"/>
      <c r="Q260" s="16"/>
      <c r="R260" s="13"/>
      <c r="V260" s="170">
        <f t="shared" si="29"/>
        <v>0</v>
      </c>
      <c r="W260" s="170">
        <f t="shared" si="30"/>
        <v>0</v>
      </c>
      <c r="X260" s="170">
        <f t="shared" si="31"/>
        <v>0</v>
      </c>
      <c r="Y260" s="170">
        <f t="shared" si="32"/>
        <v>0</v>
      </c>
      <c r="Z260" s="170">
        <f t="shared" si="33"/>
        <v>0</v>
      </c>
      <c r="AA260" s="170">
        <f t="shared" si="34"/>
        <v>0</v>
      </c>
    </row>
    <row r="261" spans="1:27" ht="13.8" thickBot="1" x14ac:dyDescent="0.3">
      <c r="A261" s="122">
        <f t="shared" si="28"/>
        <v>21</v>
      </c>
      <c r="B261" s="128"/>
      <c r="C261" s="122"/>
      <c r="D261" s="117" t="s">
        <v>107</v>
      </c>
      <c r="F261" s="132"/>
      <c r="H261" s="20">
        <f>SUM(H192,H200,H208,H216,H224,H248,H256,H258,H259)</f>
        <v>1429149.81972</v>
      </c>
      <c r="I261" s="16"/>
      <c r="J261" s="20">
        <f>SUM(J192,J200,J208,J216,J224,J248,J256,J258,J259)</f>
        <v>11162.154559999999</v>
      </c>
      <c r="K261" s="16"/>
      <c r="L261" s="20">
        <f>SUM(L192,L200,L208,L216,L224,L248,L256,L258,L259)</f>
        <v>-9477.9123800000016</v>
      </c>
      <c r="M261" s="16"/>
      <c r="N261" s="20">
        <f>SUM(N192,N200,N208,N216,N224,N248,N256,N258,N259)</f>
        <v>0</v>
      </c>
      <c r="O261" s="16"/>
      <c r="P261" s="20">
        <f>SUM(P192,P200,P208,P216,P224,P248,P256,P258,P259)</f>
        <v>1430834.0618999999</v>
      </c>
      <c r="Q261" s="16"/>
      <c r="R261" s="20">
        <f>SUM(R192,R200,R208,R216,R224,R248,R256,R258,R259)</f>
        <v>1428143.3306000002</v>
      </c>
      <c r="V261" s="170">
        <f t="shared" si="29"/>
        <v>5</v>
      </c>
      <c r="W261" s="170">
        <f t="shared" si="30"/>
        <v>5</v>
      </c>
      <c r="X261" s="170">
        <f t="shared" si="31"/>
        <v>5</v>
      </c>
      <c r="Y261" s="170">
        <f t="shared" si="32"/>
        <v>0</v>
      </c>
      <c r="Z261" s="170">
        <f t="shared" si="33"/>
        <v>4</v>
      </c>
      <c r="AA261" s="170">
        <f t="shared" si="34"/>
        <v>4</v>
      </c>
    </row>
    <row r="262" spans="1:27" ht="13.8" thickTop="1" x14ac:dyDescent="0.25">
      <c r="A262" s="122">
        <f t="shared" si="28"/>
        <v>22</v>
      </c>
      <c r="B262" s="128"/>
      <c r="F262" s="133"/>
      <c r="O262" s="119"/>
      <c r="V262" s="170">
        <f t="shared" si="29"/>
        <v>0</v>
      </c>
      <c r="W262" s="170">
        <f t="shared" si="30"/>
        <v>0</v>
      </c>
      <c r="X262" s="170">
        <f t="shared" si="31"/>
        <v>0</v>
      </c>
      <c r="Y262" s="170">
        <f t="shared" si="32"/>
        <v>0</v>
      </c>
      <c r="Z262" s="170">
        <f t="shared" si="33"/>
        <v>0</v>
      </c>
      <c r="AA262" s="170">
        <f t="shared" si="34"/>
        <v>0</v>
      </c>
    </row>
    <row r="263" spans="1:27" x14ac:dyDescent="0.25">
      <c r="A263" s="122">
        <f t="shared" si="28"/>
        <v>23</v>
      </c>
      <c r="B263" s="128"/>
      <c r="F263" s="133"/>
      <c r="O263" s="119"/>
      <c r="V263" s="170">
        <f t="shared" si="29"/>
        <v>0</v>
      </c>
      <c r="W263" s="170">
        <f t="shared" si="30"/>
        <v>0</v>
      </c>
      <c r="X263" s="170">
        <f t="shared" si="31"/>
        <v>0</v>
      </c>
      <c r="Y263" s="170">
        <f t="shared" si="32"/>
        <v>0</v>
      </c>
      <c r="Z263" s="170">
        <f t="shared" si="33"/>
        <v>0</v>
      </c>
      <c r="AA263" s="170">
        <f t="shared" si="34"/>
        <v>0</v>
      </c>
    </row>
    <row r="264" spans="1:27" x14ac:dyDescent="0.25">
      <c r="A264" s="122">
        <f t="shared" si="28"/>
        <v>24</v>
      </c>
      <c r="B264" s="128"/>
      <c r="F264" s="133"/>
      <c r="O264" s="119"/>
      <c r="V264" s="170">
        <f t="shared" si="29"/>
        <v>0</v>
      </c>
      <c r="W264" s="170">
        <f t="shared" si="30"/>
        <v>0</v>
      </c>
      <c r="X264" s="170">
        <f t="shared" si="31"/>
        <v>0</v>
      </c>
      <c r="Y264" s="170">
        <f t="shared" si="32"/>
        <v>0</v>
      </c>
      <c r="Z264" s="170">
        <f t="shared" si="33"/>
        <v>0</v>
      </c>
      <c r="AA264" s="170">
        <f t="shared" si="34"/>
        <v>0</v>
      </c>
    </row>
    <row r="265" spans="1:27" x14ac:dyDescent="0.25">
      <c r="A265" s="122">
        <f t="shared" si="28"/>
        <v>25</v>
      </c>
      <c r="B265" s="128"/>
      <c r="D265" s="117" t="s">
        <v>108</v>
      </c>
      <c r="F265" s="133"/>
      <c r="O265" s="119"/>
      <c r="V265" s="170">
        <f t="shared" si="29"/>
        <v>0</v>
      </c>
      <c r="W265" s="170">
        <f t="shared" si="30"/>
        <v>0</v>
      </c>
      <c r="X265" s="170">
        <f t="shared" si="31"/>
        <v>0</v>
      </c>
      <c r="Y265" s="170">
        <f t="shared" si="32"/>
        <v>0</v>
      </c>
      <c r="Z265" s="170">
        <f t="shared" si="33"/>
        <v>0</v>
      </c>
      <c r="AA265" s="170">
        <f t="shared" si="34"/>
        <v>0</v>
      </c>
    </row>
    <row r="266" spans="1:27" x14ac:dyDescent="0.25">
      <c r="A266" s="122">
        <f t="shared" si="28"/>
        <v>26</v>
      </c>
      <c r="B266" s="136"/>
      <c r="D266" s="144" t="s">
        <v>109</v>
      </c>
      <c r="F266" s="132"/>
      <c r="H266" s="149"/>
      <c r="I266" s="16"/>
      <c r="J266" s="149"/>
      <c r="K266" s="16"/>
      <c r="L266" s="149"/>
      <c r="M266" s="16"/>
      <c r="N266" s="149"/>
      <c r="O266" s="16"/>
      <c r="P266" s="149"/>
      <c r="Q266" s="16"/>
      <c r="R266" s="149"/>
      <c r="V266" s="170">
        <f t="shared" si="29"/>
        <v>0</v>
      </c>
      <c r="W266" s="170">
        <f t="shared" si="30"/>
        <v>0</v>
      </c>
      <c r="X266" s="170">
        <f t="shared" si="31"/>
        <v>0</v>
      </c>
      <c r="Y266" s="170">
        <f t="shared" si="32"/>
        <v>0</v>
      </c>
      <c r="Z266" s="170">
        <f t="shared" si="33"/>
        <v>0</v>
      </c>
      <c r="AA266" s="170">
        <f t="shared" si="34"/>
        <v>0</v>
      </c>
    </row>
    <row r="267" spans="1:27" x14ac:dyDescent="0.25">
      <c r="A267" s="122">
        <f t="shared" si="28"/>
        <v>27</v>
      </c>
      <c r="B267" s="136"/>
      <c r="C267" s="122">
        <v>34130</v>
      </c>
      <c r="D267" s="117" t="s">
        <v>45</v>
      </c>
      <c r="F267" s="132">
        <f>VLOOKUP($C267,'ASDR Current'!$A:$X,F$14,FALSE)*100</f>
        <v>3.4000000000000004</v>
      </c>
      <c r="G267" s="119"/>
      <c r="H267" s="9">
        <f>VLOOKUP($C267,'ASDR Current'!$A:$X,H$14,FALSE)/1000</f>
        <v>89131.70643999998</v>
      </c>
      <c r="I267" s="10"/>
      <c r="J267" s="9">
        <f>VLOOKUP($C267,'ASDR Current'!$A:$X,J$14,FALSE)/1000</f>
        <v>16651.579419999998</v>
      </c>
      <c r="K267" s="11"/>
      <c r="L267" s="9">
        <f>VLOOKUP($C267,'ASDR Current'!$A:$X,L$14,FALSE)/1000</f>
        <v>-987.25141000000008</v>
      </c>
      <c r="M267" s="11"/>
      <c r="N267" s="9">
        <f>VLOOKUP($C267,'ASDR Current'!$A:$X,N$13,FALSE)/1000+VLOOKUP($C267,'ASDR Current'!$A:$X,N$14,FALSE)/1000</f>
        <v>0</v>
      </c>
      <c r="O267" s="10"/>
      <c r="P267" s="9">
        <f>SUM(H267,J267,L267,N267)</f>
        <v>104796.03444999998</v>
      </c>
      <c r="Q267" s="11"/>
      <c r="R267" s="9">
        <f>VLOOKUP($C267,'ASDR Current'!$A:$X,R$14,FALSE)/1000</f>
        <v>99248.560870000001</v>
      </c>
      <c r="V267" s="170">
        <f t="shared" si="29"/>
        <v>5</v>
      </c>
      <c r="W267" s="170">
        <f t="shared" si="30"/>
        <v>5</v>
      </c>
      <c r="X267" s="170">
        <f t="shared" si="31"/>
        <v>5</v>
      </c>
      <c r="Y267" s="170">
        <f t="shared" si="32"/>
        <v>0</v>
      </c>
      <c r="Z267" s="170">
        <f t="shared" si="33"/>
        <v>5</v>
      </c>
      <c r="AA267" s="170">
        <f t="shared" si="34"/>
        <v>5</v>
      </c>
    </row>
    <row r="268" spans="1:27" x14ac:dyDescent="0.25">
      <c r="A268" s="122">
        <f t="shared" si="28"/>
        <v>28</v>
      </c>
      <c r="B268" s="136"/>
      <c r="C268" s="122">
        <v>34230</v>
      </c>
      <c r="D268" s="117" t="s">
        <v>81</v>
      </c>
      <c r="F268" s="132">
        <f>VLOOKUP($C268,'ASDR Current'!$A:$X,F$14,FALSE)*100</f>
        <v>3</v>
      </c>
      <c r="G268" s="119"/>
      <c r="H268" s="9">
        <f>VLOOKUP($C268,'ASDR Current'!$A:$X,H$14,FALSE)/1000</f>
        <v>24408.399300000005</v>
      </c>
      <c r="I268" s="10"/>
      <c r="J268" s="9">
        <f>VLOOKUP($C268,'ASDR Current'!$A:$X,J$14,FALSE)/1000</f>
        <v>85.86475999999999</v>
      </c>
      <c r="K268" s="11"/>
      <c r="L268" s="9">
        <f>VLOOKUP($C268,'ASDR Current'!$A:$X,L$14,FALSE)/1000</f>
        <v>-78.112990000000011</v>
      </c>
      <c r="M268" s="11"/>
      <c r="N268" s="9">
        <f>VLOOKUP($C268,'ASDR Current'!$A:$X,N$13,FALSE)/1000+VLOOKUP($C268,'ASDR Current'!$A:$X,N$14,FALSE)/1000</f>
        <v>0</v>
      </c>
      <c r="O268" s="10"/>
      <c r="P268" s="9">
        <f>SUM(H268,J268,L268,N268)</f>
        <v>24416.151070000004</v>
      </c>
      <c r="Q268" s="11"/>
      <c r="R268" s="9">
        <f>VLOOKUP($C268,'ASDR Current'!$A:$X,R$14,FALSE)/1000</f>
        <v>24425.315890000002</v>
      </c>
      <c r="V268" s="170">
        <f t="shared" si="29"/>
        <v>4</v>
      </c>
      <c r="W268" s="170">
        <f t="shared" si="30"/>
        <v>5</v>
      </c>
      <c r="X268" s="170">
        <f t="shared" si="31"/>
        <v>5</v>
      </c>
      <c r="Y268" s="170">
        <f t="shared" si="32"/>
        <v>0</v>
      </c>
      <c r="Z268" s="170">
        <f t="shared" si="33"/>
        <v>5</v>
      </c>
      <c r="AA268" s="170">
        <f t="shared" si="34"/>
        <v>5</v>
      </c>
    </row>
    <row r="269" spans="1:27" x14ac:dyDescent="0.25">
      <c r="A269" s="122">
        <f t="shared" si="28"/>
        <v>29</v>
      </c>
      <c r="B269" s="128"/>
      <c r="C269" s="122">
        <v>34330</v>
      </c>
      <c r="D269" s="117" t="s">
        <v>82</v>
      </c>
      <c r="F269" s="132">
        <f>VLOOKUP($C269,'ASDR Current'!$A:$X,F$14,FALSE)*100</f>
        <v>5.5</v>
      </c>
      <c r="G269" s="119"/>
      <c r="H269" s="9">
        <f>VLOOKUP($C269,'ASDR Current'!$A:$X,H$14,FALSE)/1000</f>
        <v>38779.394590000004</v>
      </c>
      <c r="I269" s="10"/>
      <c r="J269" s="9">
        <f>VLOOKUP($C269,'ASDR Current'!$A:$X,J$14,FALSE)/1000</f>
        <v>817.11752999999999</v>
      </c>
      <c r="K269" s="11"/>
      <c r="L269" s="9">
        <f>VLOOKUP($C269,'ASDR Current'!$A:$X,L$14,FALSE)/1000</f>
        <v>-166.37528</v>
      </c>
      <c r="M269" s="11"/>
      <c r="N269" s="9">
        <f>VLOOKUP($C269,'ASDR Current'!$A:$X,N$13,FALSE)/1000+VLOOKUP($C269,'ASDR Current'!$A:$X,N$14,FALSE)/1000</f>
        <v>0</v>
      </c>
      <c r="O269" s="10"/>
      <c r="P269" s="9">
        <f>SUM(H269,J269,L269,N269)</f>
        <v>39430.136840000006</v>
      </c>
      <c r="Q269" s="11"/>
      <c r="R269" s="9">
        <f>VLOOKUP($C269,'ASDR Current'!$A:$X,R$14,FALSE)/1000</f>
        <v>38882.448609999999</v>
      </c>
      <c r="V269" s="170">
        <f t="shared" si="29"/>
        <v>5</v>
      </c>
      <c r="W269" s="170">
        <f t="shared" si="30"/>
        <v>5</v>
      </c>
      <c r="X269" s="170">
        <f t="shared" si="31"/>
        <v>5</v>
      </c>
      <c r="Y269" s="170">
        <f t="shared" si="32"/>
        <v>0</v>
      </c>
      <c r="Z269" s="170">
        <f t="shared" si="33"/>
        <v>5</v>
      </c>
      <c r="AA269" s="170">
        <f t="shared" si="34"/>
        <v>5</v>
      </c>
    </row>
    <row r="270" spans="1:27" x14ac:dyDescent="0.25">
      <c r="A270" s="122">
        <f t="shared" si="28"/>
        <v>30</v>
      </c>
      <c r="B270" s="128"/>
      <c r="C270" s="122">
        <v>34530</v>
      </c>
      <c r="D270" s="117" t="s">
        <v>48</v>
      </c>
      <c r="F270" s="132">
        <f>VLOOKUP($C270,'ASDR Current'!$A:$X,F$14,FALSE)*100</f>
        <v>3.2999999999999994</v>
      </c>
      <c r="G270" s="119"/>
      <c r="H270" s="9">
        <f>VLOOKUP($C270,'ASDR Current'!$A:$X,H$14,FALSE)/1000</f>
        <v>31440.017359999998</v>
      </c>
      <c r="I270" s="10"/>
      <c r="J270" s="9">
        <f>VLOOKUP($C270,'ASDR Current'!$A:$X,J$14,FALSE)/1000</f>
        <v>3944.2652599999997</v>
      </c>
      <c r="K270" s="11"/>
      <c r="L270" s="9">
        <f>VLOOKUP($C270,'ASDR Current'!$A:$X,L$14,FALSE)/1000</f>
        <v>-2525.45201</v>
      </c>
      <c r="M270" s="11"/>
      <c r="N270" s="9">
        <f>VLOOKUP($C270,'ASDR Current'!$A:$X,N$13,FALSE)/1000+VLOOKUP($C270,'ASDR Current'!$A:$X,N$14,FALSE)/1000</f>
        <v>0</v>
      </c>
      <c r="O270" s="10"/>
      <c r="P270" s="9">
        <f>SUM(H270,J270,L270,N270)</f>
        <v>32858.830609999997</v>
      </c>
      <c r="Q270" s="11"/>
      <c r="R270" s="9">
        <f>VLOOKUP($C270,'ASDR Current'!$A:$X,R$14,FALSE)/1000</f>
        <v>29919.94543</v>
      </c>
      <c r="V270" s="170">
        <f t="shared" si="29"/>
        <v>5</v>
      </c>
      <c r="W270" s="170">
        <f t="shared" si="30"/>
        <v>5</v>
      </c>
      <c r="X270" s="170">
        <f t="shared" si="31"/>
        <v>5</v>
      </c>
      <c r="Y270" s="170">
        <f t="shared" si="32"/>
        <v>0</v>
      </c>
      <c r="Z270" s="170">
        <f t="shared" si="33"/>
        <v>5</v>
      </c>
      <c r="AA270" s="170">
        <f t="shared" si="34"/>
        <v>5</v>
      </c>
    </row>
    <row r="271" spans="1:27" x14ac:dyDescent="0.25">
      <c r="A271" s="122">
        <f t="shared" si="28"/>
        <v>31</v>
      </c>
      <c r="B271" s="128"/>
      <c r="C271" s="122">
        <v>34630</v>
      </c>
      <c r="D271" s="117" t="s">
        <v>49</v>
      </c>
      <c r="F271" s="132">
        <f>VLOOKUP($C271,'ASDR Current'!$A:$X,F$14,FALSE)*100</f>
        <v>4</v>
      </c>
      <c r="G271" s="119"/>
      <c r="H271" s="9">
        <f>VLOOKUP($C271,'ASDR Current'!$A:$X,H$14,FALSE)/1000</f>
        <v>11279.074549999999</v>
      </c>
      <c r="I271" s="10"/>
      <c r="J271" s="9">
        <f>VLOOKUP($C271,'ASDR Current'!$A:$X,J$14,FALSE)/1000</f>
        <v>237.17116000000001</v>
      </c>
      <c r="K271" s="11"/>
      <c r="L271" s="9">
        <f>VLOOKUP($C271,'ASDR Current'!$A:$X,L$14,FALSE)/1000</f>
        <v>-24.4693</v>
      </c>
      <c r="M271" s="11"/>
      <c r="N271" s="9">
        <f>VLOOKUP($C271,'ASDR Current'!$A:$X,N$13,FALSE)/1000+VLOOKUP($C271,'ASDR Current'!$A:$X,N$14,FALSE)/1000</f>
        <v>0</v>
      </c>
      <c r="O271" s="10"/>
      <c r="P271" s="9">
        <f>SUM(H271,J271,L271,N271)</f>
        <v>11491.776409999999</v>
      </c>
      <c r="Q271" s="11"/>
      <c r="R271" s="9">
        <f>VLOOKUP($C271,'ASDR Current'!$A:$X,R$14,FALSE)/1000</f>
        <v>11329.65825</v>
      </c>
      <c r="V271" s="170">
        <f t="shared" si="29"/>
        <v>5</v>
      </c>
      <c r="W271" s="170">
        <f t="shared" si="30"/>
        <v>5</v>
      </c>
      <c r="X271" s="170">
        <f t="shared" si="31"/>
        <v>3</v>
      </c>
      <c r="Y271" s="170">
        <f t="shared" si="32"/>
        <v>0</v>
      </c>
      <c r="Z271" s="170">
        <f t="shared" si="33"/>
        <v>5</v>
      </c>
      <c r="AA271" s="170">
        <f t="shared" si="34"/>
        <v>5</v>
      </c>
    </row>
    <row r="272" spans="1:27" x14ac:dyDescent="0.25">
      <c r="A272" s="122">
        <f t="shared" si="28"/>
        <v>32</v>
      </c>
      <c r="B272" s="128"/>
      <c r="C272" s="122"/>
      <c r="D272" s="144" t="s">
        <v>110</v>
      </c>
      <c r="F272" s="132"/>
      <c r="H272" s="13">
        <f>SUM(H267:H271)</f>
        <v>195038.59223999997</v>
      </c>
      <c r="I272" s="16"/>
      <c r="J272" s="13">
        <f>SUM(J267:J271)</f>
        <v>21735.99813</v>
      </c>
      <c r="K272" s="16"/>
      <c r="L272" s="13">
        <f>SUM(L267:L271)</f>
        <v>-3781.6609900000003</v>
      </c>
      <c r="M272" s="16"/>
      <c r="N272" s="13">
        <f>SUM(N267:N271)</f>
        <v>0</v>
      </c>
      <c r="O272" s="16"/>
      <c r="P272" s="13">
        <f>SUM(P267:P271)</f>
        <v>212992.92937999999</v>
      </c>
      <c r="Q272" s="16"/>
      <c r="R272" s="13">
        <f>SUM(R267:R271)</f>
        <v>203805.92905000001</v>
      </c>
      <c r="V272" s="170">
        <f t="shared" si="29"/>
        <v>5</v>
      </c>
      <c r="W272" s="170">
        <f t="shared" si="30"/>
        <v>5</v>
      </c>
      <c r="X272" s="170">
        <f t="shared" si="31"/>
        <v>5</v>
      </c>
      <c r="Y272" s="170">
        <f t="shared" si="32"/>
        <v>0</v>
      </c>
      <c r="Z272" s="170">
        <f t="shared" si="33"/>
        <v>5</v>
      </c>
      <c r="AA272" s="170">
        <f t="shared" si="34"/>
        <v>5</v>
      </c>
    </row>
    <row r="273" spans="1:27" x14ac:dyDescent="0.25">
      <c r="A273" s="122">
        <f t="shared" si="28"/>
        <v>33</v>
      </c>
      <c r="B273" s="128"/>
      <c r="F273" s="133"/>
      <c r="O273" s="119"/>
      <c r="V273" s="170">
        <f t="shared" si="29"/>
        <v>0</v>
      </c>
      <c r="W273" s="170">
        <f t="shared" si="30"/>
        <v>0</v>
      </c>
      <c r="X273" s="170">
        <f t="shared" si="31"/>
        <v>0</v>
      </c>
      <c r="Y273" s="170">
        <f t="shared" si="32"/>
        <v>0</v>
      </c>
      <c r="Z273" s="170">
        <f t="shared" si="33"/>
        <v>0</v>
      </c>
      <c r="AA273" s="170">
        <f t="shared" si="34"/>
        <v>0</v>
      </c>
    </row>
    <row r="274" spans="1:27" x14ac:dyDescent="0.25">
      <c r="A274" s="122">
        <f t="shared" si="28"/>
        <v>34</v>
      </c>
      <c r="D274" s="144" t="s">
        <v>111</v>
      </c>
      <c r="F274" s="133"/>
      <c r="H274" s="26"/>
      <c r="I274" s="26"/>
      <c r="J274" s="26"/>
      <c r="K274" s="26"/>
      <c r="L274" s="150"/>
      <c r="M274" s="150"/>
      <c r="N274" s="150"/>
      <c r="O274" s="151"/>
      <c r="P274" s="26"/>
      <c r="Q274" s="26"/>
      <c r="R274" s="26"/>
      <c r="V274" s="170">
        <f t="shared" si="29"/>
        <v>0</v>
      </c>
      <c r="W274" s="170">
        <f t="shared" si="30"/>
        <v>0</v>
      </c>
      <c r="X274" s="170">
        <f t="shared" si="31"/>
        <v>0</v>
      </c>
      <c r="Y274" s="170">
        <f t="shared" si="32"/>
        <v>0</v>
      </c>
      <c r="Z274" s="170">
        <f t="shared" si="33"/>
        <v>0</v>
      </c>
      <c r="AA274" s="170">
        <f t="shared" si="34"/>
        <v>0</v>
      </c>
    </row>
    <row r="275" spans="1:27" x14ac:dyDescent="0.25">
      <c r="A275" s="122">
        <f t="shared" si="28"/>
        <v>35</v>
      </c>
      <c r="C275" s="120">
        <v>34131</v>
      </c>
      <c r="D275" s="117" t="s">
        <v>45</v>
      </c>
      <c r="F275" s="132">
        <f>VLOOKUP($C275,'ASDR Current'!$A:$X,F$14,FALSE)*100</f>
        <v>3.5999999999999996</v>
      </c>
      <c r="G275" s="119"/>
      <c r="H275" s="9">
        <f>VLOOKUP($C275,'ASDR Current'!$A:$X,H$14,FALSE)/1000</f>
        <v>21358.587480000002</v>
      </c>
      <c r="I275" s="10"/>
      <c r="J275" s="9">
        <f>VLOOKUP($C275,'ASDR Current'!$A:$X,J$14,FALSE)/1000</f>
        <v>113.86693</v>
      </c>
      <c r="K275" s="11"/>
      <c r="L275" s="9">
        <f>VLOOKUP($C275,'ASDR Current'!$A:$X,L$14,FALSE)/1000</f>
        <v>-219.33364</v>
      </c>
      <c r="M275" s="11"/>
      <c r="N275" s="9">
        <f>VLOOKUP($C275,'ASDR Current'!$A:$X,N$13,FALSE)/1000+VLOOKUP($C275,'ASDR Current'!$A:$X,N$14,FALSE)/1000</f>
        <v>0</v>
      </c>
      <c r="O275" s="10"/>
      <c r="P275" s="9">
        <f>SUM(H275,J275,L275,N275)</f>
        <v>21253.120770000001</v>
      </c>
      <c r="Q275" s="11"/>
      <c r="R275" s="9">
        <f>VLOOKUP($C275,'ASDR Current'!$A:$X,R$14,FALSE)/1000</f>
        <v>21319.355440000003</v>
      </c>
      <c r="V275" s="170">
        <f t="shared" si="29"/>
        <v>5</v>
      </c>
      <c r="W275" s="170">
        <f t="shared" si="30"/>
        <v>5</v>
      </c>
      <c r="X275" s="170">
        <f t="shared" si="31"/>
        <v>5</v>
      </c>
      <c r="Y275" s="170">
        <f t="shared" si="32"/>
        <v>0</v>
      </c>
      <c r="Z275" s="170">
        <f t="shared" si="33"/>
        <v>5</v>
      </c>
      <c r="AA275" s="170">
        <f t="shared" si="34"/>
        <v>5</v>
      </c>
    </row>
    <row r="276" spans="1:27" x14ac:dyDescent="0.25">
      <c r="A276" s="122">
        <f t="shared" si="28"/>
        <v>36</v>
      </c>
      <c r="C276" s="120">
        <v>34231</v>
      </c>
      <c r="D276" s="117" t="s">
        <v>81</v>
      </c>
      <c r="F276" s="132">
        <f>VLOOKUP($C276,'ASDR Current'!$A:$X,F$14,FALSE)*100</f>
        <v>4</v>
      </c>
      <c r="G276" s="119"/>
      <c r="H276" s="9">
        <f>VLOOKUP($C276,'ASDR Current'!$A:$X,H$14,FALSE)/1000</f>
        <v>80799.778389999992</v>
      </c>
      <c r="I276" s="10"/>
      <c r="J276" s="9">
        <f>VLOOKUP($C276,'ASDR Current'!$A:$X,J$14,FALSE)/1000</f>
        <v>3170.2764400000001</v>
      </c>
      <c r="K276" s="11"/>
      <c r="L276" s="9">
        <f>VLOOKUP($C276,'ASDR Current'!$A:$X,L$14,FALSE)/1000</f>
        <v>-1213.87086</v>
      </c>
      <c r="M276" s="11"/>
      <c r="N276" s="9">
        <f>VLOOKUP($C276,'ASDR Current'!$A:$X,N$13,FALSE)/1000+VLOOKUP($C276,'ASDR Current'!$A:$X,N$14,FALSE)/1000</f>
        <v>0</v>
      </c>
      <c r="O276" s="10"/>
      <c r="P276" s="9">
        <f>SUM(H276,J276,L276,N276)</f>
        <v>82756.183969999998</v>
      </c>
      <c r="Q276" s="11"/>
      <c r="R276" s="9">
        <f>VLOOKUP($C276,'ASDR Current'!$A:$X,R$14,FALSE)/1000</f>
        <v>82349.339619999999</v>
      </c>
      <c r="V276" s="170">
        <f t="shared" si="29"/>
        <v>5</v>
      </c>
      <c r="W276" s="170">
        <f t="shared" si="30"/>
        <v>5</v>
      </c>
      <c r="X276" s="170">
        <f t="shared" si="31"/>
        <v>5</v>
      </c>
      <c r="Y276" s="170">
        <f t="shared" si="32"/>
        <v>0</v>
      </c>
      <c r="Z276" s="170">
        <f t="shared" si="33"/>
        <v>5</v>
      </c>
      <c r="AA276" s="170">
        <f t="shared" si="34"/>
        <v>5</v>
      </c>
    </row>
    <row r="277" spans="1:27" x14ac:dyDescent="0.25">
      <c r="A277" s="122">
        <f t="shared" si="28"/>
        <v>37</v>
      </c>
      <c r="C277" s="120">
        <v>34331</v>
      </c>
      <c r="D277" s="117" t="s">
        <v>82</v>
      </c>
      <c r="F277" s="132">
        <f>VLOOKUP($C277,'ASDR Current'!$A:$X,F$14,FALSE)*100</f>
        <v>6.1</v>
      </c>
      <c r="G277" s="119"/>
      <c r="H277" s="9">
        <f>VLOOKUP($C277,'ASDR Current'!$A:$X,H$14,FALSE)/1000</f>
        <v>215048.37142999997</v>
      </c>
      <c r="I277" s="10"/>
      <c r="J277" s="9">
        <f>VLOOKUP($C277,'ASDR Current'!$A:$X,J$14,FALSE)/1000</f>
        <v>37738.91289</v>
      </c>
      <c r="K277" s="11"/>
      <c r="L277" s="9">
        <f>VLOOKUP($C277,'ASDR Current'!$A:$X,L$14,FALSE)/1000</f>
        <v>-3537.1757200000002</v>
      </c>
      <c r="M277" s="11"/>
      <c r="N277" s="9">
        <f>VLOOKUP($C277,'ASDR Current'!$A:$X,N$13,FALSE)/1000+VLOOKUP($C277,'ASDR Current'!$A:$X,N$14,FALSE)/1000</f>
        <v>0</v>
      </c>
      <c r="O277" s="10"/>
      <c r="P277" s="9">
        <f>SUM(H277,J277,L277,N277)</f>
        <v>249250.10859999998</v>
      </c>
      <c r="Q277" s="11"/>
      <c r="R277" s="9">
        <f>VLOOKUP($C277,'ASDR Current'!$A:$X,R$14,FALSE)/1000</f>
        <v>241403.70490000001</v>
      </c>
      <c r="V277" s="170">
        <f t="shared" si="29"/>
        <v>5</v>
      </c>
      <c r="W277" s="170">
        <f t="shared" si="30"/>
        <v>5</v>
      </c>
      <c r="X277" s="170">
        <f t="shared" si="31"/>
        <v>5</v>
      </c>
      <c r="Y277" s="170">
        <f t="shared" si="32"/>
        <v>0</v>
      </c>
      <c r="Z277" s="170">
        <f t="shared" si="33"/>
        <v>4</v>
      </c>
      <c r="AA277" s="170">
        <f t="shared" si="34"/>
        <v>4</v>
      </c>
    </row>
    <row r="278" spans="1:27" x14ac:dyDescent="0.25">
      <c r="A278" s="122">
        <f t="shared" si="28"/>
        <v>38</v>
      </c>
      <c r="C278" s="120">
        <v>34531</v>
      </c>
      <c r="D278" s="117" t="s">
        <v>48</v>
      </c>
      <c r="F278" s="132">
        <f>VLOOKUP($C278,'ASDR Current'!$A:$X,F$14,FALSE)*100</f>
        <v>4.1000000000000005</v>
      </c>
      <c r="G278" s="119"/>
      <c r="H278" s="9">
        <f>VLOOKUP($C278,'ASDR Current'!$A:$X,H$14,FALSE)/1000</f>
        <v>39225.695200000002</v>
      </c>
      <c r="I278" s="10"/>
      <c r="J278" s="9">
        <f>VLOOKUP($C278,'ASDR Current'!$A:$X,J$14,FALSE)/1000</f>
        <v>1434.3023000000001</v>
      </c>
      <c r="K278" s="11"/>
      <c r="L278" s="9">
        <f>VLOOKUP($C278,'ASDR Current'!$A:$X,L$14,FALSE)/1000</f>
        <v>-58.021000000000001</v>
      </c>
      <c r="M278" s="11"/>
      <c r="N278" s="9">
        <f>VLOOKUP($C278,'ASDR Current'!$A:$X,N$13,FALSE)/1000+VLOOKUP($C278,'ASDR Current'!$A:$X,N$14,FALSE)/1000</f>
        <v>0</v>
      </c>
      <c r="O278" s="10"/>
      <c r="P278" s="9">
        <f>SUM(H278,J278,L278,N278)</f>
        <v>40601.976500000004</v>
      </c>
      <c r="Q278" s="11"/>
      <c r="R278" s="9">
        <f>VLOOKUP($C278,'ASDR Current'!$A:$X,R$14,FALSE)/1000</f>
        <v>39499.467669999998</v>
      </c>
      <c r="V278" s="170">
        <f t="shared" si="29"/>
        <v>4</v>
      </c>
      <c r="W278" s="170">
        <f t="shared" si="30"/>
        <v>4</v>
      </c>
      <c r="X278" s="170">
        <f t="shared" si="31"/>
        <v>3</v>
      </c>
      <c r="Y278" s="170">
        <f t="shared" si="32"/>
        <v>0</v>
      </c>
      <c r="Z278" s="170">
        <f t="shared" si="33"/>
        <v>4</v>
      </c>
      <c r="AA278" s="170">
        <f t="shared" si="34"/>
        <v>5</v>
      </c>
    </row>
    <row r="279" spans="1:27" x14ac:dyDescent="0.25">
      <c r="A279" s="122">
        <f t="shared" si="28"/>
        <v>39</v>
      </c>
      <c r="C279" s="120">
        <v>34631</v>
      </c>
      <c r="D279" s="117" t="s">
        <v>49</v>
      </c>
      <c r="F279" s="132">
        <f>VLOOKUP($C279,'ASDR Current'!$A:$X,F$14,FALSE)*100</f>
        <v>3.2</v>
      </c>
      <c r="G279" s="119"/>
      <c r="H279" s="9">
        <f>VLOOKUP($C279,'ASDR Current'!$A:$X,H$14,FALSE)/1000</f>
        <v>1175.7052099999999</v>
      </c>
      <c r="I279" s="10"/>
      <c r="J279" s="9">
        <f>VLOOKUP($C279,'ASDR Current'!$A:$X,J$14,FALSE)/1000</f>
        <v>0</v>
      </c>
      <c r="K279" s="11"/>
      <c r="L279" s="9">
        <f>VLOOKUP($C279,'ASDR Current'!$A:$X,L$14,FALSE)/1000</f>
        <v>0</v>
      </c>
      <c r="M279" s="11"/>
      <c r="N279" s="9">
        <f>VLOOKUP($C279,'ASDR Current'!$A:$X,N$13,FALSE)/1000+VLOOKUP($C279,'ASDR Current'!$A:$X,N$14,FALSE)/1000</f>
        <v>0</v>
      </c>
      <c r="O279" s="10"/>
      <c r="P279" s="9">
        <f>SUM(H279,J279,L279,N279)</f>
        <v>1175.7052099999999</v>
      </c>
      <c r="Q279" s="11"/>
      <c r="R279" s="9">
        <f>VLOOKUP($C279,'ASDR Current'!$A:$X,R$14,FALSE)/1000</f>
        <v>1175.7052099999999</v>
      </c>
      <c r="V279" s="170">
        <f t="shared" si="29"/>
        <v>5</v>
      </c>
      <c r="W279" s="170">
        <f t="shared" si="30"/>
        <v>0</v>
      </c>
      <c r="X279" s="170">
        <f t="shared" si="31"/>
        <v>0</v>
      </c>
      <c r="Y279" s="170">
        <f t="shared" si="32"/>
        <v>0</v>
      </c>
      <c r="Z279" s="170">
        <f t="shared" si="33"/>
        <v>5</v>
      </c>
      <c r="AA279" s="170">
        <f t="shared" si="34"/>
        <v>5</v>
      </c>
    </row>
    <row r="280" spans="1:27" x14ac:dyDescent="0.25">
      <c r="A280" s="122">
        <f t="shared" si="28"/>
        <v>40</v>
      </c>
      <c r="C280" s="122"/>
      <c r="D280" s="144" t="s">
        <v>112</v>
      </c>
      <c r="F280" s="137"/>
      <c r="H280" s="13">
        <f>SUM(H275:H279)</f>
        <v>357608.13770999998</v>
      </c>
      <c r="I280" s="16"/>
      <c r="J280" s="13">
        <f>SUM(J275:J279)</f>
        <v>42457.358560000001</v>
      </c>
      <c r="K280" s="16"/>
      <c r="L280" s="13">
        <f>SUM(L275:L279)</f>
        <v>-5028.4012199999997</v>
      </c>
      <c r="M280" s="16"/>
      <c r="N280" s="13">
        <f>SUM(N275:N279)</f>
        <v>0</v>
      </c>
      <c r="O280" s="16"/>
      <c r="P280" s="13">
        <f>SUM(P275:P279)</f>
        <v>395037.09504999995</v>
      </c>
      <c r="Q280" s="16"/>
      <c r="R280" s="13">
        <f>SUM(R275:R279)</f>
        <v>385747.57283999998</v>
      </c>
      <c r="V280" s="170">
        <f t="shared" si="29"/>
        <v>5</v>
      </c>
      <c r="W280" s="170">
        <f t="shared" si="30"/>
        <v>5</v>
      </c>
      <c r="X280" s="170">
        <f t="shared" si="31"/>
        <v>5</v>
      </c>
      <c r="Y280" s="170">
        <f t="shared" si="32"/>
        <v>0</v>
      </c>
      <c r="Z280" s="170">
        <f t="shared" si="33"/>
        <v>5</v>
      </c>
      <c r="AA280" s="170">
        <f t="shared" si="34"/>
        <v>5</v>
      </c>
    </row>
    <row r="281" spans="1:27" x14ac:dyDescent="0.25">
      <c r="A281" s="122">
        <f t="shared" si="28"/>
        <v>41</v>
      </c>
      <c r="O281" s="119"/>
      <c r="V281" s="170">
        <f t="shared" si="29"/>
        <v>0</v>
      </c>
      <c r="W281" s="170">
        <f t="shared" si="30"/>
        <v>0</v>
      </c>
      <c r="X281" s="170">
        <f t="shared" si="31"/>
        <v>0</v>
      </c>
      <c r="Y281" s="170">
        <f t="shared" si="32"/>
        <v>0</v>
      </c>
      <c r="Z281" s="170">
        <f t="shared" si="33"/>
        <v>0</v>
      </c>
      <c r="AA281" s="170">
        <f t="shared" si="34"/>
        <v>0</v>
      </c>
    </row>
    <row r="282" spans="1:27" x14ac:dyDescent="0.25">
      <c r="A282" s="122">
        <f t="shared" si="28"/>
        <v>42</v>
      </c>
      <c r="O282" s="119"/>
      <c r="V282" s="170">
        <f t="shared" si="29"/>
        <v>0</v>
      </c>
      <c r="W282" s="170">
        <f t="shared" si="30"/>
        <v>0</v>
      </c>
      <c r="X282" s="170">
        <f t="shared" si="31"/>
        <v>0</v>
      </c>
      <c r="Y282" s="170">
        <f t="shared" si="32"/>
        <v>0</v>
      </c>
      <c r="Z282" s="170">
        <f t="shared" si="33"/>
        <v>0</v>
      </c>
      <c r="AA282" s="170">
        <f t="shared" si="34"/>
        <v>0</v>
      </c>
    </row>
    <row r="283" spans="1:27" x14ac:dyDescent="0.25">
      <c r="A283" s="122">
        <f t="shared" si="28"/>
        <v>43</v>
      </c>
      <c r="O283" s="119"/>
      <c r="V283" s="170">
        <f t="shared" si="29"/>
        <v>0</v>
      </c>
      <c r="W283" s="170">
        <f t="shared" si="30"/>
        <v>0</v>
      </c>
      <c r="X283" s="170">
        <f t="shared" si="31"/>
        <v>0</v>
      </c>
      <c r="Y283" s="170">
        <f t="shared" si="32"/>
        <v>0</v>
      </c>
      <c r="Z283" s="170">
        <f t="shared" si="33"/>
        <v>0</v>
      </c>
      <c r="AA283" s="170">
        <f t="shared" si="34"/>
        <v>0</v>
      </c>
    </row>
    <row r="284" spans="1:27" ht="13.8" thickBot="1" x14ac:dyDescent="0.3">
      <c r="A284" s="123">
        <f t="shared" si="28"/>
        <v>44</v>
      </c>
      <c r="B284" s="21" t="s">
        <v>59</v>
      </c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38"/>
      <c r="P284" s="116"/>
      <c r="Q284" s="116"/>
      <c r="R284" s="116"/>
      <c r="V284" s="170">
        <f t="shared" si="29"/>
        <v>0</v>
      </c>
      <c r="W284" s="170">
        <f t="shared" si="30"/>
        <v>0</v>
      </c>
      <c r="X284" s="170">
        <f t="shared" si="31"/>
        <v>0</v>
      </c>
      <c r="Y284" s="170">
        <f t="shared" si="32"/>
        <v>0</v>
      </c>
      <c r="Z284" s="170">
        <f t="shared" si="33"/>
        <v>0</v>
      </c>
      <c r="AA284" s="170">
        <f t="shared" si="34"/>
        <v>0</v>
      </c>
    </row>
    <row r="285" spans="1:27" x14ac:dyDescent="0.25">
      <c r="A285" s="117" t="str">
        <f>$A$57</f>
        <v>Supporting Schedules:  B-08, B-11</v>
      </c>
      <c r="O285" s="119"/>
      <c r="P285" s="117" t="str">
        <f>$P$57</f>
        <v>Recap Schedules:  B-03, B-06</v>
      </c>
      <c r="V285" s="170">
        <f t="shared" si="29"/>
        <v>0</v>
      </c>
      <c r="W285" s="170">
        <f t="shared" si="30"/>
        <v>0</v>
      </c>
      <c r="X285" s="170">
        <f t="shared" si="31"/>
        <v>0</v>
      </c>
      <c r="Y285" s="170">
        <f t="shared" si="32"/>
        <v>0</v>
      </c>
      <c r="Z285" s="170">
        <f t="shared" si="33"/>
        <v>0</v>
      </c>
      <c r="AA285" s="170">
        <f t="shared" si="34"/>
        <v>0</v>
      </c>
    </row>
    <row r="286" spans="1:27" ht="13.8" thickBot="1" x14ac:dyDescent="0.3">
      <c r="A286" s="116" t="str">
        <f>$A$1</f>
        <v>SCHEDULE B-07</v>
      </c>
      <c r="B286" s="116"/>
      <c r="C286" s="116"/>
      <c r="D286" s="116"/>
      <c r="E286" s="116"/>
      <c r="F286" s="116"/>
      <c r="G286" s="116" t="str">
        <f>$G$1</f>
        <v>PLANT BALANCES BY ACCOUNT AND SUB-ACCOUNT</v>
      </c>
      <c r="H286" s="116"/>
      <c r="I286" s="116"/>
      <c r="J286" s="116"/>
      <c r="K286" s="116"/>
      <c r="L286" s="116"/>
      <c r="M286" s="116"/>
      <c r="N286" s="116"/>
      <c r="O286" s="138"/>
      <c r="P286" s="116"/>
      <c r="Q286" s="116"/>
      <c r="R286" s="116" t="str">
        <f>"Page 26 of " &amp; $P$1</f>
        <v>Page 26 of 30</v>
      </c>
      <c r="V286" s="170">
        <f t="shared" si="29"/>
        <v>0</v>
      </c>
      <c r="W286" s="170">
        <f t="shared" si="30"/>
        <v>0</v>
      </c>
      <c r="X286" s="170">
        <f t="shared" si="31"/>
        <v>0</v>
      </c>
      <c r="Y286" s="170">
        <f t="shared" si="32"/>
        <v>0</v>
      </c>
      <c r="Z286" s="170">
        <f t="shared" si="33"/>
        <v>0</v>
      </c>
      <c r="AA286" s="170">
        <f t="shared" si="34"/>
        <v>0</v>
      </c>
    </row>
    <row r="287" spans="1:27" x14ac:dyDescent="0.25">
      <c r="A287" s="117" t="str">
        <f>$A$2</f>
        <v>FLORIDA PUBLIC SERVICE COMMISSION</v>
      </c>
      <c r="B287" s="139"/>
      <c r="E287" s="119" t="str">
        <f>$E$2</f>
        <v xml:space="preserve">                  EXPLANATION:</v>
      </c>
      <c r="F287" s="117" t="str">
        <f>IF($F$2="","",$F$2)</f>
        <v>Provide the depreciation rate and plant balances for each account or sub-account to which</v>
      </c>
      <c r="J287" s="140"/>
      <c r="K287" s="140"/>
      <c r="M287" s="140"/>
      <c r="N287" s="140"/>
      <c r="O287" s="141"/>
      <c r="P287" s="117" t="str">
        <f>$P$2</f>
        <v>Type of data shown:</v>
      </c>
      <c r="R287" s="118"/>
      <c r="V287" s="170">
        <f t="shared" si="29"/>
        <v>0</v>
      </c>
      <c r="W287" s="170">
        <f t="shared" si="30"/>
        <v>0</v>
      </c>
      <c r="X287" s="170">
        <f t="shared" si="31"/>
        <v>0</v>
      </c>
      <c r="Y287" s="170">
        <f t="shared" si="32"/>
        <v>0</v>
      </c>
      <c r="Z287" s="170">
        <f t="shared" si="33"/>
        <v>0</v>
      </c>
      <c r="AA287" s="170">
        <f t="shared" si="34"/>
        <v>0</v>
      </c>
    </row>
    <row r="288" spans="1:27" x14ac:dyDescent="0.25">
      <c r="B288" s="139"/>
      <c r="F288" s="117" t="str">
        <f>IF($F$3="","",$F$3)</f>
        <v>a separate depreciation rate is prescribed. (Include Amortization/Recovery schedule amounts).</v>
      </c>
      <c r="J288" s="119"/>
      <c r="K288" s="118"/>
      <c r="N288" s="119"/>
      <c r="O288" s="119" t="str">
        <f>IF($O$3=0,"",$O$3)</f>
        <v/>
      </c>
      <c r="P288" s="118" t="str">
        <f>$P$3</f>
        <v>Projected Test Year Ended 12/31/2025</v>
      </c>
      <c r="R288" s="119"/>
      <c r="V288" s="170">
        <f t="shared" si="29"/>
        <v>0</v>
      </c>
      <c r="W288" s="170">
        <f t="shared" si="30"/>
        <v>0</v>
      </c>
      <c r="X288" s="170">
        <f t="shared" si="31"/>
        <v>0</v>
      </c>
      <c r="Y288" s="170">
        <f t="shared" si="32"/>
        <v>0</v>
      </c>
      <c r="Z288" s="170">
        <f t="shared" si="33"/>
        <v>0</v>
      </c>
      <c r="AA288" s="170">
        <f t="shared" si="34"/>
        <v>0</v>
      </c>
    </row>
    <row r="289" spans="1:27" x14ac:dyDescent="0.25">
      <c r="A289" s="117" t="str">
        <f>$A$4</f>
        <v>COMPANY: TAMPA ELECTRIC COMPANY</v>
      </c>
      <c r="B289" s="139"/>
      <c r="F289" s="117" t="str">
        <f>IF(+$F$4="","",$F$4)</f>
        <v/>
      </c>
      <c r="J289" s="119"/>
      <c r="K289" s="118"/>
      <c r="L289" s="119"/>
      <c r="O289" s="119" t="str">
        <f>IF($O$4=0,"",$O$4)</f>
        <v/>
      </c>
      <c r="P289" s="118" t="str">
        <f>$P$4</f>
        <v>Projected Prior Year Ended 12/31/2024</v>
      </c>
      <c r="R289" s="119"/>
      <c r="V289" s="170">
        <f t="shared" si="29"/>
        <v>0</v>
      </c>
      <c r="W289" s="170">
        <f t="shared" si="30"/>
        <v>0</v>
      </c>
      <c r="X289" s="170">
        <f t="shared" si="31"/>
        <v>0</v>
      </c>
      <c r="Y289" s="170">
        <f t="shared" si="32"/>
        <v>0</v>
      </c>
      <c r="Z289" s="170">
        <f t="shared" si="33"/>
        <v>0</v>
      </c>
      <c r="AA289" s="170">
        <f t="shared" si="34"/>
        <v>0</v>
      </c>
    </row>
    <row r="290" spans="1:27" x14ac:dyDescent="0.25">
      <c r="B290" s="139"/>
      <c r="F290" s="117" t="str">
        <f>IF(+$F$5="","",$F$5)</f>
        <v/>
      </c>
      <c r="J290" s="119"/>
      <c r="K290" s="118"/>
      <c r="L290" s="119"/>
      <c r="O290" s="119" t="str">
        <f>IF($O$5=0,"",$O$5)</f>
        <v>XX</v>
      </c>
      <c r="P290" s="118" t="str">
        <f>$P$5</f>
        <v>Historical Prior Year Ended 12/31/2023</v>
      </c>
      <c r="R290" s="119"/>
      <c r="V290" s="170">
        <f t="shared" si="29"/>
        <v>0</v>
      </c>
      <c r="W290" s="170">
        <f t="shared" si="30"/>
        <v>0</v>
      </c>
      <c r="X290" s="170">
        <f t="shared" si="31"/>
        <v>0</v>
      </c>
      <c r="Y290" s="170">
        <f t="shared" si="32"/>
        <v>0</v>
      </c>
      <c r="Z290" s="170">
        <f t="shared" si="33"/>
        <v>0</v>
      </c>
      <c r="AA290" s="170">
        <f t="shared" si="34"/>
        <v>0</v>
      </c>
    </row>
    <row r="291" spans="1:27" x14ac:dyDescent="0.25">
      <c r="B291" s="139"/>
      <c r="J291" s="119"/>
      <c r="K291" s="118"/>
      <c r="L291" s="119"/>
      <c r="O291" s="119"/>
      <c r="P291" s="118" t="str">
        <f>$P$6</f>
        <v>Witness: C. Aldazabal / J. Chronister / C. Heck /</v>
      </c>
      <c r="R291" s="119"/>
      <c r="V291" s="170">
        <f t="shared" si="29"/>
        <v>0</v>
      </c>
      <c r="W291" s="170">
        <f t="shared" si="30"/>
        <v>0</v>
      </c>
      <c r="X291" s="170">
        <f t="shared" si="31"/>
        <v>0</v>
      </c>
      <c r="Y291" s="170">
        <f t="shared" si="32"/>
        <v>0</v>
      </c>
      <c r="Z291" s="170">
        <f t="shared" si="33"/>
        <v>0</v>
      </c>
      <c r="AA291" s="170">
        <f t="shared" si="34"/>
        <v>0</v>
      </c>
    </row>
    <row r="292" spans="1:27" ht="13.8" thickBot="1" x14ac:dyDescent="0.3">
      <c r="A292" s="116" t="str">
        <f>A$7</f>
        <v>DOCKET No. 20240026-EI</v>
      </c>
      <c r="B292" s="142"/>
      <c r="C292" s="116"/>
      <c r="D292" s="116"/>
      <c r="E292" s="116"/>
      <c r="F292" s="116" t="str">
        <f>IF(+$F$7="","",$F$7)</f>
        <v/>
      </c>
      <c r="G292" s="116"/>
      <c r="H292" s="123" t="str">
        <f>IF($H$7="","",$H$7)</f>
        <v>(Dollar in 000's)</v>
      </c>
      <c r="I292" s="116"/>
      <c r="J292" s="116"/>
      <c r="K292" s="116"/>
      <c r="L292" s="116"/>
      <c r="M292" s="116"/>
      <c r="N292" s="116"/>
      <c r="O292" s="138"/>
      <c r="P292" s="116" t="str">
        <f>$P$7</f>
        <v xml:space="preserve">              R. Latta / K. Sparkman / K. Stryker / C. Whitworth</v>
      </c>
      <c r="Q292" s="116"/>
      <c r="R292" s="116"/>
      <c r="V292" s="170">
        <f t="shared" si="29"/>
        <v>0</v>
      </c>
      <c r="W292" s="170">
        <f t="shared" si="30"/>
        <v>0</v>
      </c>
      <c r="X292" s="170">
        <f t="shared" si="31"/>
        <v>0</v>
      </c>
      <c r="Y292" s="170">
        <f t="shared" si="32"/>
        <v>0</v>
      </c>
      <c r="Z292" s="170">
        <f t="shared" si="33"/>
        <v>0</v>
      </c>
      <c r="AA292" s="170">
        <f t="shared" si="34"/>
        <v>0</v>
      </c>
    </row>
    <row r="293" spans="1:27" x14ac:dyDescent="0.25"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1"/>
      <c r="P293" s="120"/>
      <c r="Q293" s="120"/>
      <c r="R293" s="120"/>
      <c r="V293" s="170">
        <f t="shared" si="29"/>
        <v>0</v>
      </c>
      <c r="W293" s="170">
        <f t="shared" si="30"/>
        <v>0</v>
      </c>
      <c r="X293" s="170">
        <f t="shared" si="31"/>
        <v>0</v>
      </c>
      <c r="Y293" s="170">
        <f t="shared" si="32"/>
        <v>0</v>
      </c>
      <c r="Z293" s="170">
        <f t="shared" si="33"/>
        <v>0</v>
      </c>
      <c r="AA293" s="170">
        <f t="shared" si="34"/>
        <v>0</v>
      </c>
    </row>
    <row r="294" spans="1:27" x14ac:dyDescent="0.25">
      <c r="C294" s="120" t="s">
        <v>19</v>
      </c>
      <c r="D294" s="120" t="s">
        <v>20</v>
      </c>
      <c r="E294" s="120"/>
      <c r="F294" s="120" t="s">
        <v>21</v>
      </c>
      <c r="G294" s="120"/>
      <c r="H294" s="120" t="s">
        <v>2</v>
      </c>
      <c r="I294" s="120"/>
      <c r="J294" s="122" t="s">
        <v>3</v>
      </c>
      <c r="K294" s="122"/>
      <c r="L294" s="120" t="s">
        <v>4</v>
      </c>
      <c r="M294" s="120"/>
      <c r="N294" s="120" t="s">
        <v>5</v>
      </c>
      <c r="O294" s="121"/>
      <c r="P294" s="120" t="s">
        <v>6</v>
      </c>
      <c r="Q294" s="120"/>
      <c r="R294" s="120" t="s">
        <v>7</v>
      </c>
      <c r="V294" s="170">
        <f t="shared" si="29"/>
        <v>0</v>
      </c>
      <c r="W294" s="170">
        <f t="shared" si="30"/>
        <v>0</v>
      </c>
      <c r="X294" s="170">
        <f t="shared" si="31"/>
        <v>0</v>
      </c>
      <c r="Y294" s="170">
        <f t="shared" si="32"/>
        <v>0</v>
      </c>
      <c r="Z294" s="170">
        <f t="shared" si="33"/>
        <v>0</v>
      </c>
      <c r="AA294" s="170">
        <f t="shared" si="34"/>
        <v>0</v>
      </c>
    </row>
    <row r="295" spans="1:27" x14ac:dyDescent="0.25">
      <c r="C295" s="122" t="s">
        <v>22</v>
      </c>
      <c r="D295" s="122" t="s">
        <v>22</v>
      </c>
      <c r="F295" s="122" t="s">
        <v>23</v>
      </c>
      <c r="G295" s="122"/>
      <c r="H295" s="120" t="s">
        <v>24</v>
      </c>
      <c r="I295" s="122"/>
      <c r="J295" s="120" t="s">
        <v>25</v>
      </c>
      <c r="K295" s="122"/>
      <c r="L295" s="122" t="s">
        <v>25</v>
      </c>
      <c r="M295" s="122"/>
      <c r="O295" s="119"/>
      <c r="P295" s="122" t="s">
        <v>24</v>
      </c>
      <c r="R295" s="122"/>
      <c r="V295" s="170">
        <f t="shared" si="29"/>
        <v>0</v>
      </c>
      <c r="W295" s="170">
        <f t="shared" si="30"/>
        <v>0</v>
      </c>
      <c r="X295" s="170">
        <f t="shared" si="31"/>
        <v>0</v>
      </c>
      <c r="Y295" s="170">
        <f t="shared" si="32"/>
        <v>0</v>
      </c>
      <c r="Z295" s="170">
        <f t="shared" si="33"/>
        <v>0</v>
      </c>
      <c r="AA295" s="170">
        <f t="shared" si="34"/>
        <v>0</v>
      </c>
    </row>
    <row r="296" spans="1:27" x14ac:dyDescent="0.25">
      <c r="A296" s="122" t="s">
        <v>26</v>
      </c>
      <c r="B296" s="122"/>
      <c r="C296" s="122" t="s">
        <v>27</v>
      </c>
      <c r="D296" s="122" t="s">
        <v>27</v>
      </c>
      <c r="E296" s="120"/>
      <c r="F296" s="122" t="s">
        <v>28</v>
      </c>
      <c r="G296" s="122"/>
      <c r="H296" s="122" t="s">
        <v>29</v>
      </c>
      <c r="I296" s="122"/>
      <c r="J296" s="122" t="s">
        <v>24</v>
      </c>
      <c r="K296" s="120"/>
      <c r="L296" s="122" t="s">
        <v>24</v>
      </c>
      <c r="M296" s="118"/>
      <c r="N296" s="122" t="s">
        <v>30</v>
      </c>
      <c r="O296" s="121"/>
      <c r="P296" s="120" t="s">
        <v>29</v>
      </c>
      <c r="Q296" s="120"/>
      <c r="R296" s="122" t="s">
        <v>31</v>
      </c>
      <c r="V296" s="170">
        <f t="shared" si="29"/>
        <v>0</v>
      </c>
      <c r="W296" s="170">
        <f t="shared" si="30"/>
        <v>0</v>
      </c>
      <c r="X296" s="170">
        <f t="shared" si="31"/>
        <v>0</v>
      </c>
      <c r="Y296" s="170">
        <f t="shared" si="32"/>
        <v>0</v>
      </c>
      <c r="Z296" s="170">
        <f t="shared" si="33"/>
        <v>0</v>
      </c>
      <c r="AA296" s="170">
        <f t="shared" si="34"/>
        <v>0</v>
      </c>
    </row>
    <row r="297" spans="1:27" ht="13.8" thickBot="1" x14ac:dyDescent="0.3">
      <c r="A297" s="123" t="s">
        <v>32</v>
      </c>
      <c r="B297" s="123"/>
      <c r="C297" s="123" t="s">
        <v>33</v>
      </c>
      <c r="D297" s="123" t="s">
        <v>34</v>
      </c>
      <c r="E297" s="123"/>
      <c r="F297" s="124" t="s">
        <v>35</v>
      </c>
      <c r="G297" s="124"/>
      <c r="H297" s="124" t="s">
        <v>36</v>
      </c>
      <c r="I297" s="125"/>
      <c r="J297" s="124" t="s">
        <v>37</v>
      </c>
      <c r="K297" s="125"/>
      <c r="L297" s="125" t="s">
        <v>38</v>
      </c>
      <c r="M297" s="126"/>
      <c r="N297" s="126" t="s">
        <v>39</v>
      </c>
      <c r="O297" s="127"/>
      <c r="P297" s="126" t="s">
        <v>40</v>
      </c>
      <c r="Q297" s="126"/>
      <c r="R297" s="126" t="s">
        <v>41</v>
      </c>
      <c r="V297" s="170">
        <f t="shared" si="29"/>
        <v>0</v>
      </c>
      <c r="W297" s="170">
        <f t="shared" si="30"/>
        <v>0</v>
      </c>
      <c r="X297" s="170">
        <f t="shared" si="31"/>
        <v>0</v>
      </c>
      <c r="Y297" s="170">
        <f t="shared" si="32"/>
        <v>0</v>
      </c>
      <c r="Z297" s="170">
        <f t="shared" si="33"/>
        <v>0</v>
      </c>
      <c r="AA297" s="170">
        <f t="shared" si="34"/>
        <v>0</v>
      </c>
    </row>
    <row r="298" spans="1:27" x14ac:dyDescent="0.25">
      <c r="A298" s="122">
        <v>1</v>
      </c>
      <c r="B298" s="128"/>
      <c r="O298" s="119"/>
      <c r="V298" s="170">
        <f t="shared" si="29"/>
        <v>0</v>
      </c>
      <c r="W298" s="170">
        <f t="shared" si="30"/>
        <v>0</v>
      </c>
      <c r="X298" s="170">
        <f t="shared" si="31"/>
        <v>0</v>
      </c>
      <c r="Y298" s="170">
        <f t="shared" si="32"/>
        <v>0</v>
      </c>
      <c r="Z298" s="170">
        <f t="shared" si="33"/>
        <v>0</v>
      </c>
      <c r="AA298" s="170">
        <f t="shared" si="34"/>
        <v>0</v>
      </c>
    </row>
    <row r="299" spans="1:27" x14ac:dyDescent="0.25">
      <c r="A299" s="122">
        <f>A298+1</f>
        <v>2</v>
      </c>
      <c r="B299" s="128"/>
      <c r="C299" s="122"/>
      <c r="D299" s="144" t="s">
        <v>113</v>
      </c>
      <c r="F299" s="137"/>
      <c r="H299" s="15"/>
      <c r="I299" s="16"/>
      <c r="J299" s="16"/>
      <c r="K299" s="16"/>
      <c r="L299" s="16"/>
      <c r="M299" s="16"/>
      <c r="N299" s="16"/>
      <c r="O299" s="16"/>
      <c r="P299" s="14"/>
      <c r="Q299" s="16"/>
      <c r="R299" s="16"/>
      <c r="V299" s="170">
        <f t="shared" si="29"/>
        <v>0</v>
      </c>
      <c r="W299" s="170">
        <f t="shared" si="30"/>
        <v>0</v>
      </c>
      <c r="X299" s="170">
        <f t="shared" si="31"/>
        <v>0</v>
      </c>
      <c r="Y299" s="170">
        <f t="shared" si="32"/>
        <v>0</v>
      </c>
      <c r="Z299" s="170">
        <f t="shared" si="33"/>
        <v>0</v>
      </c>
      <c r="AA299" s="170">
        <f t="shared" si="34"/>
        <v>0</v>
      </c>
    </row>
    <row r="300" spans="1:27" x14ac:dyDescent="0.25">
      <c r="A300" s="122">
        <f t="shared" ref="A300:A341" si="35">A299+1</f>
        <v>3</v>
      </c>
      <c r="B300" s="128"/>
      <c r="C300" s="120">
        <v>34132</v>
      </c>
      <c r="D300" s="117" t="s">
        <v>45</v>
      </c>
      <c r="F300" s="132">
        <f>VLOOKUP($C300,'ASDR Current'!$A:$X,F$14,FALSE)*100</f>
        <v>3.4999999999999996</v>
      </c>
      <c r="G300" s="119"/>
      <c r="H300" s="9">
        <f>VLOOKUP($C300,'ASDR Current'!$A:$X,H$14,FALSE)/1000</f>
        <v>26971.96629</v>
      </c>
      <c r="I300" s="10"/>
      <c r="J300" s="9">
        <f>VLOOKUP($C300,'ASDR Current'!$A:$X,J$14,FALSE)/1000</f>
        <v>159.16988000000001</v>
      </c>
      <c r="K300" s="11"/>
      <c r="L300" s="9">
        <f>VLOOKUP($C300,'ASDR Current'!$A:$X,L$14,FALSE)/1000</f>
        <v>0</v>
      </c>
      <c r="M300" s="11"/>
      <c r="N300" s="9">
        <f>VLOOKUP($C300,'ASDR Current'!$A:$X,N$13,FALSE)/1000+VLOOKUP($C300,'ASDR Current'!$A:$X,N$14,FALSE)/1000</f>
        <v>0</v>
      </c>
      <c r="O300" s="10"/>
      <c r="P300" s="9">
        <f>SUM(H300,J300,L300,N300)</f>
        <v>27131.136170000002</v>
      </c>
      <c r="Q300" s="11"/>
      <c r="R300" s="9">
        <f>VLOOKUP($C300,'ASDR Current'!$A:$X,R$14,FALSE)/1000</f>
        <v>27118.892329999999</v>
      </c>
      <c r="V300" s="170">
        <f t="shared" si="29"/>
        <v>5</v>
      </c>
      <c r="W300" s="170">
        <f t="shared" si="30"/>
        <v>5</v>
      </c>
      <c r="X300" s="170">
        <f t="shared" si="31"/>
        <v>0</v>
      </c>
      <c r="Y300" s="170">
        <f t="shared" si="32"/>
        <v>0</v>
      </c>
      <c r="Z300" s="170">
        <f t="shared" si="33"/>
        <v>5</v>
      </c>
      <c r="AA300" s="170">
        <f t="shared" si="34"/>
        <v>5</v>
      </c>
    </row>
    <row r="301" spans="1:27" x14ac:dyDescent="0.25">
      <c r="A301" s="122">
        <f t="shared" si="35"/>
        <v>4</v>
      </c>
      <c r="B301" s="128"/>
      <c r="C301" s="120">
        <v>34232</v>
      </c>
      <c r="D301" s="117" t="s">
        <v>81</v>
      </c>
      <c r="F301" s="132">
        <f>VLOOKUP($C301,'ASDR Current'!$A:$X,F$14,FALSE)*100</f>
        <v>3.9</v>
      </c>
      <c r="G301" s="119"/>
      <c r="H301" s="9">
        <f>VLOOKUP($C301,'ASDR Current'!$A:$X,H$14,FALSE)/1000</f>
        <v>105352.68311999997</v>
      </c>
      <c r="I301" s="10"/>
      <c r="J301" s="9">
        <f>VLOOKUP($C301,'ASDR Current'!$A:$X,J$14,FALSE)/1000</f>
        <v>1292.0278700000001</v>
      </c>
      <c r="K301" s="11"/>
      <c r="L301" s="9">
        <f>VLOOKUP($C301,'ASDR Current'!$A:$X,L$14,FALSE)/1000</f>
        <v>-311.93208000000004</v>
      </c>
      <c r="M301" s="11"/>
      <c r="N301" s="9">
        <f>VLOOKUP($C301,'ASDR Current'!$A:$X,N$13,FALSE)/1000+VLOOKUP($C301,'ASDR Current'!$A:$X,N$14,FALSE)/1000</f>
        <v>0</v>
      </c>
      <c r="O301" s="10"/>
      <c r="P301" s="9">
        <f>SUM(H301,J301,L301,N301)</f>
        <v>106332.77890999998</v>
      </c>
      <c r="Q301" s="11"/>
      <c r="R301" s="9">
        <f>VLOOKUP($C301,'ASDR Current'!$A:$X,R$14,FALSE)/1000</f>
        <v>105852.60279999999</v>
      </c>
      <c r="V301" s="170">
        <f t="shared" si="29"/>
        <v>5</v>
      </c>
      <c r="W301" s="170">
        <f t="shared" si="30"/>
        <v>5</v>
      </c>
      <c r="X301" s="170">
        <f t="shared" si="31"/>
        <v>5</v>
      </c>
      <c r="Y301" s="170">
        <f t="shared" si="32"/>
        <v>0</v>
      </c>
      <c r="Z301" s="170">
        <f t="shared" si="33"/>
        <v>5</v>
      </c>
      <c r="AA301" s="170">
        <f t="shared" si="34"/>
        <v>4</v>
      </c>
    </row>
    <row r="302" spans="1:27" x14ac:dyDescent="0.25">
      <c r="A302" s="122">
        <f t="shared" si="35"/>
        <v>5</v>
      </c>
      <c r="B302" s="128"/>
      <c r="C302" s="120">
        <v>34332</v>
      </c>
      <c r="D302" s="117" t="s">
        <v>82</v>
      </c>
      <c r="F302" s="132">
        <f>VLOOKUP($C302,'ASDR Current'!$A:$X,F$14,FALSE)*100</f>
        <v>6.2</v>
      </c>
      <c r="G302" s="119"/>
      <c r="H302" s="9">
        <f>VLOOKUP($C302,'ASDR Current'!$A:$X,H$14,FALSE)/1000</f>
        <v>288524.02020999993</v>
      </c>
      <c r="I302" s="10"/>
      <c r="J302" s="9">
        <f>VLOOKUP($C302,'ASDR Current'!$A:$X,J$14,FALSE)/1000</f>
        <v>826.53057999999999</v>
      </c>
      <c r="K302" s="11"/>
      <c r="L302" s="9">
        <f>VLOOKUP($C302,'ASDR Current'!$A:$X,L$14,FALSE)/1000</f>
        <v>-311.72746000000001</v>
      </c>
      <c r="M302" s="11"/>
      <c r="N302" s="9">
        <f>VLOOKUP($C302,'ASDR Current'!$A:$X,N$13,FALSE)/1000+VLOOKUP($C302,'ASDR Current'!$A:$X,N$14,FALSE)/1000</f>
        <v>-16.585750000000001</v>
      </c>
      <c r="O302" s="10"/>
      <c r="P302" s="9">
        <f>SUM(H302,J302,L302,N302)</f>
        <v>289022.2375799999</v>
      </c>
      <c r="Q302" s="11"/>
      <c r="R302" s="9">
        <f>VLOOKUP($C302,'ASDR Current'!$A:$X,R$14,FALSE)/1000</f>
        <v>288514.18012000003</v>
      </c>
      <c r="V302" s="170">
        <f t="shared" si="29"/>
        <v>5</v>
      </c>
      <c r="W302" s="170">
        <f t="shared" si="30"/>
        <v>5</v>
      </c>
      <c r="X302" s="170">
        <f t="shared" si="31"/>
        <v>5</v>
      </c>
      <c r="Y302" s="170">
        <f t="shared" si="32"/>
        <v>5</v>
      </c>
      <c r="Z302" s="170">
        <f t="shared" si="33"/>
        <v>5</v>
      </c>
      <c r="AA302" s="170">
        <f t="shared" si="34"/>
        <v>5</v>
      </c>
    </row>
    <row r="303" spans="1:27" x14ac:dyDescent="0.25">
      <c r="A303" s="122">
        <f t="shared" si="35"/>
        <v>6</v>
      </c>
      <c r="B303" s="128"/>
      <c r="C303" s="120">
        <v>34532</v>
      </c>
      <c r="D303" s="117" t="s">
        <v>48</v>
      </c>
      <c r="F303" s="132">
        <f>VLOOKUP($C303,'ASDR Current'!$A:$X,F$14,FALSE)*100</f>
        <v>4.1000000000000005</v>
      </c>
      <c r="G303" s="119"/>
      <c r="H303" s="9">
        <f>VLOOKUP($C303,'ASDR Current'!$A:$X,H$14,FALSE)/1000</f>
        <v>44481.415030000004</v>
      </c>
      <c r="I303" s="10"/>
      <c r="J303" s="9">
        <f>VLOOKUP($C303,'ASDR Current'!$A:$X,J$14,FALSE)/1000</f>
        <v>195.36648000000002</v>
      </c>
      <c r="K303" s="11"/>
      <c r="L303" s="9">
        <f>VLOOKUP($C303,'ASDR Current'!$A:$X,L$14,FALSE)/1000</f>
        <v>-92.550579999999997</v>
      </c>
      <c r="M303" s="11"/>
      <c r="N303" s="9">
        <f>VLOOKUP($C303,'ASDR Current'!$A:$X,N$13,FALSE)/1000+VLOOKUP($C303,'ASDR Current'!$A:$X,N$14,FALSE)/1000</f>
        <v>16.585750000000001</v>
      </c>
      <c r="O303" s="10"/>
      <c r="P303" s="9">
        <f>SUM(H303,J303,L303,N303)</f>
        <v>44600.816679999996</v>
      </c>
      <c r="Q303" s="11"/>
      <c r="R303" s="9">
        <f>VLOOKUP($C303,'ASDR Current'!$A:$X,R$14,FALSE)/1000</f>
        <v>44543.255729999997</v>
      </c>
      <c r="V303" s="170">
        <f t="shared" si="29"/>
        <v>5</v>
      </c>
      <c r="W303" s="170">
        <f t="shared" si="30"/>
        <v>5</v>
      </c>
      <c r="X303" s="170">
        <f t="shared" si="31"/>
        <v>5</v>
      </c>
      <c r="Y303" s="170">
        <f t="shared" si="32"/>
        <v>5</v>
      </c>
      <c r="Z303" s="170">
        <f t="shared" si="33"/>
        <v>5</v>
      </c>
      <c r="AA303" s="170">
        <f t="shared" si="34"/>
        <v>5</v>
      </c>
    </row>
    <row r="304" spans="1:27" x14ac:dyDescent="0.25">
      <c r="A304" s="122">
        <f t="shared" si="35"/>
        <v>7</v>
      </c>
      <c r="B304" s="128"/>
      <c r="C304" s="120">
        <v>34632</v>
      </c>
      <c r="D304" s="117" t="s">
        <v>49</v>
      </c>
      <c r="F304" s="132">
        <f>VLOOKUP($C304,'ASDR Current'!$A:$X,F$14,FALSE)*100</f>
        <v>3.3000000000000003</v>
      </c>
      <c r="G304" s="119"/>
      <c r="H304" s="9">
        <f>VLOOKUP($C304,'ASDR Current'!$A:$X,H$14,FALSE)/1000</f>
        <v>1455.5923500000001</v>
      </c>
      <c r="I304" s="10"/>
      <c r="J304" s="9">
        <f>VLOOKUP($C304,'ASDR Current'!$A:$X,J$14,FALSE)/1000</f>
        <v>0</v>
      </c>
      <c r="K304" s="11"/>
      <c r="L304" s="9">
        <f>VLOOKUP($C304,'ASDR Current'!$A:$X,L$14,FALSE)/1000</f>
        <v>0</v>
      </c>
      <c r="M304" s="11"/>
      <c r="N304" s="9">
        <f>VLOOKUP($C304,'ASDR Current'!$A:$X,N$13,FALSE)/1000+VLOOKUP($C304,'ASDR Current'!$A:$X,N$14,FALSE)/1000</f>
        <v>0</v>
      </c>
      <c r="O304" s="10"/>
      <c r="P304" s="9">
        <f>SUM(H304,J304,L304,N304)</f>
        <v>1455.5923500000001</v>
      </c>
      <c r="Q304" s="11"/>
      <c r="R304" s="9">
        <f>VLOOKUP($C304,'ASDR Current'!$A:$X,R$14,FALSE)/1000</f>
        <v>1455.5923500000001</v>
      </c>
      <c r="V304" s="170">
        <f t="shared" si="29"/>
        <v>5</v>
      </c>
      <c r="W304" s="170">
        <f t="shared" si="30"/>
        <v>0</v>
      </c>
      <c r="X304" s="170">
        <f t="shared" si="31"/>
        <v>0</v>
      </c>
      <c r="Y304" s="170">
        <f t="shared" si="32"/>
        <v>0</v>
      </c>
      <c r="Z304" s="170">
        <f t="shared" si="33"/>
        <v>5</v>
      </c>
      <c r="AA304" s="170">
        <f t="shared" si="34"/>
        <v>5</v>
      </c>
    </row>
    <row r="305" spans="1:27" x14ac:dyDescent="0.25">
      <c r="A305" s="122">
        <f t="shared" si="35"/>
        <v>8</v>
      </c>
      <c r="B305" s="128"/>
      <c r="C305" s="122"/>
      <c r="D305" s="144" t="s">
        <v>114</v>
      </c>
      <c r="F305" s="132"/>
      <c r="H305" s="13">
        <f>SUM(H300:H304)</f>
        <v>466785.67699999997</v>
      </c>
      <c r="I305" s="16"/>
      <c r="J305" s="13">
        <f>SUM(J300:J304)</f>
        <v>2473.0948100000001</v>
      </c>
      <c r="K305" s="16"/>
      <c r="L305" s="13">
        <f>SUM(L300:L304)</f>
        <v>-716.21012000000007</v>
      </c>
      <c r="M305" s="16"/>
      <c r="N305" s="13">
        <f>SUM(N300:N304)</f>
        <v>0</v>
      </c>
      <c r="O305" s="16"/>
      <c r="P305" s="13">
        <f>SUM(P300:P304)</f>
        <v>468542.56168999989</v>
      </c>
      <c r="Q305" s="16"/>
      <c r="R305" s="13">
        <f>SUM(R300:R304)</f>
        <v>467484.52333</v>
      </c>
      <c r="V305" s="170">
        <f t="shared" si="29"/>
        <v>3</v>
      </c>
      <c r="W305" s="170">
        <f t="shared" si="30"/>
        <v>5</v>
      </c>
      <c r="X305" s="170">
        <f t="shared" si="31"/>
        <v>5</v>
      </c>
      <c r="Y305" s="170">
        <f t="shared" si="32"/>
        <v>0</v>
      </c>
      <c r="Z305" s="170">
        <f t="shared" si="33"/>
        <v>5</v>
      </c>
      <c r="AA305" s="170">
        <f t="shared" si="34"/>
        <v>5</v>
      </c>
    </row>
    <row r="306" spans="1:27" x14ac:dyDescent="0.25">
      <c r="A306" s="122">
        <f t="shared" si="35"/>
        <v>9</v>
      </c>
      <c r="B306" s="128"/>
      <c r="F306" s="133"/>
      <c r="O306" s="119"/>
      <c r="V306" s="170">
        <f t="shared" si="29"/>
        <v>0</v>
      </c>
      <c r="W306" s="170">
        <f t="shared" si="30"/>
        <v>0</v>
      </c>
      <c r="X306" s="170">
        <f t="shared" si="31"/>
        <v>0</v>
      </c>
      <c r="Y306" s="170">
        <f t="shared" si="32"/>
        <v>0</v>
      </c>
      <c r="Z306" s="170">
        <f t="shared" si="33"/>
        <v>0</v>
      </c>
      <c r="AA306" s="170">
        <f t="shared" si="34"/>
        <v>0</v>
      </c>
    </row>
    <row r="307" spans="1:27" x14ac:dyDescent="0.25">
      <c r="A307" s="122">
        <f t="shared" si="35"/>
        <v>10</v>
      </c>
      <c r="B307" s="128"/>
      <c r="C307" s="122"/>
      <c r="D307" s="144" t="s">
        <v>115</v>
      </c>
      <c r="F307" s="133"/>
      <c r="I307" s="16"/>
      <c r="K307" s="16"/>
      <c r="M307" s="16"/>
      <c r="O307" s="16"/>
      <c r="Q307" s="16"/>
      <c r="V307" s="170">
        <f t="shared" si="29"/>
        <v>0</v>
      </c>
      <c r="W307" s="170">
        <f t="shared" si="30"/>
        <v>0</v>
      </c>
      <c r="X307" s="170">
        <f t="shared" si="31"/>
        <v>0</v>
      </c>
      <c r="Y307" s="170">
        <f t="shared" si="32"/>
        <v>0</v>
      </c>
      <c r="Z307" s="170">
        <f t="shared" si="33"/>
        <v>0</v>
      </c>
      <c r="AA307" s="170">
        <f t="shared" si="34"/>
        <v>0</v>
      </c>
    </row>
    <row r="308" spans="1:27" x14ac:dyDescent="0.25">
      <c r="A308" s="122">
        <f t="shared" si="35"/>
        <v>11</v>
      </c>
      <c r="B308" s="128"/>
      <c r="C308" s="120">
        <v>34133</v>
      </c>
      <c r="D308" s="117" t="s">
        <v>45</v>
      </c>
      <c r="F308" s="132">
        <f>VLOOKUP($C308,'ASDR Current'!$A:$X,F$14,FALSE)*100</f>
        <v>3.4999999999999996</v>
      </c>
      <c r="G308" s="119"/>
      <c r="H308" s="9">
        <f>VLOOKUP($C308,'ASDR Current'!$A:$X,H$14,FALSE)/1000</f>
        <v>656.34929</v>
      </c>
      <c r="I308" s="10"/>
      <c r="J308" s="9">
        <f>VLOOKUP($C308,'ASDR Current'!$A:$X,J$14,FALSE)/1000</f>
        <v>0</v>
      </c>
      <c r="K308" s="11"/>
      <c r="L308" s="9">
        <f>VLOOKUP($C308,'ASDR Current'!$A:$X,L$14,FALSE)/1000</f>
        <v>0</v>
      </c>
      <c r="M308" s="11"/>
      <c r="N308" s="9">
        <f>VLOOKUP($C308,'ASDR Current'!$A:$X,N$13,FALSE)/1000+VLOOKUP($C308,'ASDR Current'!$A:$X,N$14,FALSE)/1000</f>
        <v>0</v>
      </c>
      <c r="O308" s="10"/>
      <c r="P308" s="9">
        <f>SUM(H308,J308,L308,N308)</f>
        <v>656.34929</v>
      </c>
      <c r="Q308" s="11"/>
      <c r="R308" s="9">
        <f>VLOOKUP($C308,'ASDR Current'!$A:$X,R$14,FALSE)/1000</f>
        <v>656.34929</v>
      </c>
      <c r="V308" s="170">
        <f t="shared" si="29"/>
        <v>5</v>
      </c>
      <c r="W308" s="170">
        <f t="shared" si="30"/>
        <v>0</v>
      </c>
      <c r="X308" s="170">
        <f t="shared" si="31"/>
        <v>0</v>
      </c>
      <c r="Y308" s="170">
        <f t="shared" si="32"/>
        <v>0</v>
      </c>
      <c r="Z308" s="170">
        <f t="shared" si="33"/>
        <v>5</v>
      </c>
      <c r="AA308" s="170">
        <f t="shared" si="34"/>
        <v>5</v>
      </c>
    </row>
    <row r="309" spans="1:27" x14ac:dyDescent="0.25">
      <c r="A309" s="122">
        <f t="shared" si="35"/>
        <v>12</v>
      </c>
      <c r="B309" s="128"/>
      <c r="C309" s="120">
        <v>34233</v>
      </c>
      <c r="D309" s="117" t="s">
        <v>81</v>
      </c>
      <c r="F309" s="132">
        <f>VLOOKUP($C309,'ASDR Current'!$A:$X,F$14,FALSE)*100</f>
        <v>3.2</v>
      </c>
      <c r="G309" s="119"/>
      <c r="H309" s="9">
        <f>VLOOKUP($C309,'ASDR Current'!$A:$X,H$14,FALSE)/1000</f>
        <v>3502.1404299999999</v>
      </c>
      <c r="I309" s="10"/>
      <c r="J309" s="9">
        <f>VLOOKUP($C309,'ASDR Current'!$A:$X,J$14,FALSE)/1000</f>
        <v>2.7367199999999996</v>
      </c>
      <c r="K309" s="11"/>
      <c r="L309" s="9">
        <f>VLOOKUP($C309,'ASDR Current'!$A:$X,L$14,FALSE)/1000</f>
        <v>0</v>
      </c>
      <c r="M309" s="11"/>
      <c r="N309" s="9">
        <f>VLOOKUP($C309,'ASDR Current'!$A:$X,N$13,FALSE)/1000+VLOOKUP($C309,'ASDR Current'!$A:$X,N$14,FALSE)/1000</f>
        <v>0</v>
      </c>
      <c r="O309" s="10"/>
      <c r="P309" s="9">
        <f>SUM(H309,J309,L309,N309)</f>
        <v>3504.8771499999998</v>
      </c>
      <c r="Q309" s="11"/>
      <c r="R309" s="9">
        <f>VLOOKUP($C309,'ASDR Current'!$A:$X,R$14,FALSE)/1000</f>
        <v>3504.6666299999997</v>
      </c>
      <c r="V309" s="170">
        <f t="shared" si="29"/>
        <v>5</v>
      </c>
      <c r="W309" s="170">
        <f t="shared" si="30"/>
        <v>5</v>
      </c>
      <c r="X309" s="170">
        <f t="shared" si="31"/>
        <v>0</v>
      </c>
      <c r="Y309" s="170">
        <f t="shared" si="32"/>
        <v>0</v>
      </c>
      <c r="Z309" s="170">
        <f t="shared" si="33"/>
        <v>5</v>
      </c>
      <c r="AA309" s="170">
        <f t="shared" si="34"/>
        <v>5</v>
      </c>
    </row>
    <row r="310" spans="1:27" x14ac:dyDescent="0.25">
      <c r="A310" s="122">
        <f t="shared" si="35"/>
        <v>13</v>
      </c>
      <c r="B310" s="128"/>
      <c r="C310" s="120">
        <v>34333</v>
      </c>
      <c r="D310" s="117" t="s">
        <v>82</v>
      </c>
      <c r="F310" s="132">
        <f>VLOOKUP($C310,'ASDR Current'!$A:$X,F$14,FALSE)*100</f>
        <v>3.1</v>
      </c>
      <c r="G310" s="119"/>
      <c r="H310" s="9">
        <f>VLOOKUP($C310,'ASDR Current'!$A:$X,H$14,FALSE)/1000</f>
        <v>15458.703200000002</v>
      </c>
      <c r="I310" s="10"/>
      <c r="J310" s="9">
        <f>VLOOKUP($C310,'ASDR Current'!$A:$X,J$14,FALSE)/1000</f>
        <v>263.82247999999998</v>
      </c>
      <c r="K310" s="11"/>
      <c r="L310" s="9">
        <f>VLOOKUP($C310,'ASDR Current'!$A:$X,L$14,FALSE)/1000</f>
        <v>-118.5318</v>
      </c>
      <c r="M310" s="11"/>
      <c r="N310" s="9">
        <f>VLOOKUP($C310,'ASDR Current'!$A:$X,N$13,FALSE)/1000+VLOOKUP($C310,'ASDR Current'!$A:$X,N$14,FALSE)/1000</f>
        <v>0</v>
      </c>
      <c r="O310" s="10"/>
      <c r="P310" s="9">
        <f>SUM(H310,J310,L310,N310)</f>
        <v>15603.993880000002</v>
      </c>
      <c r="Q310" s="11"/>
      <c r="R310" s="9">
        <f>VLOOKUP($C310,'ASDR Current'!$A:$X,R$14,FALSE)/1000</f>
        <v>15480.930050000001</v>
      </c>
      <c r="V310" s="170">
        <f t="shared" si="29"/>
        <v>4</v>
      </c>
      <c r="W310" s="170">
        <f t="shared" si="30"/>
        <v>5</v>
      </c>
      <c r="X310" s="170">
        <f t="shared" si="31"/>
        <v>4</v>
      </c>
      <c r="Y310" s="170">
        <f t="shared" si="32"/>
        <v>0</v>
      </c>
      <c r="Z310" s="170">
        <f t="shared" si="33"/>
        <v>5</v>
      </c>
      <c r="AA310" s="170">
        <f t="shared" si="34"/>
        <v>5</v>
      </c>
    </row>
    <row r="311" spans="1:27" x14ac:dyDescent="0.25">
      <c r="A311" s="122">
        <f t="shared" si="35"/>
        <v>14</v>
      </c>
      <c r="B311" s="128"/>
      <c r="C311" s="120">
        <v>34533</v>
      </c>
      <c r="D311" s="117" t="s">
        <v>48</v>
      </c>
      <c r="F311" s="132">
        <f>VLOOKUP($C311,'ASDR Current'!$A:$X,F$14,FALSE)*100</f>
        <v>2.7</v>
      </c>
      <c r="G311" s="119"/>
      <c r="H311" s="9">
        <f>VLOOKUP($C311,'ASDR Current'!$A:$X,H$14,FALSE)/1000</f>
        <v>14153.816049999999</v>
      </c>
      <c r="I311" s="10"/>
      <c r="J311" s="9">
        <f>VLOOKUP($C311,'ASDR Current'!$A:$X,J$14,FALSE)/1000</f>
        <v>20.374590000000001</v>
      </c>
      <c r="K311" s="11"/>
      <c r="L311" s="9">
        <f>VLOOKUP($C311,'ASDR Current'!$A:$X,L$14,FALSE)/1000</f>
        <v>0</v>
      </c>
      <c r="M311" s="11"/>
      <c r="N311" s="9">
        <f>VLOOKUP($C311,'ASDR Current'!$A:$X,N$13,FALSE)/1000+VLOOKUP($C311,'ASDR Current'!$A:$X,N$14,FALSE)/1000</f>
        <v>0</v>
      </c>
      <c r="O311" s="10"/>
      <c r="P311" s="9">
        <f>SUM(H311,J311,L311,N311)</f>
        <v>14174.190639999999</v>
      </c>
      <c r="Q311" s="11"/>
      <c r="R311" s="9">
        <f>VLOOKUP($C311,'ASDR Current'!$A:$X,R$14,FALSE)/1000</f>
        <v>14155.383330000001</v>
      </c>
      <c r="V311" s="170">
        <f t="shared" si="29"/>
        <v>5</v>
      </c>
      <c r="W311" s="170">
        <f t="shared" si="30"/>
        <v>5</v>
      </c>
      <c r="X311" s="170">
        <f t="shared" si="31"/>
        <v>0</v>
      </c>
      <c r="Y311" s="170">
        <f t="shared" si="32"/>
        <v>0</v>
      </c>
      <c r="Z311" s="170">
        <f t="shared" si="33"/>
        <v>5</v>
      </c>
      <c r="AA311" s="170">
        <f t="shared" si="34"/>
        <v>5</v>
      </c>
    </row>
    <row r="312" spans="1:27" x14ac:dyDescent="0.25">
      <c r="A312" s="122">
        <f t="shared" si="35"/>
        <v>15</v>
      </c>
      <c r="B312" s="128"/>
      <c r="C312" s="120">
        <v>34633</v>
      </c>
      <c r="D312" s="117" t="s">
        <v>49</v>
      </c>
      <c r="F312" s="132">
        <f>VLOOKUP($C312,'ASDR Current'!$A:$X,F$14,FALSE)*100</f>
        <v>3.4000000000000004</v>
      </c>
      <c r="G312" s="119"/>
      <c r="H312" s="9">
        <f>VLOOKUP($C312,'ASDR Current'!$A:$X,H$14,FALSE)/1000</f>
        <v>0.90461000000000003</v>
      </c>
      <c r="I312" s="10"/>
      <c r="J312" s="9">
        <f>VLOOKUP($C312,'ASDR Current'!$A:$X,J$14,FALSE)/1000</f>
        <v>0</v>
      </c>
      <c r="K312" s="11"/>
      <c r="L312" s="9">
        <f>VLOOKUP($C312,'ASDR Current'!$A:$X,L$14,FALSE)/1000</f>
        <v>0</v>
      </c>
      <c r="M312" s="11"/>
      <c r="N312" s="9">
        <f>VLOOKUP($C312,'ASDR Current'!$A:$X,N$13,FALSE)/1000+VLOOKUP($C312,'ASDR Current'!$A:$X,N$14,FALSE)/1000</f>
        <v>0</v>
      </c>
      <c r="O312" s="10"/>
      <c r="P312" s="9">
        <f>SUM(H312,J312,L312,N312)</f>
        <v>0.90461000000000003</v>
      </c>
      <c r="Q312" s="11"/>
      <c r="R312" s="9">
        <f>VLOOKUP($C312,'ASDR Current'!$A:$X,R$14,FALSE)/1000</f>
        <v>0.90461000000000003</v>
      </c>
      <c r="V312" s="170">
        <f t="shared" si="29"/>
        <v>5</v>
      </c>
      <c r="W312" s="170">
        <f t="shared" si="30"/>
        <v>0</v>
      </c>
      <c r="X312" s="170">
        <f t="shared" si="31"/>
        <v>0</v>
      </c>
      <c r="Y312" s="170">
        <f t="shared" si="32"/>
        <v>0</v>
      </c>
      <c r="Z312" s="170">
        <f t="shared" si="33"/>
        <v>5</v>
      </c>
      <c r="AA312" s="170">
        <f t="shared" si="34"/>
        <v>5</v>
      </c>
    </row>
    <row r="313" spans="1:27" x14ac:dyDescent="0.25">
      <c r="A313" s="122">
        <f t="shared" si="35"/>
        <v>16</v>
      </c>
      <c r="B313" s="128"/>
      <c r="D313" s="144" t="s">
        <v>116</v>
      </c>
      <c r="F313" s="132"/>
      <c r="H313" s="13">
        <f>SUM(H308:H312)</f>
        <v>33771.91358</v>
      </c>
      <c r="I313" s="16"/>
      <c r="J313" s="13">
        <f>SUM(J308:J312)</f>
        <v>286.93378999999999</v>
      </c>
      <c r="K313" s="16"/>
      <c r="L313" s="13">
        <f>SUM(L308:L312)</f>
        <v>-118.5318</v>
      </c>
      <c r="M313" s="16"/>
      <c r="N313" s="13">
        <f>SUM(N308:N312)</f>
        <v>0</v>
      </c>
      <c r="O313" s="16"/>
      <c r="P313" s="13">
        <f>SUM(P308:P312)</f>
        <v>33940.315569999999</v>
      </c>
      <c r="Q313" s="16"/>
      <c r="R313" s="13">
        <f>SUM(R308:R312)</f>
        <v>33798.233909999995</v>
      </c>
      <c r="V313" s="170">
        <f t="shared" si="29"/>
        <v>5</v>
      </c>
      <c r="W313" s="170">
        <f t="shared" si="30"/>
        <v>5</v>
      </c>
      <c r="X313" s="170">
        <f t="shared" si="31"/>
        <v>4</v>
      </c>
      <c r="Y313" s="170">
        <f t="shared" si="32"/>
        <v>0</v>
      </c>
      <c r="Z313" s="170">
        <f t="shared" si="33"/>
        <v>5</v>
      </c>
      <c r="AA313" s="170">
        <f t="shared" si="34"/>
        <v>5</v>
      </c>
    </row>
    <row r="314" spans="1:27" x14ac:dyDescent="0.25">
      <c r="A314" s="122">
        <f t="shared" si="35"/>
        <v>17</v>
      </c>
      <c r="B314" s="128"/>
      <c r="F314" s="133"/>
      <c r="O314" s="119"/>
      <c r="V314" s="170">
        <f t="shared" si="29"/>
        <v>0</v>
      </c>
      <c r="W314" s="170">
        <f t="shared" si="30"/>
        <v>0</v>
      </c>
      <c r="X314" s="170">
        <f t="shared" si="31"/>
        <v>0</v>
      </c>
      <c r="Y314" s="170">
        <f t="shared" si="32"/>
        <v>0</v>
      </c>
      <c r="Z314" s="170">
        <f t="shared" si="33"/>
        <v>0</v>
      </c>
      <c r="AA314" s="170">
        <f t="shared" si="34"/>
        <v>0</v>
      </c>
    </row>
    <row r="315" spans="1:27" x14ac:dyDescent="0.25">
      <c r="A315" s="122">
        <f t="shared" si="35"/>
        <v>18</v>
      </c>
      <c r="B315" s="128"/>
      <c r="C315" s="122"/>
      <c r="D315" s="144" t="s">
        <v>117</v>
      </c>
      <c r="F315" s="133"/>
      <c r="I315" s="16"/>
      <c r="K315" s="16"/>
      <c r="M315" s="16"/>
      <c r="O315" s="16"/>
      <c r="Q315" s="16"/>
      <c r="V315" s="170">
        <f t="shared" si="29"/>
        <v>0</v>
      </c>
      <c r="W315" s="170">
        <f t="shared" si="30"/>
        <v>0</v>
      </c>
      <c r="X315" s="170">
        <f t="shared" si="31"/>
        <v>0</v>
      </c>
      <c r="Y315" s="170">
        <f t="shared" si="32"/>
        <v>0</v>
      </c>
      <c r="Z315" s="170">
        <f t="shared" si="33"/>
        <v>0</v>
      </c>
      <c r="AA315" s="170">
        <f t="shared" si="34"/>
        <v>0</v>
      </c>
    </row>
    <row r="316" spans="1:27" x14ac:dyDescent="0.25">
      <c r="A316" s="122">
        <f t="shared" si="35"/>
        <v>19</v>
      </c>
      <c r="B316" s="128"/>
      <c r="C316" s="120">
        <v>34134</v>
      </c>
      <c r="D316" s="117" t="s">
        <v>45</v>
      </c>
      <c r="F316" s="132">
        <f>VLOOKUP($C316,'ASDR Current'!$A:$X,F$14,FALSE)*100</f>
        <v>5.1000000000000005</v>
      </c>
      <c r="G316" s="119"/>
      <c r="H316" s="9">
        <f>VLOOKUP($C316,'ASDR Current'!$A:$X,H$14,FALSE)/1000</f>
        <v>242.33395999999999</v>
      </c>
      <c r="I316" s="10"/>
      <c r="J316" s="9">
        <f>VLOOKUP($C316,'ASDR Current'!$A:$X,J$14,FALSE)/1000</f>
        <v>0</v>
      </c>
      <c r="K316" s="11"/>
      <c r="L316" s="9">
        <f>VLOOKUP($C316,'ASDR Current'!$A:$X,L$14,FALSE)/1000</f>
        <v>0</v>
      </c>
      <c r="M316" s="11"/>
      <c r="N316" s="9">
        <f>VLOOKUP($C316,'ASDR Current'!$A:$X,N$13,FALSE)/1000+VLOOKUP($C316,'ASDR Current'!$A:$X,N$14,FALSE)/1000</f>
        <v>0</v>
      </c>
      <c r="O316" s="10"/>
      <c r="P316" s="9">
        <f>SUM(H316,J316,L316,N316)</f>
        <v>242.33395999999999</v>
      </c>
      <c r="Q316" s="11"/>
      <c r="R316" s="9">
        <f>VLOOKUP($C316,'ASDR Current'!$A:$X,R$14,FALSE)/1000</f>
        <v>242.33395999999999</v>
      </c>
      <c r="V316" s="170">
        <f t="shared" si="29"/>
        <v>5</v>
      </c>
      <c r="W316" s="170">
        <f t="shared" si="30"/>
        <v>0</v>
      </c>
      <c r="X316" s="170">
        <f t="shared" si="31"/>
        <v>0</v>
      </c>
      <c r="Y316" s="170">
        <f t="shared" si="32"/>
        <v>0</v>
      </c>
      <c r="Z316" s="170">
        <f t="shared" si="33"/>
        <v>5</v>
      </c>
      <c r="AA316" s="170">
        <f t="shared" si="34"/>
        <v>5</v>
      </c>
    </row>
    <row r="317" spans="1:27" x14ac:dyDescent="0.25">
      <c r="A317" s="122">
        <f t="shared" si="35"/>
        <v>20</v>
      </c>
      <c r="B317" s="128"/>
      <c r="C317" s="120">
        <v>34234</v>
      </c>
      <c r="D317" s="117" t="s">
        <v>81</v>
      </c>
      <c r="F317" s="132">
        <f>VLOOKUP($C317,'ASDR Current'!$A:$X,F$14,FALSE)*100</f>
        <v>3.2</v>
      </c>
      <c r="G317" s="119"/>
      <c r="H317" s="9">
        <f>VLOOKUP($C317,'ASDR Current'!$A:$X,H$14,FALSE)/1000</f>
        <v>3362.0867599999997</v>
      </c>
      <c r="I317" s="10"/>
      <c r="J317" s="9">
        <f>VLOOKUP($C317,'ASDR Current'!$A:$X,J$14,FALSE)/1000</f>
        <v>-4.1700000000000001E-3</v>
      </c>
      <c r="K317" s="11"/>
      <c r="L317" s="9">
        <f>VLOOKUP($C317,'ASDR Current'!$A:$X,L$14,FALSE)/1000</f>
        <v>0</v>
      </c>
      <c r="M317" s="11"/>
      <c r="N317" s="9">
        <f>VLOOKUP($C317,'ASDR Current'!$A:$X,N$13,FALSE)/1000+VLOOKUP($C317,'ASDR Current'!$A:$X,N$14,FALSE)/1000</f>
        <v>0</v>
      </c>
      <c r="O317" s="10"/>
      <c r="P317" s="9">
        <f>SUM(H317,J317,L317,N317)</f>
        <v>3362.0825899999995</v>
      </c>
      <c r="Q317" s="11"/>
      <c r="R317" s="9">
        <f>VLOOKUP($C317,'ASDR Current'!$A:$X,R$14,FALSE)/1000</f>
        <v>3362.08644</v>
      </c>
      <c r="V317" s="170">
        <f t="shared" si="29"/>
        <v>5</v>
      </c>
      <c r="W317" s="170">
        <f t="shared" si="30"/>
        <v>5</v>
      </c>
      <c r="X317" s="170">
        <f t="shared" si="31"/>
        <v>0</v>
      </c>
      <c r="Y317" s="170">
        <f t="shared" si="32"/>
        <v>0</v>
      </c>
      <c r="Z317" s="170">
        <f t="shared" si="33"/>
        <v>5</v>
      </c>
      <c r="AA317" s="170">
        <f t="shared" si="34"/>
        <v>5</v>
      </c>
    </row>
    <row r="318" spans="1:27" x14ac:dyDescent="0.25">
      <c r="A318" s="122">
        <f t="shared" si="35"/>
        <v>21</v>
      </c>
      <c r="B318" s="128"/>
      <c r="C318" s="120">
        <v>34334</v>
      </c>
      <c r="D318" s="117" t="s">
        <v>82</v>
      </c>
      <c r="F318" s="132">
        <f>VLOOKUP($C318,'ASDR Current'!$A:$X,F$14,FALSE)*100</f>
        <v>3.2</v>
      </c>
      <c r="G318" s="119"/>
      <c r="H318" s="9">
        <f>VLOOKUP($C318,'ASDR Current'!$A:$X,H$14,FALSE)/1000</f>
        <v>15883.016889999999</v>
      </c>
      <c r="I318" s="10"/>
      <c r="J318" s="9">
        <f>VLOOKUP($C318,'ASDR Current'!$A:$X,J$14,FALSE)/1000</f>
        <v>263.87115</v>
      </c>
      <c r="K318" s="11"/>
      <c r="L318" s="9">
        <f>VLOOKUP($C318,'ASDR Current'!$A:$X,L$14,FALSE)/1000</f>
        <v>-116.79804</v>
      </c>
      <c r="M318" s="11"/>
      <c r="N318" s="9">
        <f>VLOOKUP($C318,'ASDR Current'!$A:$X,N$13,FALSE)/1000+VLOOKUP($C318,'ASDR Current'!$A:$X,N$14,FALSE)/1000</f>
        <v>0</v>
      </c>
      <c r="O318" s="10"/>
      <c r="P318" s="9">
        <f>SUM(H318,J318,L318,N318)</f>
        <v>16030.09</v>
      </c>
      <c r="Q318" s="11"/>
      <c r="R318" s="9">
        <f>VLOOKUP($C318,'ASDR Current'!$A:$X,R$14,FALSE)/1000</f>
        <v>15905.517949999999</v>
      </c>
      <c r="V318" s="170">
        <f t="shared" si="29"/>
        <v>5</v>
      </c>
      <c r="W318" s="170">
        <f t="shared" si="30"/>
        <v>4</v>
      </c>
      <c r="X318" s="170">
        <f t="shared" si="31"/>
        <v>3</v>
      </c>
      <c r="Y318" s="170">
        <f t="shared" si="32"/>
        <v>0</v>
      </c>
      <c r="Z318" s="170">
        <f t="shared" si="33"/>
        <v>2</v>
      </c>
      <c r="AA318" s="170">
        <f t="shared" si="34"/>
        <v>5</v>
      </c>
    </row>
    <row r="319" spans="1:27" x14ac:dyDescent="0.25">
      <c r="A319" s="122">
        <f t="shared" si="35"/>
        <v>22</v>
      </c>
      <c r="B319" s="128"/>
      <c r="C319" s="120">
        <v>34534</v>
      </c>
      <c r="D319" s="117" t="s">
        <v>48</v>
      </c>
      <c r="F319" s="132">
        <f>VLOOKUP($C319,'ASDR Current'!$A:$X,F$14,FALSE)*100</f>
        <v>2.8000000000000003</v>
      </c>
      <c r="G319" s="119"/>
      <c r="H319" s="9">
        <f>VLOOKUP($C319,'ASDR Current'!$A:$X,H$14,FALSE)/1000</f>
        <v>4168.9989999999998</v>
      </c>
      <c r="I319" s="10"/>
      <c r="J319" s="9">
        <f>VLOOKUP($C319,'ASDR Current'!$A:$X,J$14,FALSE)/1000</f>
        <v>20.432020000000001</v>
      </c>
      <c r="K319" s="11"/>
      <c r="L319" s="9">
        <f>VLOOKUP($C319,'ASDR Current'!$A:$X,L$14,FALSE)/1000</f>
        <v>0</v>
      </c>
      <c r="M319" s="11"/>
      <c r="N319" s="9">
        <f>VLOOKUP($C319,'ASDR Current'!$A:$X,N$13,FALSE)/1000+VLOOKUP($C319,'ASDR Current'!$A:$X,N$14,FALSE)/1000</f>
        <v>0</v>
      </c>
      <c r="O319" s="10"/>
      <c r="P319" s="9">
        <f>SUM(H319,J319,L319,N319)</f>
        <v>4189.43102</v>
      </c>
      <c r="Q319" s="11"/>
      <c r="R319" s="9">
        <f>VLOOKUP($C319,'ASDR Current'!$A:$X,R$14,FALSE)/1000</f>
        <v>4170.5706899999996</v>
      </c>
      <c r="V319" s="170">
        <f t="shared" si="29"/>
        <v>3</v>
      </c>
      <c r="W319" s="170">
        <f t="shared" si="30"/>
        <v>5</v>
      </c>
      <c r="X319" s="170">
        <f t="shared" si="31"/>
        <v>0</v>
      </c>
      <c r="Y319" s="170">
        <f t="shared" si="32"/>
        <v>0</v>
      </c>
      <c r="Z319" s="170">
        <f t="shared" si="33"/>
        <v>5</v>
      </c>
      <c r="AA319" s="170">
        <f t="shared" si="34"/>
        <v>5</v>
      </c>
    </row>
    <row r="320" spans="1:27" x14ac:dyDescent="0.25">
      <c r="A320" s="122">
        <f t="shared" si="35"/>
        <v>23</v>
      </c>
      <c r="B320" s="128"/>
      <c r="C320" s="120">
        <v>34634</v>
      </c>
      <c r="D320" s="117" t="s">
        <v>49</v>
      </c>
      <c r="F320" s="132">
        <f>VLOOKUP($C320,'ASDR Current'!$A:$X,F$14,FALSE)*100</f>
        <v>3.4000000000000004</v>
      </c>
      <c r="G320" s="119"/>
      <c r="H320" s="9">
        <f>VLOOKUP($C320,'ASDR Current'!$A:$X,H$14,FALSE)/1000</f>
        <v>0.90461000000000003</v>
      </c>
      <c r="I320" s="10"/>
      <c r="J320" s="9">
        <f>VLOOKUP($C320,'ASDR Current'!$A:$X,J$14,FALSE)/1000</f>
        <v>0</v>
      </c>
      <c r="K320" s="11"/>
      <c r="L320" s="9">
        <f>VLOOKUP($C320,'ASDR Current'!$A:$X,L$14,FALSE)/1000</f>
        <v>0</v>
      </c>
      <c r="M320" s="11"/>
      <c r="N320" s="9">
        <f>VLOOKUP($C320,'ASDR Current'!$A:$X,N$13,FALSE)/1000+VLOOKUP($C320,'ASDR Current'!$A:$X,N$14,FALSE)/1000</f>
        <v>0</v>
      </c>
      <c r="O320" s="10"/>
      <c r="P320" s="9">
        <f>SUM(H320,J320,L320,N320)</f>
        <v>0.90461000000000003</v>
      </c>
      <c r="Q320" s="11"/>
      <c r="R320" s="9">
        <f>VLOOKUP($C320,'ASDR Current'!$A:$X,R$14,FALSE)/1000</f>
        <v>0.90461000000000003</v>
      </c>
      <c r="V320" s="170">
        <f t="shared" si="29"/>
        <v>5</v>
      </c>
      <c r="W320" s="170">
        <f t="shared" si="30"/>
        <v>0</v>
      </c>
      <c r="X320" s="170">
        <f t="shared" si="31"/>
        <v>0</v>
      </c>
      <c r="Y320" s="170">
        <f t="shared" si="32"/>
        <v>0</v>
      </c>
      <c r="Z320" s="170">
        <f t="shared" si="33"/>
        <v>5</v>
      </c>
      <c r="AA320" s="170">
        <f t="shared" si="34"/>
        <v>5</v>
      </c>
    </row>
    <row r="321" spans="1:27" x14ac:dyDescent="0.25">
      <c r="A321" s="122">
        <f t="shared" si="35"/>
        <v>24</v>
      </c>
      <c r="B321" s="128"/>
      <c r="C321" s="122"/>
      <c r="D321" s="144" t="s">
        <v>118</v>
      </c>
      <c r="F321" s="132"/>
      <c r="H321" s="13">
        <f>SUM(H316:H320)</f>
        <v>23657.341219999998</v>
      </c>
      <c r="I321" s="16"/>
      <c r="J321" s="13">
        <f>SUM(J316:J320)</f>
        <v>284.29900000000004</v>
      </c>
      <c r="K321" s="16"/>
      <c r="L321" s="13">
        <f>SUM(L316:L320)</f>
        <v>-116.79804</v>
      </c>
      <c r="M321" s="16"/>
      <c r="N321" s="13">
        <f>SUM(N316:N320)</f>
        <v>0</v>
      </c>
      <c r="O321" s="16"/>
      <c r="P321" s="13">
        <f>SUM(P316:P320)</f>
        <v>23824.84218</v>
      </c>
      <c r="Q321" s="16"/>
      <c r="R321" s="13">
        <f>SUM(R316:R320)</f>
        <v>23681.413650000002</v>
      </c>
      <c r="V321" s="170">
        <f t="shared" si="29"/>
        <v>5</v>
      </c>
      <c r="W321" s="170">
        <f t="shared" si="30"/>
        <v>3</v>
      </c>
      <c r="X321" s="170">
        <f t="shared" si="31"/>
        <v>3</v>
      </c>
      <c r="Y321" s="170">
        <f t="shared" si="32"/>
        <v>0</v>
      </c>
      <c r="Z321" s="170">
        <f t="shared" si="33"/>
        <v>5</v>
      </c>
      <c r="AA321" s="170">
        <f t="shared" si="34"/>
        <v>5</v>
      </c>
    </row>
    <row r="322" spans="1:27" x14ac:dyDescent="0.25">
      <c r="A322" s="122">
        <f t="shared" si="35"/>
        <v>25</v>
      </c>
      <c r="B322" s="128"/>
      <c r="F322" s="133"/>
      <c r="O322" s="119"/>
      <c r="V322" s="170">
        <f t="shared" si="29"/>
        <v>0</v>
      </c>
      <c r="W322" s="170">
        <f t="shared" si="30"/>
        <v>0</v>
      </c>
      <c r="X322" s="170">
        <f t="shared" si="31"/>
        <v>0</v>
      </c>
      <c r="Y322" s="170">
        <f t="shared" si="32"/>
        <v>0</v>
      </c>
      <c r="Z322" s="170">
        <f t="shared" si="33"/>
        <v>0</v>
      </c>
      <c r="AA322" s="170">
        <f t="shared" si="34"/>
        <v>0</v>
      </c>
    </row>
    <row r="323" spans="1:27" x14ac:dyDescent="0.25">
      <c r="A323" s="122">
        <f t="shared" si="35"/>
        <v>26</v>
      </c>
      <c r="B323" s="128"/>
      <c r="C323" s="132"/>
      <c r="D323" s="144" t="s">
        <v>119</v>
      </c>
      <c r="E323" s="122"/>
      <c r="F323" s="132"/>
      <c r="G323" s="146"/>
      <c r="H323" s="146"/>
      <c r="I323" s="152"/>
      <c r="J323" s="146"/>
      <c r="K323" s="152"/>
      <c r="L323" s="152"/>
      <c r="M323" s="120"/>
      <c r="N323" s="120"/>
      <c r="O323" s="121"/>
      <c r="P323" s="120"/>
      <c r="Q323" s="120"/>
      <c r="R323" s="120"/>
      <c r="V323" s="170">
        <f t="shared" ref="V323:V386" si="36">IFERROR(IF(H323=INT(H323),0,LEN(MID(H323-INT(H323),FIND(".",H323,1),LEN(H323)-FIND(".",H323,1)))),0)</f>
        <v>0</v>
      </c>
      <c r="W323" s="170">
        <f t="shared" ref="W323:W386" si="37">IFERROR(IF(J323=INT(J323),0,LEN(MID(J323-INT(J323),FIND(".",J323,1),LEN(J323)-FIND(".",J323,1)))),0)</f>
        <v>0</v>
      </c>
      <c r="X323" s="170">
        <f t="shared" ref="X323:X386" si="38">IFERROR(IF(L323=INT(L323),0,LEN(MID(L323-INT(L323),FIND(".",L323,1),LEN(L323)-FIND(".",L323,1)))),0)</f>
        <v>0</v>
      </c>
      <c r="Y323" s="170">
        <f t="shared" ref="Y323:Y386" si="39">IFERROR(IF(N323=INT(N323),0,LEN(MID(N323-INT(N323),FIND(".",N323,1),LEN(N323)-FIND(".",N323,1)))),0)</f>
        <v>0</v>
      </c>
      <c r="Z323" s="170">
        <f t="shared" ref="Z323:Z386" si="40">IFERROR(IF(P323=INT(P323),0,LEN(MID(P323-INT(P323),FIND(".",P323,1),LEN(P323)-FIND(".",P323,1)))),0)</f>
        <v>0</v>
      </c>
      <c r="AA323" s="170">
        <f t="shared" ref="AA323:AA386" si="41">IFERROR(IF(R323=INT(R323),0,LEN(MID(R323-INT(R323),FIND(".",R323,1),LEN(R323)-FIND(".",R323,1)))),0)</f>
        <v>0</v>
      </c>
    </row>
    <row r="324" spans="1:27" x14ac:dyDescent="0.25">
      <c r="A324" s="122">
        <f t="shared" si="35"/>
        <v>27</v>
      </c>
      <c r="B324" s="128"/>
      <c r="C324" s="120">
        <v>34135</v>
      </c>
      <c r="D324" s="117" t="s">
        <v>45</v>
      </c>
      <c r="E324" s="122"/>
      <c r="F324" s="132">
        <f>VLOOKUP($C324,'ASDR Current'!$A:$X,F$14,FALSE)*100</f>
        <v>4.3999999999999995</v>
      </c>
      <c r="G324" s="119"/>
      <c r="H324" s="9">
        <f>VLOOKUP($C324,'ASDR Current'!$A:$X,H$14,FALSE)/1000</f>
        <v>793.11426000000006</v>
      </c>
      <c r="I324" s="10"/>
      <c r="J324" s="9">
        <f>VLOOKUP($C324,'ASDR Current'!$A:$X,J$14,FALSE)/1000</f>
        <v>0</v>
      </c>
      <c r="K324" s="11"/>
      <c r="L324" s="9">
        <f>VLOOKUP($C324,'ASDR Current'!$A:$X,L$14,FALSE)/1000</f>
        <v>0</v>
      </c>
      <c r="M324" s="11"/>
      <c r="N324" s="9">
        <f>VLOOKUP($C324,'ASDR Current'!$A:$X,N$13,FALSE)/1000+VLOOKUP($C324,'ASDR Current'!$A:$X,N$14,FALSE)/1000</f>
        <v>0</v>
      </c>
      <c r="O324" s="10"/>
      <c r="P324" s="9">
        <f>SUM(H324,J324,L324,N324)</f>
        <v>793.11426000000006</v>
      </c>
      <c r="Q324" s="11"/>
      <c r="R324" s="9">
        <f>VLOOKUP($C324,'ASDR Current'!$A:$X,R$14,FALSE)/1000</f>
        <v>793.11426000000006</v>
      </c>
      <c r="V324" s="170">
        <f t="shared" si="36"/>
        <v>5</v>
      </c>
      <c r="W324" s="170">
        <f t="shared" si="37"/>
        <v>0</v>
      </c>
      <c r="X324" s="170">
        <f t="shared" si="38"/>
        <v>0</v>
      </c>
      <c r="Y324" s="170">
        <f t="shared" si="39"/>
        <v>0</v>
      </c>
      <c r="Z324" s="170">
        <f t="shared" si="40"/>
        <v>5</v>
      </c>
      <c r="AA324" s="170">
        <f t="shared" si="41"/>
        <v>5</v>
      </c>
    </row>
    <row r="325" spans="1:27" x14ac:dyDescent="0.25">
      <c r="A325" s="122">
        <f t="shared" si="35"/>
        <v>28</v>
      </c>
      <c r="B325" s="128"/>
      <c r="C325" s="120">
        <v>34235</v>
      </c>
      <c r="D325" s="117" t="s">
        <v>81</v>
      </c>
      <c r="E325" s="122"/>
      <c r="F325" s="132">
        <f>VLOOKUP($C325,'ASDR Current'!$A:$X,F$14,FALSE)*100</f>
        <v>3.2999999999999994</v>
      </c>
      <c r="G325" s="119"/>
      <c r="H325" s="9">
        <f>VLOOKUP($C325,'ASDR Current'!$A:$X,H$14,FALSE)/1000</f>
        <v>2046.08466</v>
      </c>
      <c r="I325" s="10"/>
      <c r="J325" s="9">
        <f>VLOOKUP($C325,'ASDR Current'!$A:$X,J$14,FALSE)/1000</f>
        <v>0</v>
      </c>
      <c r="K325" s="11"/>
      <c r="L325" s="9">
        <f>VLOOKUP($C325,'ASDR Current'!$A:$X,L$14,FALSE)/1000</f>
        <v>0</v>
      </c>
      <c r="M325" s="11"/>
      <c r="N325" s="9">
        <f>VLOOKUP($C325,'ASDR Current'!$A:$X,N$13,FALSE)/1000+VLOOKUP($C325,'ASDR Current'!$A:$X,N$14,FALSE)/1000</f>
        <v>0</v>
      </c>
      <c r="O325" s="10"/>
      <c r="P325" s="9">
        <f>SUM(H325,J325,L325,N325)</f>
        <v>2046.08466</v>
      </c>
      <c r="Q325" s="11"/>
      <c r="R325" s="9">
        <f>VLOOKUP($C325,'ASDR Current'!$A:$X,R$14,FALSE)/1000</f>
        <v>2046.08466</v>
      </c>
      <c r="V325" s="170">
        <f t="shared" si="36"/>
        <v>5</v>
      </c>
      <c r="W325" s="170">
        <f t="shared" si="37"/>
        <v>0</v>
      </c>
      <c r="X325" s="170">
        <f t="shared" si="38"/>
        <v>0</v>
      </c>
      <c r="Y325" s="170">
        <f t="shared" si="39"/>
        <v>0</v>
      </c>
      <c r="Z325" s="170">
        <f t="shared" si="40"/>
        <v>5</v>
      </c>
      <c r="AA325" s="170">
        <f t="shared" si="41"/>
        <v>5</v>
      </c>
    </row>
    <row r="326" spans="1:27" x14ac:dyDescent="0.25">
      <c r="A326" s="122">
        <f t="shared" si="35"/>
        <v>29</v>
      </c>
      <c r="B326" s="128"/>
      <c r="C326" s="120">
        <v>34335</v>
      </c>
      <c r="D326" s="117" t="s">
        <v>82</v>
      </c>
      <c r="E326" s="122"/>
      <c r="F326" s="132">
        <f>VLOOKUP($C326,'ASDR Current'!$A:$X,F$14,FALSE)*100</f>
        <v>3.4000000000000004</v>
      </c>
      <c r="G326" s="119"/>
      <c r="H326" s="9">
        <f>VLOOKUP($C326,'ASDR Current'!$A:$X,H$14,FALSE)/1000</f>
        <v>18623.181410000001</v>
      </c>
      <c r="I326" s="10"/>
      <c r="J326" s="9">
        <f>VLOOKUP($C326,'ASDR Current'!$A:$X,J$14,FALSE)/1000</f>
        <v>0</v>
      </c>
      <c r="K326" s="11"/>
      <c r="L326" s="9">
        <f>VLOOKUP($C326,'ASDR Current'!$A:$X,L$14,FALSE)/1000</f>
        <v>0</v>
      </c>
      <c r="M326" s="11"/>
      <c r="N326" s="9">
        <f>VLOOKUP($C326,'ASDR Current'!$A:$X,N$13,FALSE)/1000+VLOOKUP($C326,'ASDR Current'!$A:$X,N$14,FALSE)/1000</f>
        <v>0</v>
      </c>
      <c r="O326" s="10"/>
      <c r="P326" s="9">
        <f>SUM(H326,J326,L326,N326)</f>
        <v>18623.181410000001</v>
      </c>
      <c r="Q326" s="11"/>
      <c r="R326" s="9">
        <f>VLOOKUP($C326,'ASDR Current'!$A:$X,R$14,FALSE)/1000</f>
        <v>18623.181410000001</v>
      </c>
      <c r="V326" s="170">
        <f t="shared" si="36"/>
        <v>5</v>
      </c>
      <c r="W326" s="170">
        <f t="shared" si="37"/>
        <v>0</v>
      </c>
      <c r="X326" s="170">
        <f t="shared" si="38"/>
        <v>0</v>
      </c>
      <c r="Y326" s="170">
        <f t="shared" si="39"/>
        <v>0</v>
      </c>
      <c r="Z326" s="170">
        <f t="shared" si="40"/>
        <v>5</v>
      </c>
      <c r="AA326" s="170">
        <f t="shared" si="41"/>
        <v>5</v>
      </c>
    </row>
    <row r="327" spans="1:27" x14ac:dyDescent="0.25">
      <c r="A327" s="122">
        <f t="shared" si="35"/>
        <v>30</v>
      </c>
      <c r="B327" s="128"/>
      <c r="C327" s="120">
        <v>34535</v>
      </c>
      <c r="D327" s="117" t="s">
        <v>48</v>
      </c>
      <c r="E327" s="122"/>
      <c r="F327" s="132">
        <f>VLOOKUP($C327,'ASDR Current'!$A:$X,F$14,FALSE)*100</f>
        <v>2.7</v>
      </c>
      <c r="G327" s="119"/>
      <c r="H327" s="9">
        <f>VLOOKUP($C327,'ASDR Current'!$A:$X,H$14,FALSE)/1000</f>
        <v>10386.138189999998</v>
      </c>
      <c r="I327" s="10"/>
      <c r="J327" s="9">
        <f>VLOOKUP($C327,'ASDR Current'!$A:$X,J$14,FALSE)/1000</f>
        <v>22.489419999999999</v>
      </c>
      <c r="K327" s="11"/>
      <c r="L327" s="9">
        <f>VLOOKUP($C327,'ASDR Current'!$A:$X,L$14,FALSE)/1000</f>
        <v>0</v>
      </c>
      <c r="M327" s="11"/>
      <c r="N327" s="9">
        <f>VLOOKUP($C327,'ASDR Current'!$A:$X,N$13,FALSE)/1000+VLOOKUP($C327,'ASDR Current'!$A:$X,N$14,FALSE)/1000</f>
        <v>0</v>
      </c>
      <c r="O327" s="10"/>
      <c r="P327" s="9">
        <f>SUM(H327,J327,L327,N327)</f>
        <v>10408.627609999998</v>
      </c>
      <c r="Q327" s="11"/>
      <c r="R327" s="9">
        <f>VLOOKUP($C327,'ASDR Current'!$A:$X,R$14,FALSE)/1000</f>
        <v>10388.03082</v>
      </c>
      <c r="V327" s="170">
        <f t="shared" si="36"/>
        <v>5</v>
      </c>
      <c r="W327" s="170">
        <f t="shared" si="37"/>
        <v>5</v>
      </c>
      <c r="X327" s="170">
        <f t="shared" si="38"/>
        <v>0</v>
      </c>
      <c r="Y327" s="170">
        <f t="shared" si="39"/>
        <v>0</v>
      </c>
      <c r="Z327" s="170">
        <f t="shared" si="40"/>
        <v>5</v>
      </c>
      <c r="AA327" s="170">
        <f t="shared" si="41"/>
        <v>5</v>
      </c>
    </row>
    <row r="328" spans="1:27" x14ac:dyDescent="0.25">
      <c r="A328" s="122">
        <f t="shared" si="35"/>
        <v>31</v>
      </c>
      <c r="B328" s="128"/>
      <c r="C328" s="120">
        <v>34635</v>
      </c>
      <c r="D328" s="117" t="s">
        <v>49</v>
      </c>
      <c r="F328" s="132">
        <f>VLOOKUP($C328,'ASDR Current'!$A:$X,F$14,FALSE)*100</f>
        <v>3.9</v>
      </c>
      <c r="G328" s="119"/>
      <c r="H328" s="9">
        <f>VLOOKUP($C328,'ASDR Current'!$A:$X,H$14,FALSE)/1000</f>
        <v>0</v>
      </c>
      <c r="I328" s="10"/>
      <c r="J328" s="9">
        <f>VLOOKUP($C328,'ASDR Current'!$A:$X,J$14,FALSE)/1000</f>
        <v>0</v>
      </c>
      <c r="K328" s="11"/>
      <c r="L328" s="9">
        <f>VLOOKUP($C328,'ASDR Current'!$A:$X,L$14,FALSE)/1000</f>
        <v>0</v>
      </c>
      <c r="M328" s="11"/>
      <c r="N328" s="9">
        <f>VLOOKUP($C328,'ASDR Current'!$A:$X,N$13,FALSE)/1000+VLOOKUP($C328,'ASDR Current'!$A:$X,N$14,FALSE)/1000</f>
        <v>0</v>
      </c>
      <c r="O328" s="10"/>
      <c r="P328" s="9">
        <f>SUM(H328,J328,L328,N328)</f>
        <v>0</v>
      </c>
      <c r="Q328" s="11"/>
      <c r="R328" s="9">
        <f>VLOOKUP($C328,'ASDR Current'!$A:$X,R$14,FALSE)/1000</f>
        <v>0</v>
      </c>
      <c r="V328" s="170">
        <f t="shared" si="36"/>
        <v>0</v>
      </c>
      <c r="W328" s="170">
        <f t="shared" si="37"/>
        <v>0</v>
      </c>
      <c r="X328" s="170">
        <f t="shared" si="38"/>
        <v>0</v>
      </c>
      <c r="Y328" s="170">
        <f t="shared" si="39"/>
        <v>0</v>
      </c>
      <c r="Z328" s="170">
        <f t="shared" si="40"/>
        <v>0</v>
      </c>
      <c r="AA328" s="170">
        <f t="shared" si="41"/>
        <v>0</v>
      </c>
    </row>
    <row r="329" spans="1:27" x14ac:dyDescent="0.25">
      <c r="A329" s="122">
        <f t="shared" si="35"/>
        <v>32</v>
      </c>
      <c r="B329" s="128"/>
      <c r="C329" s="122"/>
      <c r="D329" s="144" t="s">
        <v>120</v>
      </c>
      <c r="E329" s="122"/>
      <c r="F329" s="132"/>
      <c r="H329" s="13">
        <f>SUM(H324:H328)</f>
        <v>31848.518519999998</v>
      </c>
      <c r="I329" s="16"/>
      <c r="J329" s="13">
        <f>SUM(J324:J328)</f>
        <v>22.489419999999999</v>
      </c>
      <c r="K329" s="16"/>
      <c r="L329" s="13">
        <f>SUM(L324:L328)</f>
        <v>0</v>
      </c>
      <c r="M329" s="16"/>
      <c r="N329" s="13">
        <f>SUM(N324:N328)</f>
        <v>0</v>
      </c>
      <c r="O329" s="16"/>
      <c r="P329" s="13">
        <f>SUM(P324:P328)</f>
        <v>31871.007939999996</v>
      </c>
      <c r="Q329" s="16"/>
      <c r="R329" s="13">
        <f>SUM(R324:R328)</f>
        <v>31850.41115</v>
      </c>
      <c r="V329" s="170">
        <f t="shared" si="36"/>
        <v>5</v>
      </c>
      <c r="W329" s="170">
        <f t="shared" si="37"/>
        <v>5</v>
      </c>
      <c r="X329" s="170">
        <f t="shared" si="38"/>
        <v>0</v>
      </c>
      <c r="Y329" s="170">
        <f t="shared" si="39"/>
        <v>0</v>
      </c>
      <c r="Z329" s="170">
        <f t="shared" si="40"/>
        <v>5</v>
      </c>
      <c r="AA329" s="170">
        <f t="shared" si="41"/>
        <v>5</v>
      </c>
    </row>
    <row r="330" spans="1:27" x14ac:dyDescent="0.25">
      <c r="A330" s="122">
        <f t="shared" si="35"/>
        <v>33</v>
      </c>
      <c r="B330" s="128"/>
      <c r="F330" s="133"/>
      <c r="O330" s="119"/>
      <c r="V330" s="170">
        <f t="shared" si="36"/>
        <v>0</v>
      </c>
      <c r="W330" s="170">
        <f t="shared" si="37"/>
        <v>0</v>
      </c>
      <c r="X330" s="170">
        <f t="shared" si="38"/>
        <v>0</v>
      </c>
      <c r="Y330" s="170">
        <f t="shared" si="39"/>
        <v>0</v>
      </c>
      <c r="Z330" s="170">
        <f t="shared" si="40"/>
        <v>0</v>
      </c>
      <c r="AA330" s="170">
        <f t="shared" si="41"/>
        <v>0</v>
      </c>
    </row>
    <row r="331" spans="1:27" x14ac:dyDescent="0.25">
      <c r="A331" s="122">
        <f t="shared" si="35"/>
        <v>34</v>
      </c>
      <c r="B331" s="128"/>
      <c r="C331" s="122"/>
      <c r="D331" s="144" t="s">
        <v>121</v>
      </c>
      <c r="F331" s="133"/>
      <c r="I331" s="16"/>
      <c r="K331" s="16"/>
      <c r="M331" s="16"/>
      <c r="O331" s="16"/>
      <c r="Q331" s="16"/>
      <c r="V331" s="170">
        <f t="shared" si="36"/>
        <v>0</v>
      </c>
      <c r="W331" s="170">
        <f t="shared" si="37"/>
        <v>0</v>
      </c>
      <c r="X331" s="170">
        <f t="shared" si="38"/>
        <v>0</v>
      </c>
      <c r="Y331" s="170">
        <f t="shared" si="39"/>
        <v>0</v>
      </c>
      <c r="Z331" s="170">
        <f t="shared" si="40"/>
        <v>0</v>
      </c>
      <c r="AA331" s="170">
        <f t="shared" si="41"/>
        <v>0</v>
      </c>
    </row>
    <row r="332" spans="1:27" x14ac:dyDescent="0.25">
      <c r="A332" s="122">
        <f t="shared" si="35"/>
        <v>35</v>
      </c>
      <c r="B332" s="128"/>
      <c r="C332" s="120">
        <v>34136</v>
      </c>
      <c r="D332" s="117" t="s">
        <v>45</v>
      </c>
      <c r="F332" s="132">
        <f>VLOOKUP($C332,'ASDR Current'!$A:$X,F$14,FALSE)*100</f>
        <v>3.1</v>
      </c>
      <c r="G332" s="119"/>
      <c r="H332" s="9">
        <f>VLOOKUP($C332,'ASDR Current'!$A:$X,H$14,FALSE)/1000</f>
        <v>2656.2315400000002</v>
      </c>
      <c r="I332" s="10"/>
      <c r="J332" s="9">
        <f>VLOOKUP($C332,'ASDR Current'!$A:$X,J$14,FALSE)/1000</f>
        <v>0</v>
      </c>
      <c r="K332" s="11"/>
      <c r="L332" s="9">
        <f>VLOOKUP($C332,'ASDR Current'!$A:$X,L$14,FALSE)/1000</f>
        <v>0</v>
      </c>
      <c r="M332" s="11"/>
      <c r="N332" s="9">
        <f>VLOOKUP($C332,'ASDR Current'!$A:$X,N$13,FALSE)/1000+VLOOKUP($C332,'ASDR Current'!$A:$X,N$14,FALSE)/1000</f>
        <v>0</v>
      </c>
      <c r="O332" s="10"/>
      <c r="P332" s="9">
        <f>SUM(H332,J332,L332,N332)</f>
        <v>2656.2315400000002</v>
      </c>
      <c r="Q332" s="11"/>
      <c r="R332" s="9">
        <f>VLOOKUP($C332,'ASDR Current'!$A:$X,R$14,FALSE)/1000</f>
        <v>2656.2315400000002</v>
      </c>
      <c r="V332" s="170">
        <f t="shared" si="36"/>
        <v>5</v>
      </c>
      <c r="W332" s="170">
        <f t="shared" si="37"/>
        <v>0</v>
      </c>
      <c r="X332" s="170">
        <f t="shared" si="38"/>
        <v>0</v>
      </c>
      <c r="Y332" s="170">
        <f t="shared" si="39"/>
        <v>0</v>
      </c>
      <c r="Z332" s="170">
        <f t="shared" si="40"/>
        <v>5</v>
      </c>
      <c r="AA332" s="170">
        <f t="shared" si="41"/>
        <v>5</v>
      </c>
    </row>
    <row r="333" spans="1:27" x14ac:dyDescent="0.25">
      <c r="A333" s="122">
        <f t="shared" si="35"/>
        <v>36</v>
      </c>
      <c r="B333" s="128"/>
      <c r="C333" s="120">
        <v>34236</v>
      </c>
      <c r="D333" s="117" t="s">
        <v>81</v>
      </c>
      <c r="F333" s="132">
        <f>VLOOKUP($C333,'ASDR Current'!$A:$X,F$14,FALSE)*100</f>
        <v>3.7000000000000006</v>
      </c>
      <c r="G333" s="119"/>
      <c r="H333" s="9">
        <f>VLOOKUP($C333,'ASDR Current'!$A:$X,H$14,FALSE)/1000</f>
        <v>1537.2790600000001</v>
      </c>
      <c r="I333" s="10"/>
      <c r="J333" s="9">
        <f>VLOOKUP($C333,'ASDR Current'!$A:$X,J$14,FALSE)/1000</f>
        <v>0</v>
      </c>
      <c r="K333" s="11"/>
      <c r="L333" s="9">
        <f>VLOOKUP($C333,'ASDR Current'!$A:$X,L$14,FALSE)/1000</f>
        <v>0</v>
      </c>
      <c r="M333" s="11"/>
      <c r="N333" s="9">
        <f>VLOOKUP($C333,'ASDR Current'!$A:$X,N$13,FALSE)/1000+VLOOKUP($C333,'ASDR Current'!$A:$X,N$14,FALSE)/1000</f>
        <v>0</v>
      </c>
      <c r="O333" s="10"/>
      <c r="P333" s="9">
        <f>SUM(H333,J333,L333,N333)</f>
        <v>1537.2790600000001</v>
      </c>
      <c r="Q333" s="11"/>
      <c r="R333" s="9">
        <f>VLOOKUP($C333,'ASDR Current'!$A:$X,R$14,FALSE)/1000</f>
        <v>1537.2790600000001</v>
      </c>
      <c r="V333" s="170">
        <f t="shared" si="36"/>
        <v>5</v>
      </c>
      <c r="W333" s="170">
        <f t="shared" si="37"/>
        <v>0</v>
      </c>
      <c r="X333" s="170">
        <f t="shared" si="38"/>
        <v>0</v>
      </c>
      <c r="Y333" s="170">
        <f t="shared" si="39"/>
        <v>0</v>
      </c>
      <c r="Z333" s="170">
        <f t="shared" si="40"/>
        <v>5</v>
      </c>
      <c r="AA333" s="170">
        <f t="shared" si="41"/>
        <v>5</v>
      </c>
    </row>
    <row r="334" spans="1:27" x14ac:dyDescent="0.25">
      <c r="A334" s="122">
        <f t="shared" si="35"/>
        <v>37</v>
      </c>
      <c r="B334" s="128"/>
      <c r="C334" s="120">
        <v>34336</v>
      </c>
      <c r="D334" s="117" t="s">
        <v>82</v>
      </c>
      <c r="F334" s="132">
        <f>VLOOKUP($C334,'ASDR Current'!$A:$X,F$14,FALSE)*100</f>
        <v>2.7</v>
      </c>
      <c r="G334" s="119"/>
      <c r="H334" s="9">
        <f>VLOOKUP($C334,'ASDR Current'!$A:$X,H$14,FALSE)/1000</f>
        <v>17516.480329999999</v>
      </c>
      <c r="I334" s="10"/>
      <c r="J334" s="9">
        <f>VLOOKUP($C334,'ASDR Current'!$A:$X,J$14,FALSE)/1000</f>
        <v>0</v>
      </c>
      <c r="K334" s="11"/>
      <c r="L334" s="9">
        <f>VLOOKUP($C334,'ASDR Current'!$A:$X,L$14,FALSE)/1000</f>
        <v>0</v>
      </c>
      <c r="M334" s="11"/>
      <c r="N334" s="9">
        <f>VLOOKUP($C334,'ASDR Current'!$A:$X,N$13,FALSE)/1000+VLOOKUP($C334,'ASDR Current'!$A:$X,N$14,FALSE)/1000</f>
        <v>0</v>
      </c>
      <c r="O334" s="10"/>
      <c r="P334" s="9">
        <f>SUM(H334,J334,L334,N334)</f>
        <v>17516.480329999999</v>
      </c>
      <c r="Q334" s="11"/>
      <c r="R334" s="9">
        <f>VLOOKUP($C334,'ASDR Current'!$A:$X,R$14,FALSE)/1000</f>
        <v>17516.480329999999</v>
      </c>
      <c r="V334" s="170">
        <f t="shared" si="36"/>
        <v>5</v>
      </c>
      <c r="W334" s="170">
        <f t="shared" si="37"/>
        <v>0</v>
      </c>
      <c r="X334" s="170">
        <f t="shared" si="38"/>
        <v>0</v>
      </c>
      <c r="Y334" s="170">
        <f t="shared" si="39"/>
        <v>0</v>
      </c>
      <c r="Z334" s="170">
        <f t="shared" si="40"/>
        <v>5</v>
      </c>
      <c r="AA334" s="170">
        <f t="shared" si="41"/>
        <v>5</v>
      </c>
    </row>
    <row r="335" spans="1:27" x14ac:dyDescent="0.25">
      <c r="A335" s="122">
        <f t="shared" si="35"/>
        <v>38</v>
      </c>
      <c r="B335" s="128"/>
      <c r="C335" s="120">
        <v>34536</v>
      </c>
      <c r="D335" s="117" t="s">
        <v>48</v>
      </c>
      <c r="F335" s="132">
        <f>VLOOKUP($C335,'ASDR Current'!$A:$X,F$14,FALSE)*100</f>
        <v>2.8000000000000003</v>
      </c>
      <c r="G335" s="119"/>
      <c r="H335" s="9">
        <f>VLOOKUP($C335,'ASDR Current'!$A:$X,H$14,FALSE)/1000</f>
        <v>14326.607549999999</v>
      </c>
      <c r="I335" s="10"/>
      <c r="J335" s="9">
        <f>VLOOKUP($C335,'ASDR Current'!$A:$X,J$14,FALSE)/1000</f>
        <v>26.759520000000002</v>
      </c>
      <c r="K335" s="11"/>
      <c r="L335" s="9">
        <f>VLOOKUP($C335,'ASDR Current'!$A:$X,L$14,FALSE)/1000</f>
        <v>0</v>
      </c>
      <c r="M335" s="11"/>
      <c r="N335" s="9">
        <f>VLOOKUP($C335,'ASDR Current'!$A:$X,N$13,FALSE)/1000+VLOOKUP($C335,'ASDR Current'!$A:$X,N$14,FALSE)/1000</f>
        <v>0</v>
      </c>
      <c r="O335" s="10"/>
      <c r="P335" s="9">
        <f>SUM(H335,J335,L335,N335)</f>
        <v>14353.367069999998</v>
      </c>
      <c r="Q335" s="11"/>
      <c r="R335" s="9">
        <f>VLOOKUP($C335,'ASDR Current'!$A:$X,R$14,FALSE)/1000</f>
        <v>14329.15712</v>
      </c>
      <c r="V335" s="170">
        <f t="shared" si="36"/>
        <v>5</v>
      </c>
      <c r="W335" s="170">
        <f t="shared" si="37"/>
        <v>5</v>
      </c>
      <c r="X335" s="170">
        <f t="shared" si="38"/>
        <v>0</v>
      </c>
      <c r="Y335" s="170">
        <f t="shared" si="39"/>
        <v>0</v>
      </c>
      <c r="Z335" s="170">
        <f t="shared" si="40"/>
        <v>5</v>
      </c>
      <c r="AA335" s="170">
        <f t="shared" si="41"/>
        <v>5</v>
      </c>
    </row>
    <row r="336" spans="1:27" x14ac:dyDescent="0.25">
      <c r="A336" s="122">
        <f t="shared" si="35"/>
        <v>39</v>
      </c>
      <c r="B336" s="128"/>
      <c r="C336" s="120">
        <v>34636</v>
      </c>
      <c r="D336" s="117" t="s">
        <v>49</v>
      </c>
      <c r="F336" s="132">
        <f>VLOOKUP($C336,'ASDR Current'!$A:$X,F$14,FALSE)*100</f>
        <v>2.2000000000000002</v>
      </c>
      <c r="G336" s="119"/>
      <c r="H336" s="9">
        <f>VLOOKUP($C336,'ASDR Current'!$A:$X,H$14,FALSE)/1000</f>
        <v>11.73648</v>
      </c>
      <c r="I336" s="10"/>
      <c r="J336" s="9">
        <f>VLOOKUP($C336,'ASDR Current'!$A:$X,J$14,FALSE)/1000</f>
        <v>0</v>
      </c>
      <c r="K336" s="11"/>
      <c r="L336" s="9">
        <f>VLOOKUP($C336,'ASDR Current'!$A:$X,L$14,FALSE)/1000</f>
        <v>0</v>
      </c>
      <c r="M336" s="11"/>
      <c r="N336" s="9">
        <f>VLOOKUP($C336,'ASDR Current'!$A:$X,N$13,FALSE)/1000+VLOOKUP($C336,'ASDR Current'!$A:$X,N$14,FALSE)/1000</f>
        <v>0</v>
      </c>
      <c r="O336" s="10"/>
      <c r="P336" s="9">
        <f>SUM(H336,J336,L336,N336)</f>
        <v>11.73648</v>
      </c>
      <c r="Q336" s="11"/>
      <c r="R336" s="9">
        <f>VLOOKUP($C336,'ASDR Current'!$A:$X,R$14,FALSE)/1000</f>
        <v>11.73648</v>
      </c>
      <c r="V336" s="170">
        <f t="shared" si="36"/>
        <v>5</v>
      </c>
      <c r="W336" s="170">
        <f t="shared" si="37"/>
        <v>0</v>
      </c>
      <c r="X336" s="170">
        <f t="shared" si="38"/>
        <v>0</v>
      </c>
      <c r="Y336" s="170">
        <f t="shared" si="39"/>
        <v>0</v>
      </c>
      <c r="Z336" s="170">
        <f t="shared" si="40"/>
        <v>5</v>
      </c>
      <c r="AA336" s="170">
        <f t="shared" si="41"/>
        <v>5</v>
      </c>
    </row>
    <row r="337" spans="1:27" x14ac:dyDescent="0.25">
      <c r="A337" s="122">
        <f t="shared" si="35"/>
        <v>40</v>
      </c>
      <c r="B337" s="128"/>
      <c r="C337" s="122"/>
      <c r="D337" s="144" t="s">
        <v>122</v>
      </c>
      <c r="F337" s="132"/>
      <c r="H337" s="13">
        <f>SUM(H332:H336)</f>
        <v>36048.33496</v>
      </c>
      <c r="I337" s="16"/>
      <c r="J337" s="13">
        <f>SUM(J332:J336)</f>
        <v>26.759520000000002</v>
      </c>
      <c r="K337" s="16"/>
      <c r="L337" s="13">
        <f>SUM(L332:L336)</f>
        <v>0</v>
      </c>
      <c r="M337" s="16"/>
      <c r="N337" s="13">
        <f>SUM(N332:N336)</f>
        <v>0</v>
      </c>
      <c r="O337" s="16"/>
      <c r="P337" s="13">
        <f>SUM(P332:P336)</f>
        <v>36075.09448</v>
      </c>
      <c r="Q337" s="16"/>
      <c r="R337" s="13">
        <f>SUM(R332:R336)</f>
        <v>36050.884530000003</v>
      </c>
      <c r="V337" s="170">
        <f t="shared" si="36"/>
        <v>5</v>
      </c>
      <c r="W337" s="170">
        <f t="shared" si="37"/>
        <v>5</v>
      </c>
      <c r="X337" s="170">
        <f t="shared" si="38"/>
        <v>0</v>
      </c>
      <c r="Y337" s="170">
        <f t="shared" si="39"/>
        <v>0</v>
      </c>
      <c r="Z337" s="170">
        <f t="shared" si="40"/>
        <v>5</v>
      </c>
      <c r="AA337" s="170">
        <f t="shared" si="41"/>
        <v>5</v>
      </c>
    </row>
    <row r="338" spans="1:27" x14ac:dyDescent="0.25">
      <c r="A338" s="122">
        <f t="shared" si="35"/>
        <v>41</v>
      </c>
      <c r="B338" s="128"/>
      <c r="F338" s="133"/>
      <c r="H338" s="153"/>
      <c r="O338" s="119"/>
      <c r="V338" s="170">
        <f t="shared" si="36"/>
        <v>0</v>
      </c>
      <c r="W338" s="170">
        <f t="shared" si="37"/>
        <v>0</v>
      </c>
      <c r="X338" s="170">
        <f t="shared" si="38"/>
        <v>0</v>
      </c>
      <c r="Y338" s="170">
        <f t="shared" si="39"/>
        <v>0</v>
      </c>
      <c r="Z338" s="170">
        <f t="shared" si="40"/>
        <v>0</v>
      </c>
      <c r="AA338" s="170">
        <f t="shared" si="41"/>
        <v>0</v>
      </c>
    </row>
    <row r="339" spans="1:27" x14ac:dyDescent="0.25">
      <c r="A339" s="122">
        <f t="shared" si="35"/>
        <v>42</v>
      </c>
      <c r="B339" s="128"/>
      <c r="C339" s="120">
        <v>34637</v>
      </c>
      <c r="D339" s="144" t="s">
        <v>123</v>
      </c>
      <c r="F339" s="132">
        <f>VLOOKUP($C339,'ASDR Current'!$A:$X,F$14,FALSE)*100</f>
        <v>14.299999999999999</v>
      </c>
      <c r="G339" s="119"/>
      <c r="H339" s="9">
        <f>VLOOKUP($C339,'ASDR Current'!$A:$X,H$14,FALSE)/1000</f>
        <v>585.46476999999993</v>
      </c>
      <c r="I339" s="10"/>
      <c r="J339" s="9">
        <f>VLOOKUP($C339,'ASDR Current'!$A:$X,J$14,FALSE)/1000</f>
        <v>0</v>
      </c>
      <c r="K339" s="11"/>
      <c r="L339" s="9">
        <f>VLOOKUP($C339,'ASDR Current'!$A:$X,L$14,FALSE)/1000</f>
        <v>-301.06473</v>
      </c>
      <c r="M339" s="11"/>
      <c r="N339" s="9">
        <f>VLOOKUP($C339,'ASDR Current'!$A:$X,N$13,FALSE)/1000+VLOOKUP($C339,'ASDR Current'!$A:$X,N$14,FALSE)/1000</f>
        <v>0</v>
      </c>
      <c r="O339" s="10"/>
      <c r="P339" s="9">
        <f>SUM(H339,J339,L339,N339)</f>
        <v>284.40003999999993</v>
      </c>
      <c r="Q339" s="11"/>
      <c r="R339" s="9">
        <f>VLOOKUP($C339,'ASDR Current'!$A:$X,R$14,FALSE)/1000</f>
        <v>507.39279999999997</v>
      </c>
      <c r="V339" s="170">
        <f t="shared" si="36"/>
        <v>5</v>
      </c>
      <c r="W339" s="170">
        <f t="shared" si="37"/>
        <v>0</v>
      </c>
      <c r="X339" s="170">
        <f t="shared" si="38"/>
        <v>5</v>
      </c>
      <c r="Y339" s="170">
        <f t="shared" si="39"/>
        <v>0</v>
      </c>
      <c r="Z339" s="170">
        <f t="shared" si="40"/>
        <v>5</v>
      </c>
      <c r="AA339" s="170">
        <f t="shared" si="41"/>
        <v>4</v>
      </c>
    </row>
    <row r="340" spans="1:27" ht="13.8" thickBot="1" x14ac:dyDescent="0.3">
      <c r="A340" s="122">
        <f t="shared" si="35"/>
        <v>43</v>
      </c>
      <c r="B340" s="128"/>
      <c r="D340" s="117" t="s">
        <v>124</v>
      </c>
      <c r="F340" s="137"/>
      <c r="H340" s="67">
        <f>SUM(H272,H280,H305,H313,H321,H329,H337,H339)</f>
        <v>1145343.9799999997</v>
      </c>
      <c r="I340" s="16"/>
      <c r="J340" s="67">
        <f>SUM(J272,J280,J305,J313,J321,J329,J337,J339)</f>
        <v>67286.933229999995</v>
      </c>
      <c r="K340" s="16"/>
      <c r="L340" s="67">
        <f>SUM(L272,L280,L305,L313,L321,L329,L337,L339)</f>
        <v>-10062.6669</v>
      </c>
      <c r="M340" s="16"/>
      <c r="N340" s="67">
        <f>SUM(N272,N280,N305,N313,N321,N329,N337,N339)</f>
        <v>0</v>
      </c>
      <c r="O340" s="16"/>
      <c r="P340" s="67">
        <f>SUM(P272,P280,P305,P313,P321,P329,P337,P339)</f>
        <v>1202568.2463299998</v>
      </c>
      <c r="Q340" s="16"/>
      <c r="R340" s="67">
        <f>SUM(R272,R280,R305,R313,R321,R329,R337,R339)</f>
        <v>1182926.3612599999</v>
      </c>
      <c r="V340" s="170">
        <f t="shared" si="36"/>
        <v>2</v>
      </c>
      <c r="W340" s="170">
        <f t="shared" si="37"/>
        <v>5</v>
      </c>
      <c r="X340" s="170">
        <f t="shared" si="38"/>
        <v>4</v>
      </c>
      <c r="Y340" s="170">
        <f t="shared" si="39"/>
        <v>0</v>
      </c>
      <c r="Z340" s="170">
        <f t="shared" si="40"/>
        <v>5</v>
      </c>
      <c r="AA340" s="170">
        <f t="shared" si="41"/>
        <v>5</v>
      </c>
    </row>
    <row r="341" spans="1:27" ht="14.4" thickTop="1" thickBot="1" x14ac:dyDescent="0.3">
      <c r="A341" s="123">
        <f t="shared" si="35"/>
        <v>44</v>
      </c>
      <c r="B341" s="21" t="s">
        <v>59</v>
      </c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38"/>
      <c r="P341" s="116"/>
      <c r="Q341" s="116"/>
      <c r="R341" s="116"/>
      <c r="V341" s="170">
        <f t="shared" si="36"/>
        <v>0</v>
      </c>
      <c r="W341" s="170">
        <f t="shared" si="37"/>
        <v>0</v>
      </c>
      <c r="X341" s="170">
        <f t="shared" si="38"/>
        <v>0</v>
      </c>
      <c r="Y341" s="170">
        <f t="shared" si="39"/>
        <v>0</v>
      </c>
      <c r="Z341" s="170">
        <f t="shared" si="40"/>
        <v>0</v>
      </c>
      <c r="AA341" s="170">
        <f t="shared" si="41"/>
        <v>0</v>
      </c>
    </row>
    <row r="342" spans="1:27" x14ac:dyDescent="0.25">
      <c r="A342" s="117" t="str">
        <f>$A$57</f>
        <v>Supporting Schedules:  B-08, B-11</v>
      </c>
      <c r="O342" s="119"/>
      <c r="P342" s="117" t="str">
        <f>$P$57</f>
        <v>Recap Schedules:  B-03, B-06</v>
      </c>
      <c r="V342" s="170">
        <f t="shared" si="36"/>
        <v>0</v>
      </c>
      <c r="W342" s="170">
        <f t="shared" si="37"/>
        <v>0</v>
      </c>
      <c r="X342" s="170">
        <f t="shared" si="38"/>
        <v>0</v>
      </c>
      <c r="Y342" s="170">
        <f t="shared" si="39"/>
        <v>0</v>
      </c>
      <c r="Z342" s="170">
        <f t="shared" si="40"/>
        <v>0</v>
      </c>
      <c r="AA342" s="170">
        <f t="shared" si="41"/>
        <v>0</v>
      </c>
    </row>
    <row r="343" spans="1:27" ht="13.8" thickBot="1" x14ac:dyDescent="0.3">
      <c r="A343" s="116" t="str">
        <f>$A$1</f>
        <v>SCHEDULE B-07</v>
      </c>
      <c r="B343" s="116"/>
      <c r="C343" s="116"/>
      <c r="D343" s="116"/>
      <c r="E343" s="116"/>
      <c r="F343" s="116"/>
      <c r="G343" s="116" t="str">
        <f>$G$1</f>
        <v>PLANT BALANCES BY ACCOUNT AND SUB-ACCOUNT</v>
      </c>
      <c r="H343" s="116"/>
      <c r="I343" s="116"/>
      <c r="J343" s="116"/>
      <c r="K343" s="116"/>
      <c r="L343" s="116"/>
      <c r="M343" s="116"/>
      <c r="N343" s="116"/>
      <c r="O343" s="138"/>
      <c r="P343" s="116"/>
      <c r="Q343" s="116"/>
      <c r="R343" s="116" t="str">
        <f>"Page 27 of " &amp; $P$1</f>
        <v>Page 27 of 30</v>
      </c>
      <c r="V343" s="170">
        <f t="shared" si="36"/>
        <v>0</v>
      </c>
      <c r="W343" s="170">
        <f t="shared" si="37"/>
        <v>0</v>
      </c>
      <c r="X343" s="170">
        <f t="shared" si="38"/>
        <v>0</v>
      </c>
      <c r="Y343" s="170">
        <f t="shared" si="39"/>
        <v>0</v>
      </c>
      <c r="Z343" s="170">
        <f t="shared" si="40"/>
        <v>0</v>
      </c>
      <c r="AA343" s="170">
        <f t="shared" si="41"/>
        <v>0</v>
      </c>
    </row>
    <row r="344" spans="1:27" x14ac:dyDescent="0.25">
      <c r="A344" s="117" t="str">
        <f>$A$2</f>
        <v>FLORIDA PUBLIC SERVICE COMMISSION</v>
      </c>
      <c r="B344" s="139"/>
      <c r="E344" s="119" t="str">
        <f>$E$2</f>
        <v xml:space="preserve">                  EXPLANATION:</v>
      </c>
      <c r="F344" s="117" t="str">
        <f>IF($F$2="","",$F$2)</f>
        <v>Provide the depreciation rate and plant balances for each account or sub-account to which</v>
      </c>
      <c r="J344" s="140"/>
      <c r="K344" s="140"/>
      <c r="M344" s="140"/>
      <c r="N344" s="140"/>
      <c r="O344" s="141"/>
      <c r="P344" s="117" t="str">
        <f>$P$2</f>
        <v>Type of data shown:</v>
      </c>
      <c r="R344" s="118"/>
      <c r="V344" s="170">
        <f t="shared" si="36"/>
        <v>0</v>
      </c>
      <c r="W344" s="170">
        <f t="shared" si="37"/>
        <v>0</v>
      </c>
      <c r="X344" s="170">
        <f t="shared" si="38"/>
        <v>0</v>
      </c>
      <c r="Y344" s="170">
        <f t="shared" si="39"/>
        <v>0</v>
      </c>
      <c r="Z344" s="170">
        <f t="shared" si="40"/>
        <v>0</v>
      </c>
      <c r="AA344" s="170">
        <f t="shared" si="41"/>
        <v>0</v>
      </c>
    </row>
    <row r="345" spans="1:27" x14ac:dyDescent="0.25">
      <c r="B345" s="139"/>
      <c r="F345" s="117" t="str">
        <f>IF($F$3="","",$F$3)</f>
        <v>a separate depreciation rate is prescribed. (Include Amortization/Recovery schedule amounts).</v>
      </c>
      <c r="J345" s="119"/>
      <c r="K345" s="118"/>
      <c r="N345" s="119"/>
      <c r="O345" s="119" t="str">
        <f>IF($O$3=0,"",$O$3)</f>
        <v/>
      </c>
      <c r="P345" s="118" t="str">
        <f>$P$3</f>
        <v>Projected Test Year Ended 12/31/2025</v>
      </c>
      <c r="R345" s="119"/>
      <c r="V345" s="170">
        <f t="shared" si="36"/>
        <v>0</v>
      </c>
      <c r="W345" s="170">
        <f t="shared" si="37"/>
        <v>0</v>
      </c>
      <c r="X345" s="170">
        <f t="shared" si="38"/>
        <v>0</v>
      </c>
      <c r="Y345" s="170">
        <f t="shared" si="39"/>
        <v>0</v>
      </c>
      <c r="Z345" s="170">
        <f t="shared" si="40"/>
        <v>0</v>
      </c>
      <c r="AA345" s="170">
        <f t="shared" si="41"/>
        <v>0</v>
      </c>
    </row>
    <row r="346" spans="1:27" x14ac:dyDescent="0.25">
      <c r="A346" s="117" t="str">
        <f>$A$4</f>
        <v>COMPANY: TAMPA ELECTRIC COMPANY</v>
      </c>
      <c r="B346" s="139"/>
      <c r="F346" s="117" t="str">
        <f>IF(+$F$4="","",$F$4)</f>
        <v/>
      </c>
      <c r="J346" s="119"/>
      <c r="K346" s="118"/>
      <c r="L346" s="119"/>
      <c r="O346" s="119" t="str">
        <f>IF($O$4=0,"",$O$4)</f>
        <v/>
      </c>
      <c r="P346" s="118" t="str">
        <f>$P$4</f>
        <v>Projected Prior Year Ended 12/31/2024</v>
      </c>
      <c r="R346" s="119"/>
      <c r="V346" s="170">
        <f t="shared" si="36"/>
        <v>0</v>
      </c>
      <c r="W346" s="170">
        <f t="shared" si="37"/>
        <v>0</v>
      </c>
      <c r="X346" s="170">
        <f t="shared" si="38"/>
        <v>0</v>
      </c>
      <c r="Y346" s="170">
        <f t="shared" si="39"/>
        <v>0</v>
      </c>
      <c r="Z346" s="170">
        <f t="shared" si="40"/>
        <v>0</v>
      </c>
      <c r="AA346" s="170">
        <f t="shared" si="41"/>
        <v>0</v>
      </c>
    </row>
    <row r="347" spans="1:27" x14ac:dyDescent="0.25">
      <c r="B347" s="139"/>
      <c r="F347" s="117" t="str">
        <f>IF(+$F$5="","",$F$5)</f>
        <v/>
      </c>
      <c r="J347" s="119"/>
      <c r="K347" s="118"/>
      <c r="L347" s="119"/>
      <c r="O347" s="119" t="str">
        <f>IF($O$5=0,"",$O$5)</f>
        <v>XX</v>
      </c>
      <c r="P347" s="118" t="str">
        <f>$P$5</f>
        <v>Historical Prior Year Ended 12/31/2023</v>
      </c>
      <c r="R347" s="119"/>
      <c r="V347" s="170">
        <f t="shared" si="36"/>
        <v>0</v>
      </c>
      <c r="W347" s="170">
        <f t="shared" si="37"/>
        <v>0</v>
      </c>
      <c r="X347" s="170">
        <f t="shared" si="38"/>
        <v>0</v>
      </c>
      <c r="Y347" s="170">
        <f t="shared" si="39"/>
        <v>0</v>
      </c>
      <c r="Z347" s="170">
        <f t="shared" si="40"/>
        <v>0</v>
      </c>
      <c r="AA347" s="170">
        <f t="shared" si="41"/>
        <v>0</v>
      </c>
    </row>
    <row r="348" spans="1:27" x14ac:dyDescent="0.25">
      <c r="B348" s="139"/>
      <c r="J348" s="119"/>
      <c r="K348" s="118"/>
      <c r="L348" s="119"/>
      <c r="O348" s="119"/>
      <c r="P348" s="118" t="str">
        <f>$P$6</f>
        <v>Witness: C. Aldazabal / J. Chronister / C. Heck /</v>
      </c>
      <c r="R348" s="119"/>
      <c r="V348" s="170">
        <f t="shared" si="36"/>
        <v>0</v>
      </c>
      <c r="W348" s="170">
        <f t="shared" si="37"/>
        <v>0</v>
      </c>
      <c r="X348" s="170">
        <f t="shared" si="38"/>
        <v>0</v>
      </c>
      <c r="Y348" s="170">
        <f t="shared" si="39"/>
        <v>0</v>
      </c>
      <c r="Z348" s="170">
        <f t="shared" si="40"/>
        <v>0</v>
      </c>
      <c r="AA348" s="170">
        <f t="shared" si="41"/>
        <v>0</v>
      </c>
    </row>
    <row r="349" spans="1:27" ht="13.8" thickBot="1" x14ac:dyDescent="0.3">
      <c r="A349" s="116" t="str">
        <f>A$7</f>
        <v>DOCKET No. 20240026-EI</v>
      </c>
      <c r="B349" s="142"/>
      <c r="C349" s="116"/>
      <c r="D349" s="116"/>
      <c r="E349" s="116"/>
      <c r="F349" s="116" t="str">
        <f>IF(+$F$7="","",$F$7)</f>
        <v/>
      </c>
      <c r="G349" s="116"/>
      <c r="H349" s="123" t="str">
        <f>IF($H$7="","",$H$7)</f>
        <v>(Dollar in 000's)</v>
      </c>
      <c r="I349" s="116"/>
      <c r="J349" s="116"/>
      <c r="K349" s="116"/>
      <c r="L349" s="116"/>
      <c r="M349" s="116"/>
      <c r="N349" s="116"/>
      <c r="O349" s="138"/>
      <c r="P349" s="116" t="str">
        <f>$P$7</f>
        <v xml:space="preserve">              R. Latta / K. Sparkman / K. Stryker / C. Whitworth</v>
      </c>
      <c r="Q349" s="116"/>
      <c r="R349" s="116"/>
      <c r="V349" s="170">
        <f t="shared" si="36"/>
        <v>0</v>
      </c>
      <c r="W349" s="170">
        <f t="shared" si="37"/>
        <v>0</v>
      </c>
      <c r="X349" s="170">
        <f t="shared" si="38"/>
        <v>0</v>
      </c>
      <c r="Y349" s="170">
        <f t="shared" si="39"/>
        <v>0</v>
      </c>
      <c r="Z349" s="170">
        <f t="shared" si="40"/>
        <v>0</v>
      </c>
      <c r="AA349" s="170">
        <f t="shared" si="41"/>
        <v>0</v>
      </c>
    </row>
    <row r="350" spans="1:27" x14ac:dyDescent="0.25"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1"/>
      <c r="P350" s="120"/>
      <c r="Q350" s="120"/>
      <c r="R350" s="120"/>
      <c r="V350" s="170">
        <f t="shared" si="36"/>
        <v>0</v>
      </c>
      <c r="W350" s="170">
        <f t="shared" si="37"/>
        <v>0</v>
      </c>
      <c r="X350" s="170">
        <f t="shared" si="38"/>
        <v>0</v>
      </c>
      <c r="Y350" s="170">
        <f t="shared" si="39"/>
        <v>0</v>
      </c>
      <c r="Z350" s="170">
        <f t="shared" si="40"/>
        <v>0</v>
      </c>
      <c r="AA350" s="170">
        <f t="shared" si="41"/>
        <v>0</v>
      </c>
    </row>
    <row r="351" spans="1:27" x14ac:dyDescent="0.25">
      <c r="C351" s="120" t="s">
        <v>19</v>
      </c>
      <c r="D351" s="120" t="s">
        <v>20</v>
      </c>
      <c r="E351" s="120"/>
      <c r="F351" s="120" t="s">
        <v>21</v>
      </c>
      <c r="G351" s="120"/>
      <c r="H351" s="120" t="s">
        <v>2</v>
      </c>
      <c r="I351" s="120"/>
      <c r="J351" s="122" t="s">
        <v>3</v>
      </c>
      <c r="K351" s="122"/>
      <c r="L351" s="120" t="s">
        <v>4</v>
      </c>
      <c r="M351" s="120"/>
      <c r="N351" s="120" t="s">
        <v>5</v>
      </c>
      <c r="O351" s="121"/>
      <c r="P351" s="120" t="s">
        <v>6</v>
      </c>
      <c r="Q351" s="120"/>
      <c r="R351" s="120" t="s">
        <v>7</v>
      </c>
      <c r="V351" s="170">
        <f t="shared" si="36"/>
        <v>0</v>
      </c>
      <c r="W351" s="170">
        <f t="shared" si="37"/>
        <v>0</v>
      </c>
      <c r="X351" s="170">
        <f t="shared" si="38"/>
        <v>0</v>
      </c>
      <c r="Y351" s="170">
        <f t="shared" si="39"/>
        <v>0</v>
      </c>
      <c r="Z351" s="170">
        <f t="shared" si="40"/>
        <v>0</v>
      </c>
      <c r="AA351" s="170">
        <f t="shared" si="41"/>
        <v>0</v>
      </c>
    </row>
    <row r="352" spans="1:27" x14ac:dyDescent="0.25">
      <c r="C352" s="122" t="s">
        <v>22</v>
      </c>
      <c r="D352" s="122" t="s">
        <v>22</v>
      </c>
      <c r="F352" s="122" t="s">
        <v>23</v>
      </c>
      <c r="G352" s="122"/>
      <c r="H352" s="120" t="s">
        <v>24</v>
      </c>
      <c r="I352" s="122"/>
      <c r="J352" s="120" t="s">
        <v>25</v>
      </c>
      <c r="K352" s="122"/>
      <c r="L352" s="122" t="s">
        <v>25</v>
      </c>
      <c r="M352" s="122"/>
      <c r="O352" s="119"/>
      <c r="P352" s="122" t="s">
        <v>24</v>
      </c>
      <c r="R352" s="122"/>
      <c r="V352" s="170">
        <f t="shared" si="36"/>
        <v>0</v>
      </c>
      <c r="W352" s="170">
        <f t="shared" si="37"/>
        <v>0</v>
      </c>
      <c r="X352" s="170">
        <f t="shared" si="38"/>
        <v>0</v>
      </c>
      <c r="Y352" s="170">
        <f t="shared" si="39"/>
        <v>0</v>
      </c>
      <c r="Z352" s="170">
        <f t="shared" si="40"/>
        <v>0</v>
      </c>
      <c r="AA352" s="170">
        <f t="shared" si="41"/>
        <v>0</v>
      </c>
    </row>
    <row r="353" spans="1:27" x14ac:dyDescent="0.25">
      <c r="A353" s="122" t="s">
        <v>26</v>
      </c>
      <c r="B353" s="122"/>
      <c r="C353" s="122" t="s">
        <v>27</v>
      </c>
      <c r="D353" s="122" t="s">
        <v>27</v>
      </c>
      <c r="E353" s="120"/>
      <c r="F353" s="122" t="s">
        <v>28</v>
      </c>
      <c r="G353" s="122"/>
      <c r="H353" s="122" t="s">
        <v>29</v>
      </c>
      <c r="I353" s="122"/>
      <c r="J353" s="122" t="s">
        <v>24</v>
      </c>
      <c r="K353" s="120"/>
      <c r="L353" s="122" t="s">
        <v>24</v>
      </c>
      <c r="M353" s="118"/>
      <c r="N353" s="122" t="s">
        <v>30</v>
      </c>
      <c r="O353" s="121"/>
      <c r="P353" s="120" t="s">
        <v>29</v>
      </c>
      <c r="Q353" s="120"/>
      <c r="R353" s="122" t="s">
        <v>31</v>
      </c>
      <c r="V353" s="170">
        <f t="shared" si="36"/>
        <v>0</v>
      </c>
      <c r="W353" s="170">
        <f t="shared" si="37"/>
        <v>0</v>
      </c>
      <c r="X353" s="170">
        <f t="shared" si="38"/>
        <v>0</v>
      </c>
      <c r="Y353" s="170">
        <f t="shared" si="39"/>
        <v>0</v>
      </c>
      <c r="Z353" s="170">
        <f t="shared" si="40"/>
        <v>0</v>
      </c>
      <c r="AA353" s="170">
        <f t="shared" si="41"/>
        <v>0</v>
      </c>
    </row>
    <row r="354" spans="1:27" ht="13.8" thickBot="1" x14ac:dyDescent="0.3">
      <c r="A354" s="123" t="s">
        <v>32</v>
      </c>
      <c r="B354" s="123"/>
      <c r="C354" s="123" t="s">
        <v>33</v>
      </c>
      <c r="D354" s="123" t="s">
        <v>34</v>
      </c>
      <c r="E354" s="123"/>
      <c r="F354" s="124" t="s">
        <v>35</v>
      </c>
      <c r="G354" s="124"/>
      <c r="H354" s="124" t="s">
        <v>36</v>
      </c>
      <c r="I354" s="125"/>
      <c r="J354" s="124" t="s">
        <v>37</v>
      </c>
      <c r="K354" s="125"/>
      <c r="L354" s="125" t="s">
        <v>38</v>
      </c>
      <c r="M354" s="126"/>
      <c r="N354" s="126" t="s">
        <v>39</v>
      </c>
      <c r="O354" s="127"/>
      <c r="P354" s="126" t="s">
        <v>40</v>
      </c>
      <c r="Q354" s="126"/>
      <c r="R354" s="126" t="s">
        <v>41</v>
      </c>
      <c r="V354" s="170">
        <f t="shared" si="36"/>
        <v>0</v>
      </c>
      <c r="W354" s="170">
        <f t="shared" si="37"/>
        <v>0</v>
      </c>
      <c r="X354" s="170">
        <f t="shared" si="38"/>
        <v>0</v>
      </c>
      <c r="Y354" s="170">
        <f t="shared" si="39"/>
        <v>0</v>
      </c>
      <c r="Z354" s="170">
        <f t="shared" si="40"/>
        <v>0</v>
      </c>
      <c r="AA354" s="170">
        <f t="shared" si="41"/>
        <v>0</v>
      </c>
    </row>
    <row r="355" spans="1:27" x14ac:dyDescent="0.25">
      <c r="A355" s="122">
        <v>1</v>
      </c>
      <c r="B355" s="128"/>
      <c r="O355" s="119"/>
      <c r="V355" s="170">
        <f t="shared" si="36"/>
        <v>0</v>
      </c>
      <c r="W355" s="170">
        <f t="shared" si="37"/>
        <v>0</v>
      </c>
      <c r="X355" s="170">
        <f t="shared" si="38"/>
        <v>0</v>
      </c>
      <c r="Y355" s="170">
        <f t="shared" si="39"/>
        <v>0</v>
      </c>
      <c r="Z355" s="170">
        <f t="shared" si="40"/>
        <v>0</v>
      </c>
      <c r="AA355" s="170">
        <f t="shared" si="41"/>
        <v>0</v>
      </c>
    </row>
    <row r="356" spans="1:27" x14ac:dyDescent="0.25">
      <c r="A356" s="122">
        <f>A355+1</f>
        <v>2</v>
      </c>
      <c r="B356" s="128"/>
      <c r="D356" s="117" t="s">
        <v>125</v>
      </c>
      <c r="I356" s="16"/>
      <c r="K356" s="16"/>
      <c r="M356" s="16"/>
      <c r="O356" s="16"/>
      <c r="Q356" s="16"/>
      <c r="V356" s="170">
        <f t="shared" si="36"/>
        <v>0</v>
      </c>
      <c r="W356" s="170">
        <f t="shared" si="37"/>
        <v>0</v>
      </c>
      <c r="X356" s="170">
        <f t="shared" si="38"/>
        <v>0</v>
      </c>
      <c r="Y356" s="170">
        <f t="shared" si="39"/>
        <v>0</v>
      </c>
      <c r="Z356" s="170">
        <f t="shared" si="40"/>
        <v>0</v>
      </c>
      <c r="AA356" s="170">
        <f t="shared" si="41"/>
        <v>0</v>
      </c>
    </row>
    <row r="357" spans="1:27" x14ac:dyDescent="0.25">
      <c r="A357" s="122">
        <f t="shared" ref="A357:A398" si="42">A356+1</f>
        <v>3</v>
      </c>
      <c r="B357" s="128"/>
      <c r="C357" s="120">
        <v>34199</v>
      </c>
      <c r="D357" s="117" t="s">
        <v>45</v>
      </c>
      <c r="F357" s="132">
        <f>VLOOKUP($C357,'ASDR Current'!$A:$X,F$14,FALSE)*100</f>
        <v>2.9000000000000004</v>
      </c>
      <c r="G357" s="119"/>
      <c r="H357" s="9">
        <f>VLOOKUP($C357,'ASDR Current'!$A:$X,H$14,FALSE)/1000</f>
        <v>368656.47117999993</v>
      </c>
      <c r="I357" s="10"/>
      <c r="J357" s="9">
        <f>VLOOKUP($C357,'ASDR Current'!$A:$X,J$14,FALSE)/1000</f>
        <v>81383.431150000004</v>
      </c>
      <c r="K357" s="11"/>
      <c r="L357" s="9">
        <f>VLOOKUP($C357,'ASDR Current'!$A:$X,L$14,FALSE)/1000</f>
        <v>0</v>
      </c>
      <c r="M357" s="11"/>
      <c r="N357" s="9">
        <f>VLOOKUP($C357,'ASDR Current'!$A:$X,N$13,FALSE)/1000+VLOOKUP($C357,'ASDR Current'!$A:$X,N$14,FALSE)/1000</f>
        <v>0</v>
      </c>
      <c r="O357" s="10"/>
      <c r="P357" s="9">
        <f>SUM(H357,J357,L357,N357)</f>
        <v>450039.90232999995</v>
      </c>
      <c r="Q357" s="11"/>
      <c r="R357" s="9">
        <f>VLOOKUP($C357,'ASDR Current'!$A:$X,R$14,FALSE)/1000</f>
        <v>375895.73119999998</v>
      </c>
      <c r="V357" s="170">
        <f t="shared" si="36"/>
        <v>5</v>
      </c>
      <c r="W357" s="170">
        <f t="shared" si="37"/>
        <v>5</v>
      </c>
      <c r="X357" s="170">
        <f t="shared" si="38"/>
        <v>0</v>
      </c>
      <c r="Y357" s="170">
        <f t="shared" si="39"/>
        <v>0</v>
      </c>
      <c r="Z357" s="170">
        <f t="shared" si="40"/>
        <v>5</v>
      </c>
      <c r="AA357" s="170">
        <f t="shared" si="41"/>
        <v>4</v>
      </c>
    </row>
    <row r="358" spans="1:27" x14ac:dyDescent="0.25">
      <c r="A358" s="122">
        <f t="shared" si="42"/>
        <v>4</v>
      </c>
      <c r="B358" s="128"/>
      <c r="C358" s="122">
        <v>34399</v>
      </c>
      <c r="D358" s="117" t="s">
        <v>82</v>
      </c>
      <c r="F358" s="132">
        <f>VLOOKUP($C358,'ASDR Current'!$A:$X,F$14,FALSE)*100</f>
        <v>2.9000000000000004</v>
      </c>
      <c r="G358" s="119"/>
      <c r="H358" s="9">
        <f>VLOOKUP($C358,'ASDR Current'!$A:$X,H$14,FALSE)/1000</f>
        <v>651410.53079999995</v>
      </c>
      <c r="I358" s="10"/>
      <c r="J358" s="9">
        <f>VLOOKUP($C358,'ASDR Current'!$A:$X,J$14,FALSE)/1000</f>
        <v>151455.55241999999</v>
      </c>
      <c r="K358" s="11"/>
      <c r="L358" s="9">
        <f>VLOOKUP($C358,'ASDR Current'!$A:$X,L$14,FALSE)/1000</f>
        <v>0</v>
      </c>
      <c r="M358" s="11"/>
      <c r="N358" s="9">
        <f>VLOOKUP($C358,'ASDR Current'!$A:$X,N$13,FALSE)/1000+VLOOKUP($C358,'ASDR Current'!$A:$X,N$14,FALSE)/1000</f>
        <v>0</v>
      </c>
      <c r="O358" s="10"/>
      <c r="P358" s="9">
        <f>SUM(H358,J358,L358,N358)</f>
        <v>802866.08321999991</v>
      </c>
      <c r="Q358" s="11"/>
      <c r="R358" s="9">
        <f>VLOOKUP($C358,'ASDR Current'!$A:$X,R$14,FALSE)/1000</f>
        <v>664869.53072000004</v>
      </c>
      <c r="V358" s="170">
        <f t="shared" si="36"/>
        <v>4</v>
      </c>
      <c r="W358" s="170">
        <f t="shared" si="37"/>
        <v>5</v>
      </c>
      <c r="X358" s="170">
        <f t="shared" si="38"/>
        <v>0</v>
      </c>
      <c r="Y358" s="170">
        <f t="shared" si="39"/>
        <v>0</v>
      </c>
      <c r="Z358" s="170">
        <f t="shared" si="40"/>
        <v>5</v>
      </c>
      <c r="AA358" s="170">
        <f t="shared" si="41"/>
        <v>5</v>
      </c>
    </row>
    <row r="359" spans="1:27" x14ac:dyDescent="0.25">
      <c r="A359" s="122">
        <f t="shared" si="42"/>
        <v>5</v>
      </c>
      <c r="B359" s="128"/>
      <c r="C359" s="122">
        <v>34599</v>
      </c>
      <c r="D359" s="117" t="s">
        <v>48</v>
      </c>
      <c r="F359" s="132">
        <f>VLOOKUP($C359,'ASDR Current'!$A:$X,F$14,FALSE)*100</f>
        <v>2.9000000000000004</v>
      </c>
      <c r="G359" s="119"/>
      <c r="H359" s="9">
        <f>VLOOKUP($C359,'ASDR Current'!$A:$X,H$14,FALSE)/1000</f>
        <v>265591.75431000011</v>
      </c>
      <c r="I359" s="10"/>
      <c r="J359" s="9">
        <f>VLOOKUP($C359,'ASDR Current'!$A:$X,J$14,FALSE)/1000</f>
        <v>59021.721469999997</v>
      </c>
      <c r="K359" s="11"/>
      <c r="L359" s="9">
        <f>VLOOKUP($C359,'ASDR Current'!$A:$X,L$14,FALSE)/1000</f>
        <v>0</v>
      </c>
      <c r="M359" s="11"/>
      <c r="N359" s="9">
        <f>VLOOKUP($C359,'ASDR Current'!$A:$X,N$13,FALSE)/1000+VLOOKUP($C359,'ASDR Current'!$A:$X,N$14,FALSE)/1000</f>
        <v>0</v>
      </c>
      <c r="O359" s="10"/>
      <c r="P359" s="9">
        <f>SUM(H359,J359,L359,N359)</f>
        <v>324613.4757800001</v>
      </c>
      <c r="Q359" s="11"/>
      <c r="R359" s="9">
        <f>VLOOKUP($C359,'ASDR Current'!$A:$X,R$14,FALSE)/1000</f>
        <v>271116.37676999997</v>
      </c>
      <c r="V359" s="170">
        <f t="shared" si="36"/>
        <v>5</v>
      </c>
      <c r="W359" s="170">
        <f t="shared" si="37"/>
        <v>5</v>
      </c>
      <c r="X359" s="170">
        <f t="shared" si="38"/>
        <v>0</v>
      </c>
      <c r="Y359" s="170">
        <f t="shared" si="39"/>
        <v>0</v>
      </c>
      <c r="Z359" s="170">
        <f t="shared" si="40"/>
        <v>5</v>
      </c>
      <c r="AA359" s="170">
        <f t="shared" si="41"/>
        <v>5</v>
      </c>
    </row>
    <row r="360" spans="1:27" x14ac:dyDescent="0.25">
      <c r="A360" s="122">
        <f t="shared" si="42"/>
        <v>6</v>
      </c>
      <c r="B360" s="128"/>
      <c r="C360" s="120">
        <v>34899</v>
      </c>
      <c r="D360" s="117" t="s">
        <v>126</v>
      </c>
      <c r="F360" s="132">
        <f>VLOOKUP($C360,'ASDR Current'!$A:$X,F$14,FALSE)*100</f>
        <v>10</v>
      </c>
      <c r="G360" s="119"/>
      <c r="H360" s="9">
        <f>VLOOKUP($C360,'ASDR Current'!$A:$X,H$14,FALSE)/1000</f>
        <v>8946.3827099999999</v>
      </c>
      <c r="I360" s="10"/>
      <c r="J360" s="9">
        <f>VLOOKUP($C360,'ASDR Current'!$A:$X,J$14,FALSE)/1000</f>
        <v>0</v>
      </c>
      <c r="K360" s="11"/>
      <c r="L360" s="9">
        <f>VLOOKUP($C360,'ASDR Current'!$A:$X,L$14,FALSE)/1000</f>
        <v>0</v>
      </c>
      <c r="M360" s="11"/>
      <c r="N360" s="9">
        <f>VLOOKUP($C360,'ASDR Current'!$A:$X,N$13,FALSE)/1000+VLOOKUP($C360,'ASDR Current'!$A:$X,N$14,FALSE)/1000</f>
        <v>0</v>
      </c>
      <c r="O360" s="10"/>
      <c r="P360" s="9">
        <f>SUM(H360,J360,L360,N360)</f>
        <v>8946.3827099999999</v>
      </c>
      <c r="Q360" s="11"/>
      <c r="R360" s="9">
        <f>VLOOKUP($C360,'ASDR Current'!$A:$X,R$14,FALSE)/1000</f>
        <v>8946.3827100000017</v>
      </c>
      <c r="V360" s="170">
        <f t="shared" si="36"/>
        <v>5</v>
      </c>
      <c r="W360" s="170">
        <f t="shared" si="37"/>
        <v>0</v>
      </c>
      <c r="X360" s="170">
        <f t="shared" si="38"/>
        <v>0</v>
      </c>
      <c r="Y360" s="170">
        <f t="shared" si="39"/>
        <v>0</v>
      </c>
      <c r="Z360" s="170">
        <f t="shared" si="40"/>
        <v>5</v>
      </c>
      <c r="AA360" s="170">
        <f t="shared" si="41"/>
        <v>5</v>
      </c>
    </row>
    <row r="361" spans="1:27" ht="13.8" thickBot="1" x14ac:dyDescent="0.3">
      <c r="A361" s="122">
        <f t="shared" si="42"/>
        <v>7</v>
      </c>
      <c r="B361" s="128"/>
      <c r="C361" s="122"/>
      <c r="D361" s="117" t="s">
        <v>127</v>
      </c>
      <c r="F361" s="132"/>
      <c r="H361" s="68">
        <f>SUM(H357:H360)</f>
        <v>1294605.139</v>
      </c>
      <c r="I361" s="9"/>
      <c r="J361" s="68">
        <f>SUM(J357:J360)</f>
        <v>291860.70503999997</v>
      </c>
      <c r="K361" s="14"/>
      <c r="L361" s="68">
        <f>SUM(L357:L360)</f>
        <v>0</v>
      </c>
      <c r="M361" s="14"/>
      <c r="N361" s="68">
        <f>SUM(N357:N360)</f>
        <v>0</v>
      </c>
      <c r="O361" s="14"/>
      <c r="P361" s="68">
        <f>SUM(P357:P360)</f>
        <v>1586465.8440399999</v>
      </c>
      <c r="Q361" s="14"/>
      <c r="R361" s="68">
        <f>SUM(R357:R360)</f>
        <v>1320828.0214</v>
      </c>
      <c r="V361" s="170">
        <f t="shared" si="36"/>
        <v>3</v>
      </c>
      <c r="W361" s="170">
        <f t="shared" si="37"/>
        <v>5</v>
      </c>
      <c r="X361" s="170">
        <f t="shared" si="38"/>
        <v>0</v>
      </c>
      <c r="Y361" s="170">
        <f t="shared" si="39"/>
        <v>0</v>
      </c>
      <c r="Z361" s="170">
        <f t="shared" si="40"/>
        <v>5</v>
      </c>
      <c r="AA361" s="170">
        <f t="shared" si="41"/>
        <v>4</v>
      </c>
    </row>
    <row r="362" spans="1:27" ht="13.8" thickTop="1" x14ac:dyDescent="0.25">
      <c r="A362" s="122">
        <f t="shared" si="42"/>
        <v>8</v>
      </c>
      <c r="B362" s="128"/>
      <c r="F362" s="133"/>
      <c r="O362" s="119"/>
      <c r="V362" s="170">
        <f t="shared" si="36"/>
        <v>0</v>
      </c>
      <c r="W362" s="170">
        <f t="shared" si="37"/>
        <v>0</v>
      </c>
      <c r="X362" s="170">
        <f t="shared" si="38"/>
        <v>0</v>
      </c>
      <c r="Y362" s="170">
        <f t="shared" si="39"/>
        <v>0</v>
      </c>
      <c r="Z362" s="170">
        <f t="shared" si="40"/>
        <v>0</v>
      </c>
      <c r="AA362" s="170">
        <f t="shared" si="41"/>
        <v>0</v>
      </c>
    </row>
    <row r="363" spans="1:27" x14ac:dyDescent="0.25">
      <c r="A363" s="122">
        <f t="shared" si="42"/>
        <v>9</v>
      </c>
      <c r="B363" s="128"/>
      <c r="D363" s="117" t="s">
        <v>128</v>
      </c>
      <c r="F363" s="133"/>
      <c r="I363" s="16"/>
      <c r="K363" s="16"/>
      <c r="M363" s="16"/>
      <c r="O363" s="16"/>
      <c r="Q363" s="16"/>
      <c r="V363" s="170">
        <f t="shared" si="36"/>
        <v>0</v>
      </c>
      <c r="W363" s="170">
        <f t="shared" si="37"/>
        <v>0</v>
      </c>
      <c r="X363" s="170">
        <f t="shared" si="38"/>
        <v>0</v>
      </c>
      <c r="Y363" s="170">
        <f t="shared" si="39"/>
        <v>0</v>
      </c>
      <c r="Z363" s="170">
        <f t="shared" si="40"/>
        <v>0</v>
      </c>
      <c r="AA363" s="170">
        <f t="shared" si="41"/>
        <v>0</v>
      </c>
    </row>
    <row r="364" spans="1:27" x14ac:dyDescent="0.25">
      <c r="A364" s="122">
        <f t="shared" si="42"/>
        <v>10</v>
      </c>
      <c r="B364" s="128"/>
      <c r="C364" s="120">
        <v>34198</v>
      </c>
      <c r="D364" s="117" t="s">
        <v>45</v>
      </c>
      <c r="F364" s="132">
        <f>VLOOKUP($C364,'ASDR Current'!$A:$X,F$14,FALSE)*100</f>
        <v>3.3000000000000003</v>
      </c>
      <c r="G364" s="119"/>
      <c r="H364" s="9">
        <f>VLOOKUP($C364,'ASDR Current'!$A:$X,H$14,FALSE)/1000</f>
        <v>0</v>
      </c>
      <c r="I364" s="10"/>
      <c r="J364" s="9">
        <f>VLOOKUP($C364,'ASDR Current'!$A:$X,J$14,FALSE)/1000</f>
        <v>0</v>
      </c>
      <c r="K364" s="11"/>
      <c r="L364" s="9">
        <f>VLOOKUP($C364,'ASDR Current'!$A:$X,L$14,FALSE)/1000</f>
        <v>0</v>
      </c>
      <c r="M364" s="11"/>
      <c r="N364" s="9">
        <f>VLOOKUP($C364,'ASDR Current'!$A:$X,N$13,FALSE)/1000+VLOOKUP($C364,'ASDR Current'!$A:$X,N$14,FALSE)/1000</f>
        <v>0</v>
      </c>
      <c r="O364" s="10"/>
      <c r="P364" s="9">
        <f>SUM(H364,J364,L364,N364)</f>
        <v>0</v>
      </c>
      <c r="Q364" s="11"/>
      <c r="R364" s="9">
        <f>VLOOKUP($C364,'ASDR Current'!$A:$X,R$14,FALSE)/1000</f>
        <v>0</v>
      </c>
      <c r="V364" s="170">
        <f t="shared" si="36"/>
        <v>0</v>
      </c>
      <c r="W364" s="170">
        <f t="shared" si="37"/>
        <v>0</v>
      </c>
      <c r="X364" s="170">
        <f t="shared" si="38"/>
        <v>0</v>
      </c>
      <c r="Y364" s="170">
        <f t="shared" si="39"/>
        <v>0</v>
      </c>
      <c r="Z364" s="170">
        <f t="shared" si="40"/>
        <v>0</v>
      </c>
      <c r="AA364" s="170">
        <f t="shared" si="41"/>
        <v>0</v>
      </c>
    </row>
    <row r="365" spans="1:27" x14ac:dyDescent="0.25">
      <c r="A365" s="122">
        <f t="shared" si="42"/>
        <v>11</v>
      </c>
      <c r="B365" s="128"/>
      <c r="C365" s="122">
        <v>34398</v>
      </c>
      <c r="D365" s="117" t="s">
        <v>82</v>
      </c>
      <c r="F365" s="132">
        <f>VLOOKUP($C365,'ASDR Current'!$A:$X,F$14,FALSE)*100</f>
        <v>3.3000000000000003</v>
      </c>
      <c r="G365" s="119"/>
      <c r="H365" s="9">
        <f>VLOOKUP($C365,'ASDR Current'!$A:$X,H$14,FALSE)/1000</f>
        <v>903.93232000000012</v>
      </c>
      <c r="I365" s="10"/>
      <c r="J365" s="9">
        <f>VLOOKUP($C365,'ASDR Current'!$A:$X,J$14,FALSE)/1000</f>
        <v>36.739870000000003</v>
      </c>
      <c r="K365" s="11"/>
      <c r="L365" s="9">
        <f>VLOOKUP($C365,'ASDR Current'!$A:$X,L$14,FALSE)/1000</f>
        <v>0</v>
      </c>
      <c r="M365" s="11"/>
      <c r="N365" s="9">
        <f>VLOOKUP($C365,'ASDR Current'!$A:$X,N$13,FALSE)/1000+VLOOKUP($C365,'ASDR Current'!$A:$X,N$14,FALSE)/1000</f>
        <v>0</v>
      </c>
      <c r="O365" s="10"/>
      <c r="P365" s="9">
        <f>SUM(H365,J365,L365,N365)</f>
        <v>940.67219000000011</v>
      </c>
      <c r="Q365" s="11"/>
      <c r="R365" s="9">
        <f>VLOOKUP($C365,'ASDR Current'!$A:$X,R$14,FALSE)/1000</f>
        <v>923.87957999999992</v>
      </c>
      <c r="V365" s="170">
        <f t="shared" si="36"/>
        <v>5</v>
      </c>
      <c r="W365" s="170">
        <f t="shared" si="37"/>
        <v>5</v>
      </c>
      <c r="X365" s="170">
        <f t="shared" si="38"/>
        <v>0</v>
      </c>
      <c r="Y365" s="170">
        <f t="shared" si="39"/>
        <v>0</v>
      </c>
      <c r="Z365" s="170">
        <f t="shared" si="40"/>
        <v>5</v>
      </c>
      <c r="AA365" s="170">
        <f t="shared" si="41"/>
        <v>5</v>
      </c>
    </row>
    <row r="366" spans="1:27" x14ac:dyDescent="0.25">
      <c r="A366" s="122">
        <f t="shared" si="42"/>
        <v>12</v>
      </c>
      <c r="B366" s="128"/>
      <c r="C366" s="122">
        <v>34598</v>
      </c>
      <c r="D366" s="117" t="s">
        <v>48</v>
      </c>
      <c r="F366" s="132">
        <f>VLOOKUP($C366,'ASDR Current'!$A:$X,F$14,FALSE)*100</f>
        <v>3.3000000000000003</v>
      </c>
      <c r="G366" s="119"/>
      <c r="H366" s="9">
        <f>VLOOKUP($C366,'ASDR Current'!$A:$X,H$14,FALSE)/1000</f>
        <v>0</v>
      </c>
      <c r="I366" s="10"/>
      <c r="J366" s="9">
        <f>VLOOKUP($C366,'ASDR Current'!$A:$X,J$14,FALSE)/1000</f>
        <v>0</v>
      </c>
      <c r="K366" s="11"/>
      <c r="L366" s="9">
        <f>VLOOKUP($C366,'ASDR Current'!$A:$X,L$14,FALSE)/1000</f>
        <v>0</v>
      </c>
      <c r="M366" s="11"/>
      <c r="N366" s="9">
        <f>VLOOKUP($C366,'ASDR Current'!$A:$X,N$13,FALSE)/1000+VLOOKUP($C366,'ASDR Current'!$A:$X,N$14,FALSE)/1000</f>
        <v>0</v>
      </c>
      <c r="O366" s="10"/>
      <c r="P366" s="9">
        <f>SUM(H366,J366,L366,N366)</f>
        <v>0</v>
      </c>
      <c r="Q366" s="11"/>
      <c r="R366" s="9">
        <f>VLOOKUP($C366,'ASDR Current'!$A:$X,R$14,FALSE)/1000</f>
        <v>0</v>
      </c>
      <c r="V366" s="170">
        <f t="shared" si="36"/>
        <v>0</v>
      </c>
      <c r="W366" s="170">
        <f t="shared" si="37"/>
        <v>0</v>
      </c>
      <c r="X366" s="170">
        <f t="shared" si="38"/>
        <v>0</v>
      </c>
      <c r="Y366" s="170">
        <f t="shared" si="39"/>
        <v>0</v>
      </c>
      <c r="Z366" s="170">
        <f t="shared" si="40"/>
        <v>0</v>
      </c>
      <c r="AA366" s="170">
        <f t="shared" si="41"/>
        <v>0</v>
      </c>
    </row>
    <row r="367" spans="1:27" x14ac:dyDescent="0.25">
      <c r="A367" s="122">
        <f t="shared" si="42"/>
        <v>13</v>
      </c>
      <c r="B367" s="128"/>
      <c r="C367" s="120">
        <v>34898</v>
      </c>
      <c r="D367" s="117" t="s">
        <v>126</v>
      </c>
      <c r="F367" s="132">
        <f>VLOOKUP($C367,'ASDR Current'!$A:$X,F$14,FALSE)*100</f>
        <v>10</v>
      </c>
      <c r="G367" s="119"/>
      <c r="H367" s="9">
        <f>VLOOKUP($C367,'ASDR Current'!$A:$X,H$14,FALSE)/1000</f>
        <v>9.0041600000000006</v>
      </c>
      <c r="I367" s="10"/>
      <c r="J367" s="9">
        <f>VLOOKUP($C367,'ASDR Current'!$A:$X,J$14,FALSE)/1000</f>
        <v>0.23286999999999999</v>
      </c>
      <c r="K367" s="11"/>
      <c r="L367" s="9">
        <f>VLOOKUP($C367,'ASDR Current'!$A:$X,L$14,FALSE)/1000</f>
        <v>0</v>
      </c>
      <c r="M367" s="11"/>
      <c r="N367" s="9">
        <f>VLOOKUP($C367,'ASDR Current'!$A:$X,N$13,FALSE)/1000+VLOOKUP($C367,'ASDR Current'!$A:$X,N$14,FALSE)/1000</f>
        <v>0</v>
      </c>
      <c r="O367" s="10"/>
      <c r="P367" s="9">
        <f>SUM(H367,J367,L367,N367)</f>
        <v>9.2370300000000007</v>
      </c>
      <c r="Q367" s="11"/>
      <c r="R367" s="9">
        <f>VLOOKUP($C367,'ASDR Current'!$A:$X,R$14,FALSE)/1000</f>
        <v>9.1198799999999984</v>
      </c>
      <c r="V367" s="170">
        <f t="shared" si="36"/>
        <v>5</v>
      </c>
      <c r="W367" s="170">
        <f t="shared" si="37"/>
        <v>5</v>
      </c>
      <c r="X367" s="170">
        <f t="shared" si="38"/>
        <v>0</v>
      </c>
      <c r="Y367" s="170">
        <f t="shared" si="39"/>
        <v>0</v>
      </c>
      <c r="Z367" s="170">
        <f t="shared" si="40"/>
        <v>5</v>
      </c>
      <c r="AA367" s="170">
        <f t="shared" si="41"/>
        <v>5</v>
      </c>
    </row>
    <row r="368" spans="1:27" ht="13.8" thickBot="1" x14ac:dyDescent="0.3">
      <c r="A368" s="122">
        <f t="shared" si="42"/>
        <v>14</v>
      </c>
      <c r="B368" s="128"/>
      <c r="C368" s="122"/>
      <c r="D368" s="117" t="s">
        <v>129</v>
      </c>
      <c r="F368" s="132"/>
      <c r="H368" s="68">
        <f>SUM(H364:H367)</f>
        <v>912.93648000000007</v>
      </c>
      <c r="I368" s="9"/>
      <c r="J368" s="68">
        <f>SUM(J364:J367)</f>
        <v>36.972740000000002</v>
      </c>
      <c r="K368" s="14"/>
      <c r="L368" s="68">
        <f>SUM(L364:L367)</f>
        <v>0</v>
      </c>
      <c r="M368" s="14"/>
      <c r="N368" s="68">
        <f>SUM(N364:N367)</f>
        <v>0</v>
      </c>
      <c r="O368" s="14"/>
      <c r="P368" s="68">
        <f>SUM(P364:P367)</f>
        <v>949.90922000000012</v>
      </c>
      <c r="Q368" s="14"/>
      <c r="R368" s="68">
        <f>SUM(R364:R367)</f>
        <v>932.99945999999989</v>
      </c>
      <c r="V368" s="170">
        <f t="shared" si="36"/>
        <v>5</v>
      </c>
      <c r="W368" s="170">
        <f t="shared" si="37"/>
        <v>5</v>
      </c>
      <c r="X368" s="170">
        <f t="shared" si="38"/>
        <v>0</v>
      </c>
      <c r="Y368" s="170">
        <f t="shared" si="39"/>
        <v>0</v>
      </c>
      <c r="Z368" s="170">
        <f t="shared" si="40"/>
        <v>5</v>
      </c>
      <c r="AA368" s="170">
        <f t="shared" si="41"/>
        <v>5</v>
      </c>
    </row>
    <row r="369" spans="1:27" ht="13.8" thickTop="1" x14ac:dyDescent="0.25">
      <c r="A369" s="122">
        <f t="shared" si="42"/>
        <v>15</v>
      </c>
      <c r="B369" s="128"/>
      <c r="F369" s="133"/>
      <c r="O369" s="119"/>
      <c r="V369" s="170">
        <f t="shared" si="36"/>
        <v>0</v>
      </c>
      <c r="W369" s="170">
        <f t="shared" si="37"/>
        <v>0</v>
      </c>
      <c r="X369" s="170">
        <f t="shared" si="38"/>
        <v>0</v>
      </c>
      <c r="Y369" s="170">
        <f t="shared" si="39"/>
        <v>0</v>
      </c>
      <c r="Z369" s="170">
        <f t="shared" si="40"/>
        <v>0</v>
      </c>
      <c r="AA369" s="170">
        <f t="shared" si="41"/>
        <v>0</v>
      </c>
    </row>
    <row r="370" spans="1:27" x14ac:dyDescent="0.25">
      <c r="A370" s="122">
        <f t="shared" si="42"/>
        <v>16</v>
      </c>
      <c r="B370" s="128"/>
      <c r="C370" s="132"/>
      <c r="D370" s="144" t="s">
        <v>130</v>
      </c>
      <c r="F370" s="133"/>
      <c r="O370" s="119"/>
      <c r="V370" s="170">
        <f t="shared" si="36"/>
        <v>0</v>
      </c>
      <c r="W370" s="170">
        <f t="shared" si="37"/>
        <v>0</v>
      </c>
      <c r="X370" s="170">
        <f t="shared" si="38"/>
        <v>0</v>
      </c>
      <c r="Y370" s="170">
        <f t="shared" si="39"/>
        <v>0</v>
      </c>
      <c r="Z370" s="170">
        <f t="shared" si="40"/>
        <v>0</v>
      </c>
      <c r="AA370" s="170">
        <f t="shared" si="41"/>
        <v>0</v>
      </c>
    </row>
    <row r="371" spans="1:27" x14ac:dyDescent="0.25">
      <c r="A371" s="122">
        <f t="shared" si="42"/>
        <v>17</v>
      </c>
      <c r="B371" s="128"/>
      <c r="C371" s="120">
        <v>34120</v>
      </c>
      <c r="D371" s="117" t="s">
        <v>45</v>
      </c>
      <c r="F371" s="132">
        <f>VLOOKUP($C371,'ASDR Current'!$A:$X,F$14,FALSE)*100</f>
        <v>0</v>
      </c>
      <c r="G371" s="119"/>
      <c r="H371" s="9">
        <f>VLOOKUP($C371,'ASDR Current'!$A:$X,H$14,FALSE)/1000</f>
        <v>0</v>
      </c>
      <c r="I371" s="10"/>
      <c r="J371" s="9">
        <f>VLOOKUP($C371,'ASDR Current'!$A:$X,J$14,FALSE)/1000</f>
        <v>0</v>
      </c>
      <c r="K371" s="11"/>
      <c r="L371" s="9">
        <f>VLOOKUP($C371,'ASDR Current'!$A:$X,L$14,FALSE)/1000</f>
        <v>0</v>
      </c>
      <c r="M371" s="11"/>
      <c r="N371" s="9">
        <f>VLOOKUP($C371,'ASDR Current'!$A:$X,N$13,FALSE)/1000+VLOOKUP($C371,'ASDR Current'!$A:$X,N$14,FALSE)/1000</f>
        <v>0</v>
      </c>
      <c r="O371" s="10"/>
      <c r="P371" s="9">
        <f t="shared" ref="P371:P376" si="43">SUM(H371,J371,L371,N371)</f>
        <v>0</v>
      </c>
      <c r="Q371" s="11"/>
      <c r="R371" s="9">
        <f>VLOOKUP($C371,'ASDR Current'!$A:$X,R$14,FALSE)/1000</f>
        <v>0</v>
      </c>
      <c r="V371" s="170">
        <f t="shared" si="36"/>
        <v>0</v>
      </c>
      <c r="W371" s="170">
        <f t="shared" si="37"/>
        <v>0</v>
      </c>
      <c r="X371" s="170">
        <f t="shared" si="38"/>
        <v>0</v>
      </c>
      <c r="Y371" s="170">
        <f t="shared" si="39"/>
        <v>0</v>
      </c>
      <c r="Z371" s="170">
        <f t="shared" si="40"/>
        <v>0</v>
      </c>
      <c r="AA371" s="170">
        <f t="shared" si="41"/>
        <v>0</v>
      </c>
    </row>
    <row r="372" spans="1:27" x14ac:dyDescent="0.25">
      <c r="A372" s="122">
        <f t="shared" si="42"/>
        <v>18</v>
      </c>
      <c r="B372" s="136"/>
      <c r="C372" s="120">
        <v>34220</v>
      </c>
      <c r="D372" s="117" t="s">
        <v>81</v>
      </c>
      <c r="F372" s="132">
        <f>VLOOKUP($C372,'ASDR Current'!$A:$X,F$14,FALSE)*100</f>
        <v>0</v>
      </c>
      <c r="G372" s="119"/>
      <c r="H372" s="9">
        <f>VLOOKUP($C372,'ASDR Current'!$A:$X,H$14,FALSE)/1000</f>
        <v>0</v>
      </c>
      <c r="I372" s="10"/>
      <c r="J372" s="9">
        <f>VLOOKUP($C372,'ASDR Current'!$A:$X,J$14,FALSE)/1000</f>
        <v>0</v>
      </c>
      <c r="K372" s="11"/>
      <c r="L372" s="9">
        <f>VLOOKUP($C372,'ASDR Current'!$A:$X,L$14,FALSE)/1000</f>
        <v>0</v>
      </c>
      <c r="M372" s="11"/>
      <c r="N372" s="9">
        <f>VLOOKUP($C372,'ASDR Current'!$A:$X,N$13,FALSE)/1000+VLOOKUP($C372,'ASDR Current'!$A:$X,N$14,FALSE)/1000</f>
        <v>0</v>
      </c>
      <c r="O372" s="10"/>
      <c r="P372" s="9">
        <f t="shared" si="43"/>
        <v>0</v>
      </c>
      <c r="Q372" s="11"/>
      <c r="R372" s="9">
        <f>VLOOKUP($C372,'ASDR Current'!$A:$X,R$14,FALSE)/1000</f>
        <v>0</v>
      </c>
      <c r="V372" s="170">
        <f t="shared" si="36"/>
        <v>0</v>
      </c>
      <c r="W372" s="170">
        <f t="shared" si="37"/>
        <v>0</v>
      </c>
      <c r="X372" s="170">
        <f t="shared" si="38"/>
        <v>0</v>
      </c>
      <c r="Y372" s="170">
        <f t="shared" si="39"/>
        <v>0</v>
      </c>
      <c r="Z372" s="170">
        <f t="shared" si="40"/>
        <v>0</v>
      </c>
      <c r="AA372" s="170">
        <f t="shared" si="41"/>
        <v>0</v>
      </c>
    </row>
    <row r="373" spans="1:27" x14ac:dyDescent="0.25">
      <c r="A373" s="122">
        <f t="shared" si="42"/>
        <v>19</v>
      </c>
      <c r="B373" s="136"/>
      <c r="C373" s="120">
        <v>34320</v>
      </c>
      <c r="D373" s="117" t="s">
        <v>82</v>
      </c>
      <c r="F373" s="132">
        <f>VLOOKUP($C373,'ASDR Current'!$A:$X,F$14,FALSE)*100</f>
        <v>0</v>
      </c>
      <c r="G373" s="119"/>
      <c r="H373" s="9">
        <f>VLOOKUP($C373,'ASDR Current'!$A:$X,H$14,FALSE)/1000</f>
        <v>0</v>
      </c>
      <c r="I373" s="10"/>
      <c r="J373" s="9">
        <f>VLOOKUP($C373,'ASDR Current'!$A:$X,J$14,FALSE)/1000</f>
        <v>0</v>
      </c>
      <c r="K373" s="11"/>
      <c r="L373" s="9">
        <f>VLOOKUP($C373,'ASDR Current'!$A:$X,L$14,FALSE)/1000</f>
        <v>0</v>
      </c>
      <c r="M373" s="11"/>
      <c r="N373" s="9">
        <f>VLOOKUP($C373,'ASDR Current'!$A:$X,N$13,FALSE)/1000+VLOOKUP($C373,'ASDR Current'!$A:$X,N$14,FALSE)/1000</f>
        <v>0</v>
      </c>
      <c r="O373" s="10"/>
      <c r="P373" s="9">
        <f t="shared" si="43"/>
        <v>0</v>
      </c>
      <c r="Q373" s="11"/>
      <c r="R373" s="9">
        <f>VLOOKUP($C373,'ASDR Current'!$A:$X,R$14,FALSE)/1000</f>
        <v>0</v>
      </c>
      <c r="V373" s="170">
        <f t="shared" si="36"/>
        <v>0</v>
      </c>
      <c r="W373" s="170">
        <f t="shared" si="37"/>
        <v>0</v>
      </c>
      <c r="X373" s="170">
        <f t="shared" si="38"/>
        <v>0</v>
      </c>
      <c r="Y373" s="170">
        <f t="shared" si="39"/>
        <v>0</v>
      </c>
      <c r="Z373" s="170">
        <f t="shared" si="40"/>
        <v>0</v>
      </c>
      <c r="AA373" s="170">
        <f t="shared" si="41"/>
        <v>0</v>
      </c>
    </row>
    <row r="374" spans="1:27" x14ac:dyDescent="0.25">
      <c r="A374" s="122">
        <f t="shared" si="42"/>
        <v>20</v>
      </c>
      <c r="B374" s="128"/>
      <c r="C374" s="120">
        <v>34520</v>
      </c>
      <c r="D374" s="117" t="s">
        <v>48</v>
      </c>
      <c r="F374" s="132">
        <f>VLOOKUP($C374,'ASDR Current'!$A:$X,F$14,FALSE)*100</f>
        <v>0</v>
      </c>
      <c r="G374" s="119"/>
      <c r="H374" s="9">
        <f>VLOOKUP($C374,'ASDR Current'!$A:$X,H$14,FALSE)/1000</f>
        <v>0</v>
      </c>
      <c r="I374" s="10"/>
      <c r="J374" s="9">
        <f>VLOOKUP($C374,'ASDR Current'!$A:$X,J$14,FALSE)/1000</f>
        <v>0</v>
      </c>
      <c r="K374" s="11"/>
      <c r="L374" s="9">
        <f>VLOOKUP($C374,'ASDR Current'!$A:$X,L$14,FALSE)/1000</f>
        <v>0</v>
      </c>
      <c r="M374" s="11"/>
      <c r="N374" s="9">
        <f>VLOOKUP($C374,'ASDR Current'!$A:$X,N$13,FALSE)/1000+VLOOKUP($C374,'ASDR Current'!$A:$X,N$14,FALSE)/1000</f>
        <v>0</v>
      </c>
      <c r="O374" s="10"/>
      <c r="P374" s="9">
        <f t="shared" si="43"/>
        <v>0</v>
      </c>
      <c r="Q374" s="11"/>
      <c r="R374" s="9">
        <f>VLOOKUP($C374,'ASDR Current'!$A:$X,R$14,FALSE)/1000</f>
        <v>0</v>
      </c>
      <c r="V374" s="170">
        <f t="shared" si="36"/>
        <v>0</v>
      </c>
      <c r="W374" s="170">
        <f t="shared" si="37"/>
        <v>0</v>
      </c>
      <c r="X374" s="170">
        <f t="shared" si="38"/>
        <v>0</v>
      </c>
      <c r="Y374" s="170">
        <f t="shared" si="39"/>
        <v>0</v>
      </c>
      <c r="Z374" s="170">
        <f t="shared" si="40"/>
        <v>0</v>
      </c>
      <c r="AA374" s="170">
        <f t="shared" si="41"/>
        <v>0</v>
      </c>
    </row>
    <row r="375" spans="1:27" x14ac:dyDescent="0.25">
      <c r="A375" s="122">
        <f t="shared" si="42"/>
        <v>21</v>
      </c>
      <c r="B375" s="128"/>
      <c r="C375" s="120">
        <v>34620</v>
      </c>
      <c r="D375" s="117" t="s">
        <v>49</v>
      </c>
      <c r="F375" s="132">
        <f>VLOOKUP($C375,'ASDR Current'!$A:$X,F$14,FALSE)*100</f>
        <v>0</v>
      </c>
      <c r="G375" s="119"/>
      <c r="H375" s="9">
        <f>VLOOKUP($C375,'ASDR Current'!$A:$X,H$14,FALSE)/1000</f>
        <v>0</v>
      </c>
      <c r="I375" s="10"/>
      <c r="J375" s="9">
        <f>VLOOKUP($C375,'ASDR Current'!$A:$X,J$14,FALSE)/1000</f>
        <v>0</v>
      </c>
      <c r="K375" s="11"/>
      <c r="L375" s="9">
        <f>VLOOKUP($C375,'ASDR Current'!$A:$X,L$14,FALSE)/1000</f>
        <v>0</v>
      </c>
      <c r="M375" s="11"/>
      <c r="N375" s="9">
        <f>VLOOKUP($C375,'ASDR Current'!$A:$X,N$13,FALSE)/1000+VLOOKUP($C375,'ASDR Current'!$A:$X,N$14,FALSE)/1000</f>
        <v>0</v>
      </c>
      <c r="O375" s="10"/>
      <c r="P375" s="9">
        <f t="shared" si="43"/>
        <v>0</v>
      </c>
      <c r="Q375" s="11"/>
      <c r="R375" s="9">
        <f>VLOOKUP($C375,'ASDR Current'!$A:$X,R$14,FALSE)/1000</f>
        <v>0</v>
      </c>
      <c r="V375" s="170">
        <f t="shared" si="36"/>
        <v>0</v>
      </c>
      <c r="W375" s="170">
        <f t="shared" si="37"/>
        <v>0</v>
      </c>
      <c r="X375" s="170">
        <f t="shared" si="38"/>
        <v>0</v>
      </c>
      <c r="Y375" s="170">
        <f t="shared" si="39"/>
        <v>0</v>
      </c>
      <c r="Z375" s="170">
        <f t="shared" si="40"/>
        <v>0</v>
      </c>
      <c r="AA375" s="170">
        <f t="shared" si="41"/>
        <v>0</v>
      </c>
    </row>
    <row r="376" spans="1:27" x14ac:dyDescent="0.25">
      <c r="A376" s="122">
        <f t="shared" si="42"/>
        <v>22</v>
      </c>
      <c r="B376" s="128"/>
      <c r="C376" s="120">
        <v>34820</v>
      </c>
      <c r="D376" s="117" t="s">
        <v>126</v>
      </c>
      <c r="F376" s="132">
        <f>VLOOKUP($C376,'ASDR Current'!$A:$X,F$14,FALSE)*100</f>
        <v>0</v>
      </c>
      <c r="G376" s="119"/>
      <c r="H376" s="9">
        <f>VLOOKUP($C376,'ASDR Current'!$A:$X,H$14,FALSE)/1000</f>
        <v>0</v>
      </c>
      <c r="I376" s="10"/>
      <c r="J376" s="9">
        <f>VLOOKUP($C376,'ASDR Current'!$A:$X,J$14,FALSE)/1000</f>
        <v>0</v>
      </c>
      <c r="K376" s="11"/>
      <c r="L376" s="9">
        <f>VLOOKUP($C376,'ASDR Current'!$A:$X,L$14,FALSE)/1000</f>
        <v>0</v>
      </c>
      <c r="M376" s="11"/>
      <c r="N376" s="9">
        <f>VLOOKUP($C376,'ASDR Current'!$A:$X,N$13,FALSE)/1000+VLOOKUP($C376,'ASDR Current'!$A:$X,N$14,FALSE)/1000</f>
        <v>0</v>
      </c>
      <c r="O376" s="10"/>
      <c r="P376" s="9">
        <f t="shared" si="43"/>
        <v>0</v>
      </c>
      <c r="Q376" s="11"/>
      <c r="R376" s="9">
        <f>VLOOKUP($C376,'ASDR Current'!$A:$X,R$14,FALSE)/1000</f>
        <v>0</v>
      </c>
      <c r="V376" s="170">
        <f t="shared" si="36"/>
        <v>0</v>
      </c>
      <c r="W376" s="170">
        <f t="shared" si="37"/>
        <v>0</v>
      </c>
      <c r="X376" s="170">
        <f t="shared" si="38"/>
        <v>0</v>
      </c>
      <c r="Y376" s="170">
        <f t="shared" si="39"/>
        <v>0</v>
      </c>
      <c r="Z376" s="170">
        <f t="shared" si="40"/>
        <v>0</v>
      </c>
      <c r="AA376" s="170">
        <f t="shared" si="41"/>
        <v>0</v>
      </c>
    </row>
    <row r="377" spans="1:27" ht="13.8" thickBot="1" x14ac:dyDescent="0.3">
      <c r="A377" s="122">
        <f t="shared" si="42"/>
        <v>23</v>
      </c>
      <c r="B377" s="128"/>
      <c r="D377" s="144" t="s">
        <v>131</v>
      </c>
      <c r="F377" s="133"/>
      <c r="H377" s="68">
        <f>SUM(H371:H376)</f>
        <v>0</v>
      </c>
      <c r="I377" s="9"/>
      <c r="J377" s="68">
        <f>SUM(J371:J376)</f>
        <v>0</v>
      </c>
      <c r="K377" s="14"/>
      <c r="L377" s="68">
        <f>SUM(L371:L376)</f>
        <v>0</v>
      </c>
      <c r="M377" s="14"/>
      <c r="N377" s="68">
        <f>SUM(N371:N376)</f>
        <v>0</v>
      </c>
      <c r="O377" s="14"/>
      <c r="P377" s="68">
        <f>SUM(P371:P376)</f>
        <v>0</v>
      </c>
      <c r="Q377" s="11"/>
      <c r="R377" s="68">
        <f>SUM(R371:R376)</f>
        <v>0</v>
      </c>
      <c r="V377" s="170">
        <f t="shared" si="36"/>
        <v>0</v>
      </c>
      <c r="W377" s="170">
        <f t="shared" si="37"/>
        <v>0</v>
      </c>
      <c r="X377" s="170">
        <f t="shared" si="38"/>
        <v>0</v>
      </c>
      <c r="Y377" s="170">
        <f t="shared" si="39"/>
        <v>0</v>
      </c>
      <c r="Z377" s="170">
        <f t="shared" si="40"/>
        <v>0</v>
      </c>
      <c r="AA377" s="170">
        <f t="shared" si="41"/>
        <v>0</v>
      </c>
    </row>
    <row r="378" spans="1:27" ht="13.8" thickTop="1" x14ac:dyDescent="0.25">
      <c r="A378" s="122">
        <f t="shared" si="42"/>
        <v>24</v>
      </c>
      <c r="B378" s="128"/>
      <c r="F378" s="133"/>
      <c r="V378" s="170">
        <f t="shared" si="36"/>
        <v>0</v>
      </c>
      <c r="W378" s="170">
        <f t="shared" si="37"/>
        <v>0</v>
      </c>
      <c r="X378" s="170">
        <f t="shared" si="38"/>
        <v>0</v>
      </c>
      <c r="Y378" s="170">
        <f t="shared" si="39"/>
        <v>0</v>
      </c>
      <c r="Z378" s="170">
        <f t="shared" si="40"/>
        <v>0</v>
      </c>
      <c r="AA378" s="170">
        <f t="shared" si="41"/>
        <v>0</v>
      </c>
    </row>
    <row r="379" spans="1:27" ht="13.8" thickBot="1" x14ac:dyDescent="0.3">
      <c r="A379" s="122">
        <f t="shared" si="42"/>
        <v>25</v>
      </c>
      <c r="B379" s="128"/>
      <c r="C379" s="122"/>
      <c r="D379" s="117" t="s">
        <v>132</v>
      </c>
      <c r="F379" s="133"/>
      <c r="H379" s="27">
        <f>SUM(H169,H261,H340,H361,H368,H377)</f>
        <v>4721641.0717099989</v>
      </c>
      <c r="I379" s="16"/>
      <c r="J379" s="27">
        <f>SUM(J169,J261,J340,J361,J368,J377)</f>
        <v>378809.34487999999</v>
      </c>
      <c r="K379" s="16"/>
      <c r="L379" s="27">
        <f>SUM(L169,L261,L340,L361,L368,L377)</f>
        <v>-19779.130680000002</v>
      </c>
      <c r="M379" s="16"/>
      <c r="N379" s="27">
        <f>SUM(N169,N261,N340,N361,N368,N377)</f>
        <v>0</v>
      </c>
      <c r="O379" s="16"/>
      <c r="P379" s="27">
        <f>SUM(P169,P261,P340,P361,P368,P377)</f>
        <v>5080671.2859099992</v>
      </c>
      <c r="Q379" s="16"/>
      <c r="R379" s="27">
        <f>SUM(R169,R261,R340,R361,R368,R377)</f>
        <v>4789099.8512199996</v>
      </c>
      <c r="V379" s="170">
        <f t="shared" si="36"/>
        <v>5</v>
      </c>
      <c r="W379" s="170">
        <f t="shared" si="37"/>
        <v>5</v>
      </c>
      <c r="X379" s="170">
        <f t="shared" si="38"/>
        <v>5</v>
      </c>
      <c r="Y379" s="170">
        <f t="shared" si="39"/>
        <v>0</v>
      </c>
      <c r="Z379" s="170">
        <f t="shared" si="40"/>
        <v>5</v>
      </c>
      <c r="AA379" s="170">
        <f t="shared" si="41"/>
        <v>5</v>
      </c>
    </row>
    <row r="380" spans="1:27" ht="13.8" thickTop="1" x14ac:dyDescent="0.25">
      <c r="A380" s="122">
        <f t="shared" si="42"/>
        <v>26</v>
      </c>
      <c r="C380" s="120"/>
      <c r="F380" s="133"/>
      <c r="H380" s="149"/>
      <c r="I380" s="16"/>
      <c r="J380" s="149"/>
      <c r="K380" s="16"/>
      <c r="L380" s="149"/>
      <c r="M380" s="16"/>
      <c r="N380" s="149"/>
      <c r="O380" s="16"/>
      <c r="P380" s="149"/>
      <c r="Q380" s="16"/>
      <c r="R380" s="149"/>
      <c r="V380" s="170">
        <f t="shared" si="36"/>
        <v>0</v>
      </c>
      <c r="W380" s="170">
        <f t="shared" si="37"/>
        <v>0</v>
      </c>
      <c r="X380" s="170">
        <f t="shared" si="38"/>
        <v>0</v>
      </c>
      <c r="Y380" s="170">
        <f t="shared" si="39"/>
        <v>0</v>
      </c>
      <c r="Z380" s="170">
        <f t="shared" si="40"/>
        <v>0</v>
      </c>
      <c r="AA380" s="170">
        <f t="shared" si="41"/>
        <v>0</v>
      </c>
    </row>
    <row r="381" spans="1:27" ht="13.8" thickBot="1" x14ac:dyDescent="0.3">
      <c r="A381" s="122">
        <f t="shared" si="42"/>
        <v>27</v>
      </c>
      <c r="C381" s="120"/>
      <c r="D381" s="117" t="s">
        <v>133</v>
      </c>
      <c r="F381" s="133"/>
      <c r="H381" s="20">
        <f>H379+H133</f>
        <v>6095961.2222399991</v>
      </c>
      <c r="I381" s="16"/>
      <c r="J381" s="20">
        <f>J379+J133</f>
        <v>458245.67964999995</v>
      </c>
      <c r="K381" s="16"/>
      <c r="L381" s="20">
        <f>L379+L133</f>
        <v>-34463.209770000001</v>
      </c>
      <c r="M381" s="16"/>
      <c r="N381" s="20">
        <f>N379+N133</f>
        <v>0</v>
      </c>
      <c r="O381" s="16"/>
      <c r="P381" s="20">
        <f>P379+P133</f>
        <v>6519743.6921199989</v>
      </c>
      <c r="Q381" s="16"/>
      <c r="R381" s="20">
        <f>R379+R133</f>
        <v>6186788.9079</v>
      </c>
      <c r="V381" s="170">
        <f t="shared" si="36"/>
        <v>5</v>
      </c>
      <c r="W381" s="170">
        <f t="shared" si="37"/>
        <v>5</v>
      </c>
      <c r="X381" s="170">
        <f t="shared" si="38"/>
        <v>5</v>
      </c>
      <c r="Y381" s="170">
        <f t="shared" si="39"/>
        <v>0</v>
      </c>
      <c r="Z381" s="170">
        <f t="shared" si="40"/>
        <v>5</v>
      </c>
      <c r="AA381" s="170">
        <f t="shared" si="41"/>
        <v>4</v>
      </c>
    </row>
    <row r="382" spans="1:27" ht="13.8" thickTop="1" x14ac:dyDescent="0.25">
      <c r="A382" s="122">
        <f t="shared" si="42"/>
        <v>28</v>
      </c>
      <c r="B382" s="128"/>
      <c r="F382" s="133"/>
      <c r="O382" s="119"/>
      <c r="V382" s="170">
        <f t="shared" si="36"/>
        <v>0</v>
      </c>
      <c r="W382" s="170">
        <f t="shared" si="37"/>
        <v>0</v>
      </c>
      <c r="X382" s="170">
        <f t="shared" si="38"/>
        <v>0</v>
      </c>
      <c r="Y382" s="170">
        <f t="shared" si="39"/>
        <v>0</v>
      </c>
      <c r="Z382" s="170">
        <f t="shared" si="40"/>
        <v>0</v>
      </c>
      <c r="AA382" s="170">
        <f t="shared" si="41"/>
        <v>0</v>
      </c>
    </row>
    <row r="383" spans="1:27" x14ac:dyDescent="0.25">
      <c r="A383" s="122">
        <f t="shared" si="42"/>
        <v>29</v>
      </c>
      <c r="B383" s="128"/>
      <c r="C383" s="122"/>
      <c r="D383" s="134" t="s">
        <v>134</v>
      </c>
      <c r="E383" s="134"/>
      <c r="F383" s="133"/>
      <c r="H383" s="16"/>
      <c r="I383" s="16"/>
      <c r="J383" s="154"/>
      <c r="K383" s="154"/>
      <c r="L383" s="155"/>
      <c r="M383" s="154"/>
      <c r="N383" s="154"/>
      <c r="O383" s="149"/>
      <c r="P383" s="154"/>
      <c r="Q383" s="154"/>
      <c r="R383" s="154"/>
      <c r="V383" s="170">
        <f t="shared" si="36"/>
        <v>0</v>
      </c>
      <c r="W383" s="170">
        <f t="shared" si="37"/>
        <v>0</v>
      </c>
      <c r="X383" s="170">
        <f t="shared" si="38"/>
        <v>0</v>
      </c>
      <c r="Y383" s="170">
        <f t="shared" si="39"/>
        <v>0</v>
      </c>
      <c r="Z383" s="170">
        <f t="shared" si="40"/>
        <v>0</v>
      </c>
      <c r="AA383" s="170">
        <f t="shared" si="41"/>
        <v>0</v>
      </c>
    </row>
    <row r="384" spans="1:27" x14ac:dyDescent="0.25">
      <c r="A384" s="122">
        <f t="shared" si="42"/>
        <v>30</v>
      </c>
      <c r="B384" s="128"/>
      <c r="C384" s="120">
        <v>35001</v>
      </c>
      <c r="D384" s="156" t="s">
        <v>135</v>
      </c>
      <c r="F384" s="132">
        <f>VLOOKUP($C384,'ASDR Current'!$A:$X,F$14,FALSE)*100</f>
        <v>1.3</v>
      </c>
      <c r="G384" s="119"/>
      <c r="H384" s="9">
        <f>VLOOKUP($C384,'ASDR Current'!$A:$X,H$14,FALSE)/1000</f>
        <v>12162.254090000002</v>
      </c>
      <c r="I384" s="10"/>
      <c r="J384" s="9">
        <f>VLOOKUP($C384,'ASDR Current'!$A:$X,J$14,FALSE)/1000</f>
        <v>0</v>
      </c>
      <c r="K384" s="11"/>
      <c r="L384" s="9">
        <f>VLOOKUP($C384,'ASDR Current'!$A:$X,L$14,FALSE)/1000</f>
        <v>0</v>
      </c>
      <c r="M384" s="11"/>
      <c r="N384" s="9">
        <f>VLOOKUP($C384,'ASDR Current'!$A:$X,N$13,FALSE)/1000+VLOOKUP($C384,'ASDR Current'!$A:$X,N$14,FALSE)/1000</f>
        <v>0</v>
      </c>
      <c r="O384" s="10"/>
      <c r="P384" s="9">
        <f>SUM(H384,J384,L384,N384)</f>
        <v>12162.254090000002</v>
      </c>
      <c r="Q384" s="11"/>
      <c r="R384" s="9">
        <f>VLOOKUP($C384,'ASDR Current'!$A:$X,R$14,FALSE)/1000</f>
        <v>12162.25409</v>
      </c>
      <c r="V384" s="170">
        <f t="shared" si="36"/>
        <v>5</v>
      </c>
      <c r="W384" s="170">
        <f t="shared" si="37"/>
        <v>0</v>
      </c>
      <c r="X384" s="170">
        <f t="shared" si="38"/>
        <v>0</v>
      </c>
      <c r="Y384" s="170">
        <f t="shared" si="39"/>
        <v>0</v>
      </c>
      <c r="Z384" s="170">
        <f t="shared" si="40"/>
        <v>5</v>
      </c>
      <c r="AA384" s="170">
        <f t="shared" si="41"/>
        <v>5</v>
      </c>
    </row>
    <row r="385" spans="1:27" x14ac:dyDescent="0.25">
      <c r="A385" s="122">
        <f t="shared" si="42"/>
        <v>31</v>
      </c>
      <c r="B385" s="128"/>
      <c r="C385" s="122">
        <v>35100</v>
      </c>
      <c r="D385" s="117" t="s">
        <v>136</v>
      </c>
      <c r="F385" s="132">
        <f>VLOOKUP($C385,'ASDR Current'!$A:$X,F$14,FALSE)*100</f>
        <v>10</v>
      </c>
      <c r="G385" s="119"/>
      <c r="H385" s="9">
        <f>VLOOKUP($C385,'ASDR Current'!$A:$X,H$14,FALSE)/1000</f>
        <v>0</v>
      </c>
      <c r="I385" s="10"/>
      <c r="J385" s="9">
        <f>VLOOKUP($C385,'ASDR Current'!$A:$X,J$14,FALSE)/1000</f>
        <v>0</v>
      </c>
      <c r="K385" s="11"/>
      <c r="L385" s="9">
        <f>VLOOKUP($C385,'ASDR Current'!$A:$X,L$14,FALSE)/1000</f>
        <v>0</v>
      </c>
      <c r="M385" s="11"/>
      <c r="N385" s="9">
        <f>VLOOKUP($C385,'ASDR Current'!$A:$X,N$13,FALSE)/1000+VLOOKUP($C385,'ASDR Current'!$A:$X,N$14,FALSE)/1000</f>
        <v>0</v>
      </c>
      <c r="O385" s="10"/>
      <c r="P385" s="9">
        <f>SUM(H385,J385,L385,N385)</f>
        <v>0</v>
      </c>
      <c r="Q385" s="11"/>
      <c r="R385" s="9">
        <f>VLOOKUP($C385,'ASDR Current'!$A:$X,R$14,FALSE)/1000</f>
        <v>0</v>
      </c>
      <c r="V385" s="170">
        <f t="shared" si="36"/>
        <v>0</v>
      </c>
      <c r="W385" s="170">
        <f t="shared" si="37"/>
        <v>0</v>
      </c>
      <c r="X385" s="170">
        <f t="shared" si="38"/>
        <v>0</v>
      </c>
      <c r="Y385" s="170">
        <f t="shared" si="39"/>
        <v>0</v>
      </c>
      <c r="Z385" s="170">
        <f t="shared" si="40"/>
        <v>0</v>
      </c>
      <c r="AA385" s="170">
        <f t="shared" si="41"/>
        <v>0</v>
      </c>
    </row>
    <row r="386" spans="1:27" x14ac:dyDescent="0.25">
      <c r="A386" s="122">
        <f t="shared" si="42"/>
        <v>32</v>
      </c>
      <c r="B386" s="128"/>
      <c r="C386" s="120">
        <v>35200</v>
      </c>
      <c r="D386" s="156" t="s">
        <v>137</v>
      </c>
      <c r="F386" s="132">
        <f>VLOOKUP($C386,'ASDR Current'!$A:$X,F$14,FALSE)*100</f>
        <v>1.8000000000000003</v>
      </c>
      <c r="G386" s="119"/>
      <c r="H386" s="9">
        <f>VLOOKUP($C386,'ASDR Current'!$A:$X,H$14,FALSE)/1000</f>
        <v>72973.60205999999</v>
      </c>
      <c r="I386" s="10"/>
      <c r="J386" s="9">
        <f>VLOOKUP($C386,'ASDR Current'!$A:$X,J$14,FALSE)/1000</f>
        <v>1833.5038999999999</v>
      </c>
      <c r="K386" s="11"/>
      <c r="L386" s="9">
        <f>VLOOKUP($C386,'ASDR Current'!$A:$X,L$14,FALSE)/1000</f>
        <v>-13.83727</v>
      </c>
      <c r="M386" s="11"/>
      <c r="N386" s="9">
        <f>VLOOKUP($C386,'ASDR Current'!$A:$X,N$13,FALSE)/1000+VLOOKUP($C386,'ASDR Current'!$A:$X,N$14,FALSE)/1000</f>
        <v>0</v>
      </c>
      <c r="O386" s="10"/>
      <c r="P386" s="9">
        <f t="shared" ref="P386:P394" si="44">SUM(H386,J386,L386,N386)</f>
        <v>74793.268689999983</v>
      </c>
      <c r="Q386" s="11"/>
      <c r="R386" s="9">
        <f>VLOOKUP($C386,'ASDR Current'!$A:$X,R$14,FALSE)/1000</f>
        <v>74526.871280000007</v>
      </c>
      <c r="V386" s="170">
        <f t="shared" si="36"/>
        <v>5</v>
      </c>
      <c r="W386" s="170">
        <f t="shared" si="37"/>
        <v>4</v>
      </c>
      <c r="X386" s="170">
        <f t="shared" si="38"/>
        <v>4</v>
      </c>
      <c r="Y386" s="170">
        <f t="shared" si="39"/>
        <v>0</v>
      </c>
      <c r="Z386" s="170">
        <f t="shared" si="40"/>
        <v>5</v>
      </c>
      <c r="AA386" s="170">
        <f t="shared" si="41"/>
        <v>5</v>
      </c>
    </row>
    <row r="387" spans="1:27" x14ac:dyDescent="0.25">
      <c r="A387" s="122">
        <f t="shared" si="42"/>
        <v>33</v>
      </c>
      <c r="B387" s="128"/>
      <c r="C387" s="120">
        <v>35300</v>
      </c>
      <c r="D387" s="157" t="s">
        <v>138</v>
      </c>
      <c r="E387" s="134"/>
      <c r="F387" s="132">
        <f>VLOOKUP($C387,'ASDR Current'!$A:$X,F$14,FALSE)*100</f>
        <v>2.4</v>
      </c>
      <c r="G387" s="119"/>
      <c r="H387" s="9">
        <f>VLOOKUP($C387,'ASDR Current'!$A:$X,H$14,FALSE)/1000</f>
        <v>400697.60679000028</v>
      </c>
      <c r="I387" s="10"/>
      <c r="J387" s="9">
        <f>VLOOKUP($C387,'ASDR Current'!$A:$X,J$14,FALSE)/1000</f>
        <v>33239.096890000001</v>
      </c>
      <c r="K387" s="11"/>
      <c r="L387" s="9">
        <f>VLOOKUP($C387,'ASDR Current'!$A:$X,L$14,FALSE)/1000</f>
        <v>-4719.1210799999999</v>
      </c>
      <c r="M387" s="11"/>
      <c r="N387" s="9">
        <f>VLOOKUP($C387,'ASDR Current'!$A:$X,N$13,FALSE)/1000+VLOOKUP($C387,'ASDR Current'!$A:$X,N$14,FALSE)/1000</f>
        <v>6627.9783600000001</v>
      </c>
      <c r="O387" s="10"/>
      <c r="P387" s="9">
        <f t="shared" si="44"/>
        <v>435845.56096000026</v>
      </c>
      <c r="Q387" s="11"/>
      <c r="R387" s="9">
        <f>VLOOKUP($C387,'ASDR Current'!$A:$X,R$14,FALSE)/1000</f>
        <v>416295.75767000002</v>
      </c>
      <c r="V387" s="170">
        <f t="shared" ref="V387:V450" si="45">IFERROR(IF(H387=INT(H387),0,LEN(MID(H387-INT(H387),FIND(".",H387,1),LEN(H387)-FIND(".",H387,1)))),0)</f>
        <v>5</v>
      </c>
      <c r="W387" s="170">
        <f t="shared" ref="W387:W450" si="46">IFERROR(IF(J387=INT(J387),0,LEN(MID(J387-INT(J387),FIND(".",J387,1),LEN(J387)-FIND(".",J387,1)))),0)</f>
        <v>5</v>
      </c>
      <c r="X387" s="170">
        <f t="shared" ref="X387:X450" si="47">IFERROR(IF(L387=INT(L387),0,LEN(MID(L387-INT(L387),FIND(".",L387,1),LEN(L387)-FIND(".",L387,1)))),0)</f>
        <v>5</v>
      </c>
      <c r="Y387" s="170">
        <f t="shared" ref="Y387:Y450" si="48">IFERROR(IF(N387=INT(N387),0,LEN(MID(N387-INT(N387),FIND(".",N387,1),LEN(N387)-FIND(".",N387,1)))),0)</f>
        <v>5</v>
      </c>
      <c r="Z387" s="170">
        <f t="shared" ref="Z387:Z450" si="49">IFERROR(IF(P387=INT(P387),0,LEN(MID(P387-INT(P387),FIND(".",P387,1),LEN(P387)-FIND(".",P387,1)))),0)</f>
        <v>5</v>
      </c>
      <c r="AA387" s="170">
        <f t="shared" ref="AA387:AA450" si="50">IFERROR(IF(R387=INT(R387),0,LEN(MID(R387-INT(R387),FIND(".",R387,1),LEN(R387)-FIND(".",R387,1)))),0)</f>
        <v>5</v>
      </c>
    </row>
    <row r="388" spans="1:27" x14ac:dyDescent="0.25">
      <c r="A388" s="122">
        <f t="shared" si="42"/>
        <v>34</v>
      </c>
      <c r="B388" s="128"/>
      <c r="C388" s="120">
        <v>35400</v>
      </c>
      <c r="D388" s="157" t="s">
        <v>139</v>
      </c>
      <c r="E388" s="134"/>
      <c r="F388" s="132">
        <f>VLOOKUP($C388,'ASDR Current'!$A:$X,F$14,FALSE)*100</f>
        <v>2.8000000000000003</v>
      </c>
      <c r="G388" s="119"/>
      <c r="H388" s="9">
        <f>VLOOKUP($C388,'ASDR Current'!$A:$X,H$14,FALSE)/1000</f>
        <v>5092.0605500000001</v>
      </c>
      <c r="I388" s="10"/>
      <c r="J388" s="9">
        <f>VLOOKUP($C388,'ASDR Current'!$A:$X,J$14,FALSE)/1000</f>
        <v>0</v>
      </c>
      <c r="K388" s="11"/>
      <c r="L388" s="9">
        <f>VLOOKUP($C388,'ASDR Current'!$A:$X,L$14,FALSE)/1000</f>
        <v>0</v>
      </c>
      <c r="M388" s="11"/>
      <c r="N388" s="9">
        <f>VLOOKUP($C388,'ASDR Current'!$A:$X,N$13,FALSE)/1000+VLOOKUP($C388,'ASDR Current'!$A:$X,N$14,FALSE)/1000</f>
        <v>0</v>
      </c>
      <c r="O388" s="10"/>
      <c r="P388" s="9">
        <f t="shared" si="44"/>
        <v>5092.0605500000001</v>
      </c>
      <c r="Q388" s="11"/>
      <c r="R388" s="9">
        <f>VLOOKUP($C388,'ASDR Current'!$A:$X,R$14,FALSE)/1000</f>
        <v>5092.0605500000001</v>
      </c>
      <c r="V388" s="170">
        <f t="shared" si="45"/>
        <v>5</v>
      </c>
      <c r="W388" s="170">
        <f t="shared" si="46"/>
        <v>0</v>
      </c>
      <c r="X388" s="170">
        <f t="shared" si="47"/>
        <v>0</v>
      </c>
      <c r="Y388" s="170">
        <f t="shared" si="48"/>
        <v>0</v>
      </c>
      <c r="Z388" s="170">
        <f t="shared" si="49"/>
        <v>5</v>
      </c>
      <c r="AA388" s="170">
        <f t="shared" si="50"/>
        <v>5</v>
      </c>
    </row>
    <row r="389" spans="1:27" x14ac:dyDescent="0.25">
      <c r="A389" s="122">
        <f t="shared" si="42"/>
        <v>35</v>
      </c>
      <c r="B389" s="128"/>
      <c r="C389" s="120">
        <v>35500</v>
      </c>
      <c r="D389" s="156" t="s">
        <v>140</v>
      </c>
      <c r="F389" s="132">
        <f>VLOOKUP($C389,'ASDR Current'!$A:$X,F$14,FALSE)*100</f>
        <v>2.8000000000000003</v>
      </c>
      <c r="G389" s="119"/>
      <c r="H389" s="9">
        <f>VLOOKUP($C389,'ASDR Current'!$A:$X,H$14,FALSE)/1000</f>
        <v>393448.97474999999</v>
      </c>
      <c r="I389" s="10"/>
      <c r="J389" s="9">
        <f>VLOOKUP($C389,'ASDR Current'!$A:$X,J$14,FALSE)/1000</f>
        <v>26673.306120000001</v>
      </c>
      <c r="K389" s="11"/>
      <c r="L389" s="9">
        <f>VLOOKUP($C389,'ASDR Current'!$A:$X,L$14,FALSE)/1000</f>
        <v>-985.27576999999997</v>
      </c>
      <c r="M389" s="11"/>
      <c r="N389" s="9">
        <f>VLOOKUP($C389,'ASDR Current'!$A:$X,N$13,FALSE)/1000+VLOOKUP($C389,'ASDR Current'!$A:$X,N$14,FALSE)/1000</f>
        <v>-421.84111999999999</v>
      </c>
      <c r="O389" s="10"/>
      <c r="P389" s="9">
        <f t="shared" si="44"/>
        <v>418715.16398000001</v>
      </c>
      <c r="Q389" s="11"/>
      <c r="R389" s="9">
        <f>VLOOKUP($C389,'ASDR Current'!$A:$X,R$14,FALSE)/1000</f>
        <v>400578.21895000001</v>
      </c>
      <c r="V389" s="170">
        <f t="shared" si="45"/>
        <v>5</v>
      </c>
      <c r="W389" s="170">
        <f t="shared" si="46"/>
        <v>5</v>
      </c>
      <c r="X389" s="170">
        <f t="shared" si="47"/>
        <v>5</v>
      </c>
      <c r="Y389" s="170">
        <f t="shared" si="48"/>
        <v>5</v>
      </c>
      <c r="Z389" s="170">
        <f t="shared" si="49"/>
        <v>5</v>
      </c>
      <c r="AA389" s="170">
        <f t="shared" si="50"/>
        <v>5</v>
      </c>
    </row>
    <row r="390" spans="1:27" x14ac:dyDescent="0.25">
      <c r="A390" s="122">
        <f t="shared" si="42"/>
        <v>36</v>
      </c>
      <c r="B390" s="128"/>
      <c r="C390" s="120">
        <v>35600</v>
      </c>
      <c r="D390" s="156" t="s">
        <v>141</v>
      </c>
      <c r="F390" s="132">
        <f>VLOOKUP($C390,'ASDR Current'!$A:$X,F$14,FALSE)*100</f>
        <v>2.9</v>
      </c>
      <c r="G390" s="119"/>
      <c r="H390" s="9">
        <f>VLOOKUP($C390,'ASDR Current'!$A:$X,H$14,FALSE)/1000</f>
        <v>172223.44033000001</v>
      </c>
      <c r="I390" s="10"/>
      <c r="J390" s="9">
        <f>VLOOKUP($C390,'ASDR Current'!$A:$X,J$14,FALSE)/1000</f>
        <v>7653.4004000000004</v>
      </c>
      <c r="K390" s="11"/>
      <c r="L390" s="9">
        <f>VLOOKUP($C390,'ASDR Current'!$A:$X,L$14,FALSE)/1000</f>
        <v>-1178.98756</v>
      </c>
      <c r="M390" s="11"/>
      <c r="N390" s="9">
        <f>VLOOKUP($C390,'ASDR Current'!$A:$X,N$13,FALSE)/1000+VLOOKUP($C390,'ASDR Current'!$A:$X,N$14,FALSE)/1000</f>
        <v>337.48998999999998</v>
      </c>
      <c r="O390" s="10"/>
      <c r="P390" s="9">
        <f t="shared" si="44"/>
        <v>179035.34316000002</v>
      </c>
      <c r="Q390" s="11"/>
      <c r="R390" s="9">
        <f>VLOOKUP($C390,'ASDR Current'!$A:$X,R$14,FALSE)/1000</f>
        <v>174212.86309999999</v>
      </c>
      <c r="V390" s="170">
        <f t="shared" si="45"/>
        <v>5</v>
      </c>
      <c r="W390" s="170">
        <f t="shared" si="46"/>
        <v>4</v>
      </c>
      <c r="X390" s="170">
        <f t="shared" si="47"/>
        <v>5</v>
      </c>
      <c r="Y390" s="170">
        <f t="shared" si="48"/>
        <v>5</v>
      </c>
      <c r="Z390" s="170">
        <f t="shared" si="49"/>
        <v>5</v>
      </c>
      <c r="AA390" s="170">
        <f t="shared" si="50"/>
        <v>4</v>
      </c>
    </row>
    <row r="391" spans="1:27" x14ac:dyDescent="0.25">
      <c r="A391" s="122">
        <f t="shared" si="42"/>
        <v>37</v>
      </c>
      <c r="B391" s="128"/>
      <c r="C391" s="120">
        <v>35601</v>
      </c>
      <c r="D391" s="156" t="s">
        <v>142</v>
      </c>
      <c r="F391" s="132">
        <f>VLOOKUP($C391,'ASDR Current'!$A:$X,F$14,FALSE)*100</f>
        <v>1.6</v>
      </c>
      <c r="G391" s="119"/>
      <c r="H391" s="9">
        <f>VLOOKUP($C391,'ASDR Current'!$A:$X,H$14,FALSE)/1000</f>
        <v>2110.61013</v>
      </c>
      <c r="I391" s="10"/>
      <c r="J391" s="9">
        <f>VLOOKUP($C391,'ASDR Current'!$A:$X,J$14,FALSE)/1000</f>
        <v>0</v>
      </c>
      <c r="K391" s="11"/>
      <c r="L391" s="9">
        <f>VLOOKUP($C391,'ASDR Current'!$A:$X,L$14,FALSE)/1000</f>
        <v>0</v>
      </c>
      <c r="M391" s="11"/>
      <c r="N391" s="9">
        <f>VLOOKUP($C391,'ASDR Current'!$A:$X,N$13,FALSE)/1000+VLOOKUP($C391,'ASDR Current'!$A:$X,N$14,FALSE)/1000</f>
        <v>0</v>
      </c>
      <c r="O391" s="10"/>
      <c r="P391" s="9">
        <f t="shared" si="44"/>
        <v>2110.61013</v>
      </c>
      <c r="Q391" s="11"/>
      <c r="R391" s="9">
        <f>VLOOKUP($C391,'ASDR Current'!$A:$X,R$14,FALSE)/1000</f>
        <v>2110.61013</v>
      </c>
      <c r="V391" s="170">
        <f t="shared" si="45"/>
        <v>5</v>
      </c>
      <c r="W391" s="170">
        <f t="shared" si="46"/>
        <v>0</v>
      </c>
      <c r="X391" s="170">
        <f t="shared" si="47"/>
        <v>0</v>
      </c>
      <c r="Y391" s="170">
        <f t="shared" si="48"/>
        <v>0</v>
      </c>
      <c r="Z391" s="170">
        <f t="shared" si="49"/>
        <v>5</v>
      </c>
      <c r="AA391" s="170">
        <f t="shared" si="50"/>
        <v>5</v>
      </c>
    </row>
    <row r="392" spans="1:27" x14ac:dyDescent="0.25">
      <c r="A392" s="122">
        <f t="shared" si="42"/>
        <v>38</v>
      </c>
      <c r="B392" s="128"/>
      <c r="C392" s="120">
        <v>35700</v>
      </c>
      <c r="D392" s="156" t="s">
        <v>143</v>
      </c>
      <c r="F392" s="132">
        <f>VLOOKUP($C392,'ASDR Current'!$A:$X,F$14,FALSE)*100</f>
        <v>1.7000000000000002</v>
      </c>
      <c r="G392" s="119"/>
      <c r="H392" s="9">
        <f>VLOOKUP($C392,'ASDR Current'!$A:$X,H$14,FALSE)/1000</f>
        <v>4332.3638300000011</v>
      </c>
      <c r="I392" s="10"/>
      <c r="J392" s="9">
        <f>VLOOKUP($C392,'ASDR Current'!$A:$X,J$14,FALSE)/1000</f>
        <v>7.2999999999999996E-4</v>
      </c>
      <c r="K392" s="11"/>
      <c r="L392" s="9">
        <f>VLOOKUP($C392,'ASDR Current'!$A:$X,L$14,FALSE)/1000</f>
        <v>0</v>
      </c>
      <c r="M392" s="11"/>
      <c r="N392" s="9">
        <f>VLOOKUP($C392,'ASDR Current'!$A:$X,N$13,FALSE)/1000+VLOOKUP($C392,'ASDR Current'!$A:$X,N$14,FALSE)/1000</f>
        <v>-9.5040300000000002</v>
      </c>
      <c r="O392" s="10"/>
      <c r="P392" s="9">
        <f t="shared" si="44"/>
        <v>4322.8605300000008</v>
      </c>
      <c r="Q392" s="11"/>
      <c r="R392" s="9">
        <f>VLOOKUP($C392,'ASDR Current'!$A:$X,R$14,FALSE)/1000</f>
        <v>4325.05332</v>
      </c>
      <c r="V392" s="170">
        <f t="shared" si="45"/>
        <v>5</v>
      </c>
      <c r="W392" s="170">
        <f t="shared" si="46"/>
        <v>5</v>
      </c>
      <c r="X392" s="170">
        <f t="shared" si="47"/>
        <v>0</v>
      </c>
      <c r="Y392" s="170">
        <f t="shared" si="48"/>
        <v>5</v>
      </c>
      <c r="Z392" s="170">
        <f t="shared" si="49"/>
        <v>5</v>
      </c>
      <c r="AA392" s="170">
        <f t="shared" si="50"/>
        <v>5</v>
      </c>
    </row>
    <row r="393" spans="1:27" x14ac:dyDescent="0.25">
      <c r="A393" s="122">
        <f t="shared" si="42"/>
        <v>39</v>
      </c>
      <c r="B393" s="128"/>
      <c r="C393" s="120">
        <v>35800</v>
      </c>
      <c r="D393" s="156" t="s">
        <v>144</v>
      </c>
      <c r="F393" s="132">
        <f>VLOOKUP($C393,'ASDR Current'!$A:$X,F$14,FALSE)*100</f>
        <v>2.7</v>
      </c>
      <c r="G393" s="119"/>
      <c r="H393" s="9">
        <f>VLOOKUP($C393,'ASDR Current'!$A:$X,H$14,FALSE)/1000</f>
        <v>11802.065470000001</v>
      </c>
      <c r="I393" s="10"/>
      <c r="J393" s="9">
        <f>VLOOKUP($C393,'ASDR Current'!$A:$X,J$14,FALSE)/1000</f>
        <v>560.97927000000004</v>
      </c>
      <c r="K393" s="11"/>
      <c r="L393" s="9">
        <f>VLOOKUP($C393,'ASDR Current'!$A:$X,L$14,FALSE)/1000</f>
        <v>0</v>
      </c>
      <c r="M393" s="11"/>
      <c r="N393" s="9">
        <f>VLOOKUP($C393,'ASDR Current'!$A:$X,N$13,FALSE)/1000+VLOOKUP($C393,'ASDR Current'!$A:$X,N$14,FALSE)/1000</f>
        <v>0</v>
      </c>
      <c r="O393" s="10"/>
      <c r="P393" s="9">
        <f t="shared" si="44"/>
        <v>12363.044740000001</v>
      </c>
      <c r="Q393" s="11"/>
      <c r="R393" s="9">
        <f>VLOOKUP($C393,'ASDR Current'!$A:$X,R$14,FALSE)/1000</f>
        <v>12054.992279999999</v>
      </c>
      <c r="V393" s="170">
        <f t="shared" si="45"/>
        <v>5</v>
      </c>
      <c r="W393" s="170">
        <f t="shared" si="46"/>
        <v>5</v>
      </c>
      <c r="X393" s="170">
        <f t="shared" si="47"/>
        <v>0</v>
      </c>
      <c r="Y393" s="170">
        <f t="shared" si="48"/>
        <v>0</v>
      </c>
      <c r="Z393" s="170">
        <f t="shared" si="49"/>
        <v>5</v>
      </c>
      <c r="AA393" s="170">
        <f t="shared" si="50"/>
        <v>5</v>
      </c>
    </row>
    <row r="394" spans="1:27" x14ac:dyDescent="0.25">
      <c r="A394" s="122">
        <f t="shared" si="42"/>
        <v>40</v>
      </c>
      <c r="B394" s="128"/>
      <c r="C394" s="120">
        <v>35900</v>
      </c>
      <c r="D394" s="158" t="s">
        <v>145</v>
      </c>
      <c r="E394" s="135"/>
      <c r="F394" s="132">
        <f>VLOOKUP($C394,'ASDR Current'!$A:$X,F$14,FALSE)*100</f>
        <v>1.6</v>
      </c>
      <c r="G394" s="119"/>
      <c r="H394" s="9">
        <f>VLOOKUP($C394,'ASDR Current'!$A:$X,H$14,FALSE)/1000</f>
        <v>16354.097980000002</v>
      </c>
      <c r="I394" s="10"/>
      <c r="J394" s="9">
        <f>VLOOKUP($C394,'ASDR Current'!$A:$X,J$14,FALSE)/1000</f>
        <v>2884.1595699999998</v>
      </c>
      <c r="K394" s="11"/>
      <c r="L394" s="9">
        <f>VLOOKUP($C394,'ASDR Current'!$A:$X,L$14,FALSE)/1000</f>
        <v>-13.750780000000001</v>
      </c>
      <c r="M394" s="11"/>
      <c r="N394" s="9">
        <f>VLOOKUP($C394,'ASDR Current'!$A:$X,N$13,FALSE)/1000+VLOOKUP($C394,'ASDR Current'!$A:$X,N$14,FALSE)/1000</f>
        <v>0</v>
      </c>
      <c r="O394" s="10"/>
      <c r="P394" s="9">
        <f t="shared" si="44"/>
        <v>19224.506770000004</v>
      </c>
      <c r="Q394" s="11"/>
      <c r="R394" s="9">
        <f>VLOOKUP($C394,'ASDR Current'!$A:$X,R$14,FALSE)/1000</f>
        <v>17268.675769999998</v>
      </c>
      <c r="V394" s="170">
        <f t="shared" si="45"/>
        <v>5</v>
      </c>
      <c r="W394" s="170">
        <f t="shared" si="46"/>
        <v>5</v>
      </c>
      <c r="X394" s="170">
        <f t="shared" si="47"/>
        <v>5</v>
      </c>
      <c r="Y394" s="170">
        <f t="shared" si="48"/>
        <v>0</v>
      </c>
      <c r="Z394" s="170">
        <f t="shared" si="49"/>
        <v>5</v>
      </c>
      <c r="AA394" s="170">
        <f t="shared" si="50"/>
        <v>5</v>
      </c>
    </row>
    <row r="395" spans="1:27" ht="13.8" thickBot="1" x14ac:dyDescent="0.3">
      <c r="A395" s="122">
        <f t="shared" si="42"/>
        <v>41</v>
      </c>
      <c r="B395" s="128"/>
      <c r="C395" s="120"/>
      <c r="D395" s="135" t="s">
        <v>146</v>
      </c>
      <c r="E395" s="135"/>
      <c r="F395" s="137"/>
      <c r="G395" s="119"/>
      <c r="H395" s="67">
        <f>SUM(H384:H394)</f>
        <v>1091197.0759800002</v>
      </c>
      <c r="I395" s="16"/>
      <c r="J395" s="67">
        <f>SUM(J384:J394)</f>
        <v>72844.446880000003</v>
      </c>
      <c r="K395" s="16"/>
      <c r="L395" s="67">
        <f>SUM(L384:L394)</f>
        <v>-6910.9724600000009</v>
      </c>
      <c r="M395" s="16"/>
      <c r="N395" s="67">
        <f>SUM(N384:N394)</f>
        <v>6534.1232</v>
      </c>
      <c r="O395" s="16"/>
      <c r="P395" s="67">
        <f>SUM(P384:P394)</f>
        <v>1163664.6736000003</v>
      </c>
      <c r="Q395" s="16"/>
      <c r="R395" s="67">
        <f>SUM(R384:R394)</f>
        <v>1118627.35714</v>
      </c>
      <c r="V395" s="170">
        <f t="shared" si="45"/>
        <v>5</v>
      </c>
      <c r="W395" s="170">
        <f t="shared" si="46"/>
        <v>5</v>
      </c>
      <c r="X395" s="170">
        <f t="shared" si="47"/>
        <v>5</v>
      </c>
      <c r="Y395" s="170">
        <f t="shared" si="48"/>
        <v>4</v>
      </c>
      <c r="Z395" s="170">
        <f t="shared" si="49"/>
        <v>4</v>
      </c>
      <c r="AA395" s="170">
        <f t="shared" si="50"/>
        <v>5</v>
      </c>
    </row>
    <row r="396" spans="1:27" ht="13.8" thickTop="1" x14ac:dyDescent="0.25">
      <c r="A396" s="122">
        <f t="shared" si="42"/>
        <v>42</v>
      </c>
      <c r="B396" s="128"/>
      <c r="C396" s="122"/>
      <c r="O396" s="119"/>
      <c r="V396" s="170">
        <f t="shared" si="45"/>
        <v>0</v>
      </c>
      <c r="W396" s="170">
        <f t="shared" si="46"/>
        <v>0</v>
      </c>
      <c r="X396" s="170">
        <f t="shared" si="47"/>
        <v>0</v>
      </c>
      <c r="Y396" s="170">
        <f t="shared" si="48"/>
        <v>0</v>
      </c>
      <c r="Z396" s="170">
        <f t="shared" si="49"/>
        <v>0</v>
      </c>
      <c r="AA396" s="170">
        <f t="shared" si="50"/>
        <v>0</v>
      </c>
    </row>
    <row r="397" spans="1:27" x14ac:dyDescent="0.25">
      <c r="A397" s="122">
        <f t="shared" si="42"/>
        <v>43</v>
      </c>
      <c r="B397" s="128"/>
      <c r="O397" s="119"/>
      <c r="V397" s="170">
        <f t="shared" si="45"/>
        <v>0</v>
      </c>
      <c r="W397" s="170">
        <f t="shared" si="46"/>
        <v>0</v>
      </c>
      <c r="X397" s="170">
        <f t="shared" si="47"/>
        <v>0</v>
      </c>
      <c r="Y397" s="170">
        <f t="shared" si="48"/>
        <v>0</v>
      </c>
      <c r="Z397" s="170">
        <f t="shared" si="49"/>
        <v>0</v>
      </c>
      <c r="AA397" s="170">
        <f t="shared" si="50"/>
        <v>0</v>
      </c>
    </row>
    <row r="398" spans="1:27" ht="13.8" thickBot="1" x14ac:dyDescent="0.3">
      <c r="A398" s="123">
        <f t="shared" si="42"/>
        <v>44</v>
      </c>
      <c r="B398" s="21" t="s">
        <v>59</v>
      </c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38"/>
      <c r="P398" s="116"/>
      <c r="Q398" s="116"/>
      <c r="R398" s="116"/>
      <c r="V398" s="170">
        <f t="shared" si="45"/>
        <v>0</v>
      </c>
      <c r="W398" s="170">
        <f t="shared" si="46"/>
        <v>0</v>
      </c>
      <c r="X398" s="170">
        <f t="shared" si="47"/>
        <v>0</v>
      </c>
      <c r="Y398" s="170">
        <f t="shared" si="48"/>
        <v>0</v>
      </c>
      <c r="Z398" s="170">
        <f t="shared" si="49"/>
        <v>0</v>
      </c>
      <c r="AA398" s="170">
        <f t="shared" si="50"/>
        <v>0</v>
      </c>
    </row>
    <row r="399" spans="1:27" x14ac:dyDescent="0.25">
      <c r="A399" s="117" t="str">
        <f>$A$57</f>
        <v>Supporting Schedules:  B-08, B-11</v>
      </c>
      <c r="O399" s="119"/>
      <c r="P399" s="117" t="str">
        <f>$P$57</f>
        <v>Recap Schedules:  B-03, B-06</v>
      </c>
      <c r="V399" s="170">
        <f t="shared" si="45"/>
        <v>0</v>
      </c>
      <c r="W399" s="170">
        <f t="shared" si="46"/>
        <v>0</v>
      </c>
      <c r="X399" s="170">
        <f t="shared" si="47"/>
        <v>0</v>
      </c>
      <c r="Y399" s="170">
        <f t="shared" si="48"/>
        <v>0</v>
      </c>
      <c r="Z399" s="170">
        <f t="shared" si="49"/>
        <v>0</v>
      </c>
      <c r="AA399" s="170">
        <f t="shared" si="50"/>
        <v>0</v>
      </c>
    </row>
    <row r="400" spans="1:27" ht="13.8" thickBot="1" x14ac:dyDescent="0.3">
      <c r="A400" s="116" t="str">
        <f>$A$1</f>
        <v>SCHEDULE B-07</v>
      </c>
      <c r="B400" s="116"/>
      <c r="C400" s="116"/>
      <c r="D400" s="116"/>
      <c r="E400" s="116"/>
      <c r="F400" s="116"/>
      <c r="G400" s="116" t="str">
        <f>$G$1</f>
        <v>PLANT BALANCES BY ACCOUNT AND SUB-ACCOUNT</v>
      </c>
      <c r="H400" s="116"/>
      <c r="I400" s="116"/>
      <c r="J400" s="116"/>
      <c r="K400" s="116"/>
      <c r="L400" s="116"/>
      <c r="M400" s="116"/>
      <c r="N400" s="116"/>
      <c r="O400" s="138"/>
      <c r="P400" s="116"/>
      <c r="Q400" s="116"/>
      <c r="R400" s="116" t="str">
        <f>"Page 28 of " &amp; $P$1</f>
        <v>Page 28 of 30</v>
      </c>
      <c r="V400" s="170">
        <f t="shared" si="45"/>
        <v>0</v>
      </c>
      <c r="W400" s="170">
        <f t="shared" si="46"/>
        <v>0</v>
      </c>
      <c r="X400" s="170">
        <f t="shared" si="47"/>
        <v>0</v>
      </c>
      <c r="Y400" s="170">
        <f t="shared" si="48"/>
        <v>0</v>
      </c>
      <c r="Z400" s="170">
        <f t="shared" si="49"/>
        <v>0</v>
      </c>
      <c r="AA400" s="170">
        <f t="shared" si="50"/>
        <v>0</v>
      </c>
    </row>
    <row r="401" spans="1:27" x14ac:dyDescent="0.25">
      <c r="A401" s="117" t="str">
        <f>$A$2</f>
        <v>FLORIDA PUBLIC SERVICE COMMISSION</v>
      </c>
      <c r="B401" s="139"/>
      <c r="E401" s="119" t="str">
        <f>$E$2</f>
        <v xml:space="preserve">                  EXPLANATION:</v>
      </c>
      <c r="F401" s="117" t="str">
        <f>IF($F$2="","",$F$2)</f>
        <v>Provide the depreciation rate and plant balances for each account or sub-account to which</v>
      </c>
      <c r="J401" s="140"/>
      <c r="K401" s="140"/>
      <c r="M401" s="140"/>
      <c r="N401" s="140"/>
      <c r="O401" s="141"/>
      <c r="P401" s="117" t="str">
        <f>$P$2</f>
        <v>Type of data shown:</v>
      </c>
      <c r="R401" s="118"/>
      <c r="V401" s="170">
        <f t="shared" si="45"/>
        <v>0</v>
      </c>
      <c r="W401" s="170">
        <f t="shared" si="46"/>
        <v>0</v>
      </c>
      <c r="X401" s="170">
        <f t="shared" si="47"/>
        <v>0</v>
      </c>
      <c r="Y401" s="170">
        <f t="shared" si="48"/>
        <v>0</v>
      </c>
      <c r="Z401" s="170">
        <f t="shared" si="49"/>
        <v>0</v>
      </c>
      <c r="AA401" s="170">
        <f t="shared" si="50"/>
        <v>0</v>
      </c>
    </row>
    <row r="402" spans="1:27" x14ac:dyDescent="0.25">
      <c r="B402" s="139"/>
      <c r="F402" s="117" t="str">
        <f>IF($F$3="","",$F$3)</f>
        <v>a separate depreciation rate is prescribed. (Include Amortization/Recovery schedule amounts).</v>
      </c>
      <c r="J402" s="119"/>
      <c r="K402" s="118"/>
      <c r="N402" s="119"/>
      <c r="O402" s="119" t="str">
        <f>IF($O$3=0,"",$O$3)</f>
        <v/>
      </c>
      <c r="P402" s="118" t="str">
        <f>$P$3</f>
        <v>Projected Test Year Ended 12/31/2025</v>
      </c>
      <c r="R402" s="119"/>
      <c r="V402" s="170">
        <f t="shared" si="45"/>
        <v>0</v>
      </c>
      <c r="W402" s="170">
        <f t="shared" si="46"/>
        <v>0</v>
      </c>
      <c r="X402" s="170">
        <f t="shared" si="47"/>
        <v>0</v>
      </c>
      <c r="Y402" s="170">
        <f t="shared" si="48"/>
        <v>0</v>
      </c>
      <c r="Z402" s="170">
        <f t="shared" si="49"/>
        <v>0</v>
      </c>
      <c r="AA402" s="170">
        <f t="shared" si="50"/>
        <v>0</v>
      </c>
    </row>
    <row r="403" spans="1:27" x14ac:dyDescent="0.25">
      <c r="A403" s="117" t="str">
        <f>$A$4</f>
        <v>COMPANY: TAMPA ELECTRIC COMPANY</v>
      </c>
      <c r="B403" s="139"/>
      <c r="F403" s="117" t="str">
        <f>IF(+$F$4="","",$F$4)</f>
        <v/>
      </c>
      <c r="J403" s="119"/>
      <c r="K403" s="118"/>
      <c r="L403" s="119"/>
      <c r="O403" s="119" t="str">
        <f>IF($O$4=0,"",$O$4)</f>
        <v/>
      </c>
      <c r="P403" s="118" t="str">
        <f>$P$4</f>
        <v>Projected Prior Year Ended 12/31/2024</v>
      </c>
      <c r="R403" s="119"/>
      <c r="V403" s="170">
        <f t="shared" si="45"/>
        <v>0</v>
      </c>
      <c r="W403" s="170">
        <f t="shared" si="46"/>
        <v>0</v>
      </c>
      <c r="X403" s="170">
        <f t="shared" si="47"/>
        <v>0</v>
      </c>
      <c r="Y403" s="170">
        <f t="shared" si="48"/>
        <v>0</v>
      </c>
      <c r="Z403" s="170">
        <f t="shared" si="49"/>
        <v>0</v>
      </c>
      <c r="AA403" s="170">
        <f t="shared" si="50"/>
        <v>0</v>
      </c>
    </row>
    <row r="404" spans="1:27" x14ac:dyDescent="0.25">
      <c r="B404" s="139"/>
      <c r="F404" s="117" t="str">
        <f>IF(+$F$5="","",$F$5)</f>
        <v/>
      </c>
      <c r="J404" s="119"/>
      <c r="K404" s="118"/>
      <c r="L404" s="119"/>
      <c r="O404" s="119" t="str">
        <f>IF($O$5=0,"",$O$5)</f>
        <v>XX</v>
      </c>
      <c r="P404" s="118" t="str">
        <f>$P$5</f>
        <v>Historical Prior Year Ended 12/31/2023</v>
      </c>
      <c r="R404" s="119"/>
      <c r="V404" s="170">
        <f t="shared" si="45"/>
        <v>0</v>
      </c>
      <c r="W404" s="170">
        <f t="shared" si="46"/>
        <v>0</v>
      </c>
      <c r="X404" s="170">
        <f t="shared" si="47"/>
        <v>0</v>
      </c>
      <c r="Y404" s="170">
        <f t="shared" si="48"/>
        <v>0</v>
      </c>
      <c r="Z404" s="170">
        <f t="shared" si="49"/>
        <v>0</v>
      </c>
      <c r="AA404" s="170">
        <f t="shared" si="50"/>
        <v>0</v>
      </c>
    </row>
    <row r="405" spans="1:27" x14ac:dyDescent="0.25">
      <c r="B405" s="139"/>
      <c r="J405" s="119"/>
      <c r="K405" s="118"/>
      <c r="L405" s="119"/>
      <c r="O405" s="119"/>
      <c r="P405" s="118" t="str">
        <f>$P$6</f>
        <v>Witness: C. Aldazabal / J. Chronister / C. Heck /</v>
      </c>
      <c r="R405" s="119"/>
      <c r="V405" s="170">
        <f t="shared" si="45"/>
        <v>0</v>
      </c>
      <c r="W405" s="170">
        <f t="shared" si="46"/>
        <v>0</v>
      </c>
      <c r="X405" s="170">
        <f t="shared" si="47"/>
        <v>0</v>
      </c>
      <c r="Y405" s="170">
        <f t="shared" si="48"/>
        <v>0</v>
      </c>
      <c r="Z405" s="170">
        <f t="shared" si="49"/>
        <v>0</v>
      </c>
      <c r="AA405" s="170">
        <f t="shared" si="50"/>
        <v>0</v>
      </c>
    </row>
    <row r="406" spans="1:27" ht="13.8" thickBot="1" x14ac:dyDescent="0.3">
      <c r="A406" s="116" t="str">
        <f>A$7</f>
        <v>DOCKET No. 20240026-EI</v>
      </c>
      <c r="B406" s="142"/>
      <c r="C406" s="116"/>
      <c r="D406" s="116"/>
      <c r="E406" s="116"/>
      <c r="F406" s="116" t="str">
        <f>IF(+$F$7="","",$F$7)</f>
        <v/>
      </c>
      <c r="G406" s="116"/>
      <c r="H406" s="123" t="str">
        <f>IF($H$7="","",$H$7)</f>
        <v>(Dollar in 000's)</v>
      </c>
      <c r="I406" s="116"/>
      <c r="J406" s="116"/>
      <c r="K406" s="116"/>
      <c r="L406" s="116"/>
      <c r="M406" s="116"/>
      <c r="N406" s="116"/>
      <c r="O406" s="138"/>
      <c r="P406" s="116" t="str">
        <f>$P$7</f>
        <v xml:space="preserve">              R. Latta / K. Sparkman / K. Stryker / C. Whitworth</v>
      </c>
      <c r="Q406" s="116"/>
      <c r="R406" s="116"/>
      <c r="V406" s="170">
        <f t="shared" si="45"/>
        <v>0</v>
      </c>
      <c r="W406" s="170">
        <f t="shared" si="46"/>
        <v>0</v>
      </c>
      <c r="X406" s="170">
        <f t="shared" si="47"/>
        <v>0</v>
      </c>
      <c r="Y406" s="170">
        <f t="shared" si="48"/>
        <v>0</v>
      </c>
      <c r="Z406" s="170">
        <f t="shared" si="49"/>
        <v>0</v>
      </c>
      <c r="AA406" s="170">
        <f t="shared" si="50"/>
        <v>0</v>
      </c>
    </row>
    <row r="407" spans="1:27" x14ac:dyDescent="0.25"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1"/>
      <c r="P407" s="120"/>
      <c r="Q407" s="120"/>
      <c r="R407" s="120"/>
      <c r="V407" s="170">
        <f t="shared" si="45"/>
        <v>0</v>
      </c>
      <c r="W407" s="170">
        <f t="shared" si="46"/>
        <v>0</v>
      </c>
      <c r="X407" s="170">
        <f t="shared" si="47"/>
        <v>0</v>
      </c>
      <c r="Y407" s="170">
        <f t="shared" si="48"/>
        <v>0</v>
      </c>
      <c r="Z407" s="170">
        <f t="shared" si="49"/>
        <v>0</v>
      </c>
      <c r="AA407" s="170">
        <f t="shared" si="50"/>
        <v>0</v>
      </c>
    </row>
    <row r="408" spans="1:27" x14ac:dyDescent="0.25">
      <c r="C408" s="120" t="s">
        <v>19</v>
      </c>
      <c r="D408" s="120" t="s">
        <v>20</v>
      </c>
      <c r="E408" s="120"/>
      <c r="F408" s="120" t="s">
        <v>21</v>
      </c>
      <c r="G408" s="120"/>
      <c r="H408" s="120" t="s">
        <v>2</v>
      </c>
      <c r="I408" s="120"/>
      <c r="J408" s="122" t="s">
        <v>3</v>
      </c>
      <c r="K408" s="122"/>
      <c r="L408" s="120" t="s">
        <v>4</v>
      </c>
      <c r="M408" s="120"/>
      <c r="N408" s="120" t="s">
        <v>5</v>
      </c>
      <c r="O408" s="121"/>
      <c r="P408" s="120" t="s">
        <v>6</v>
      </c>
      <c r="Q408" s="120"/>
      <c r="R408" s="120" t="s">
        <v>7</v>
      </c>
      <c r="V408" s="170">
        <f t="shared" si="45"/>
        <v>0</v>
      </c>
      <c r="W408" s="170">
        <f t="shared" si="46"/>
        <v>0</v>
      </c>
      <c r="X408" s="170">
        <f t="shared" si="47"/>
        <v>0</v>
      </c>
      <c r="Y408" s="170">
        <f t="shared" si="48"/>
        <v>0</v>
      </c>
      <c r="Z408" s="170">
        <f t="shared" si="49"/>
        <v>0</v>
      </c>
      <c r="AA408" s="170">
        <f t="shared" si="50"/>
        <v>0</v>
      </c>
    </row>
    <row r="409" spans="1:27" x14ac:dyDescent="0.25">
      <c r="C409" s="122" t="s">
        <v>22</v>
      </c>
      <c r="D409" s="122" t="s">
        <v>22</v>
      </c>
      <c r="F409" s="122" t="s">
        <v>23</v>
      </c>
      <c r="G409" s="122"/>
      <c r="H409" s="120" t="s">
        <v>24</v>
      </c>
      <c r="I409" s="122"/>
      <c r="J409" s="120" t="s">
        <v>25</v>
      </c>
      <c r="K409" s="122"/>
      <c r="L409" s="122" t="s">
        <v>25</v>
      </c>
      <c r="M409" s="122"/>
      <c r="O409" s="119"/>
      <c r="P409" s="122" t="s">
        <v>24</v>
      </c>
      <c r="R409" s="122"/>
      <c r="V409" s="170">
        <f t="shared" si="45"/>
        <v>0</v>
      </c>
      <c r="W409" s="170">
        <f t="shared" si="46"/>
        <v>0</v>
      </c>
      <c r="X409" s="170">
        <f t="shared" si="47"/>
        <v>0</v>
      </c>
      <c r="Y409" s="170">
        <f t="shared" si="48"/>
        <v>0</v>
      </c>
      <c r="Z409" s="170">
        <f t="shared" si="49"/>
        <v>0</v>
      </c>
      <c r="AA409" s="170">
        <f t="shared" si="50"/>
        <v>0</v>
      </c>
    </row>
    <row r="410" spans="1:27" x14ac:dyDescent="0.25">
      <c r="A410" s="122" t="s">
        <v>26</v>
      </c>
      <c r="B410" s="122"/>
      <c r="C410" s="122" t="s">
        <v>27</v>
      </c>
      <c r="D410" s="122" t="s">
        <v>27</v>
      </c>
      <c r="E410" s="120"/>
      <c r="F410" s="122" t="s">
        <v>28</v>
      </c>
      <c r="G410" s="122"/>
      <c r="H410" s="122" t="s">
        <v>29</v>
      </c>
      <c r="I410" s="122"/>
      <c r="J410" s="122" t="s">
        <v>24</v>
      </c>
      <c r="K410" s="120"/>
      <c r="L410" s="122" t="s">
        <v>24</v>
      </c>
      <c r="M410" s="118"/>
      <c r="N410" s="122" t="s">
        <v>30</v>
      </c>
      <c r="O410" s="121"/>
      <c r="P410" s="120" t="s">
        <v>29</v>
      </c>
      <c r="Q410" s="120"/>
      <c r="R410" s="122" t="s">
        <v>31</v>
      </c>
      <c r="V410" s="170">
        <f t="shared" si="45"/>
        <v>0</v>
      </c>
      <c r="W410" s="170">
        <f t="shared" si="46"/>
        <v>0</v>
      </c>
      <c r="X410" s="170">
        <f t="shared" si="47"/>
        <v>0</v>
      </c>
      <c r="Y410" s="170">
        <f t="shared" si="48"/>
        <v>0</v>
      </c>
      <c r="Z410" s="170">
        <f t="shared" si="49"/>
        <v>0</v>
      </c>
      <c r="AA410" s="170">
        <f t="shared" si="50"/>
        <v>0</v>
      </c>
    </row>
    <row r="411" spans="1:27" ht="13.8" thickBot="1" x14ac:dyDescent="0.3">
      <c r="A411" s="123" t="s">
        <v>32</v>
      </c>
      <c r="B411" s="123"/>
      <c r="C411" s="123" t="s">
        <v>33</v>
      </c>
      <c r="D411" s="123" t="s">
        <v>34</v>
      </c>
      <c r="E411" s="123"/>
      <c r="F411" s="124" t="s">
        <v>35</v>
      </c>
      <c r="G411" s="124"/>
      <c r="H411" s="124" t="s">
        <v>36</v>
      </c>
      <c r="I411" s="125"/>
      <c r="J411" s="124" t="s">
        <v>37</v>
      </c>
      <c r="K411" s="125"/>
      <c r="L411" s="125" t="s">
        <v>38</v>
      </c>
      <c r="M411" s="126"/>
      <c r="N411" s="126" t="s">
        <v>39</v>
      </c>
      <c r="O411" s="127"/>
      <c r="P411" s="126" t="s">
        <v>40</v>
      </c>
      <c r="Q411" s="126"/>
      <c r="R411" s="126" t="s">
        <v>41</v>
      </c>
      <c r="V411" s="170">
        <f t="shared" si="45"/>
        <v>0</v>
      </c>
      <c r="W411" s="170">
        <f t="shared" si="46"/>
        <v>0</v>
      </c>
      <c r="X411" s="170">
        <f t="shared" si="47"/>
        <v>0</v>
      </c>
      <c r="Y411" s="170">
        <f t="shared" si="48"/>
        <v>0</v>
      </c>
      <c r="Z411" s="170">
        <f t="shared" si="49"/>
        <v>0</v>
      </c>
      <c r="AA411" s="170">
        <f t="shared" si="50"/>
        <v>0</v>
      </c>
    </row>
    <row r="412" spans="1:27" x14ac:dyDescent="0.25">
      <c r="A412" s="122">
        <v>1</v>
      </c>
      <c r="B412" s="122"/>
      <c r="O412" s="119"/>
      <c r="V412" s="170">
        <f t="shared" si="45"/>
        <v>0</v>
      </c>
      <c r="W412" s="170">
        <f t="shared" si="46"/>
        <v>0</v>
      </c>
      <c r="X412" s="170">
        <f t="shared" si="47"/>
        <v>0</v>
      </c>
      <c r="Y412" s="170">
        <f t="shared" si="48"/>
        <v>0</v>
      </c>
      <c r="Z412" s="170">
        <f t="shared" si="49"/>
        <v>0</v>
      </c>
      <c r="AA412" s="170">
        <f t="shared" si="50"/>
        <v>0</v>
      </c>
    </row>
    <row r="413" spans="1:27" x14ac:dyDescent="0.25">
      <c r="A413" s="122">
        <f>A412+1</f>
        <v>2</v>
      </c>
      <c r="B413" s="128"/>
      <c r="C413" s="132"/>
      <c r="D413" s="117" t="s">
        <v>147</v>
      </c>
      <c r="F413" s="137"/>
      <c r="H413" s="159"/>
      <c r="I413" s="159"/>
      <c r="J413" s="159"/>
      <c r="K413" s="159"/>
      <c r="L413" s="159"/>
      <c r="M413" s="159"/>
      <c r="N413" s="159"/>
      <c r="O413" s="160"/>
      <c r="P413" s="159"/>
      <c r="Q413" s="159"/>
      <c r="R413" s="28"/>
      <c r="V413" s="170">
        <f t="shared" si="45"/>
        <v>0</v>
      </c>
      <c r="W413" s="170">
        <f t="shared" si="46"/>
        <v>0</v>
      </c>
      <c r="X413" s="170">
        <f t="shared" si="47"/>
        <v>0</v>
      </c>
      <c r="Y413" s="170">
        <f t="shared" si="48"/>
        <v>0</v>
      </c>
      <c r="Z413" s="170">
        <f t="shared" si="49"/>
        <v>0</v>
      </c>
      <c r="AA413" s="170">
        <f t="shared" si="50"/>
        <v>0</v>
      </c>
    </row>
    <row r="414" spans="1:27" x14ac:dyDescent="0.25">
      <c r="A414" s="122">
        <f t="shared" ref="A414:A455" si="51">A413+1</f>
        <v>3</v>
      </c>
      <c r="B414" s="128"/>
      <c r="C414" s="122">
        <v>36001</v>
      </c>
      <c r="D414" s="158" t="s">
        <v>135</v>
      </c>
      <c r="E414" s="135"/>
      <c r="F414" s="137"/>
      <c r="G414" s="119"/>
      <c r="H414" s="9"/>
      <c r="I414" s="16"/>
      <c r="J414" s="9"/>
      <c r="K414" s="16"/>
      <c r="L414" s="9"/>
      <c r="M414" s="16"/>
      <c r="N414" s="9"/>
      <c r="O414" s="16"/>
      <c r="P414" s="9"/>
      <c r="Q414" s="16"/>
      <c r="R414" s="9"/>
      <c r="V414" s="170">
        <f t="shared" si="45"/>
        <v>0</v>
      </c>
      <c r="W414" s="170">
        <f t="shared" si="46"/>
        <v>0</v>
      </c>
      <c r="X414" s="170">
        <f t="shared" si="47"/>
        <v>0</v>
      </c>
      <c r="Y414" s="170">
        <f t="shared" si="48"/>
        <v>0</v>
      </c>
      <c r="Z414" s="170">
        <f t="shared" si="49"/>
        <v>0</v>
      </c>
      <c r="AA414" s="170">
        <f t="shared" si="50"/>
        <v>0</v>
      </c>
    </row>
    <row r="415" spans="1:27" x14ac:dyDescent="0.25">
      <c r="A415" s="122">
        <f t="shared" si="51"/>
        <v>4</v>
      </c>
      <c r="B415" s="128"/>
      <c r="C415" s="122">
        <v>36100</v>
      </c>
      <c r="D415" s="156" t="s">
        <v>137</v>
      </c>
      <c r="F415" s="132">
        <f>VLOOKUP($C415,'ASDR Current'!$A:$X,F$14,FALSE)*100</f>
        <v>1.8000000000000003</v>
      </c>
      <c r="G415" s="119"/>
      <c r="H415" s="9">
        <f>VLOOKUP($C415,'ASDR Current'!$A:$X,H$14,FALSE)/1000</f>
        <v>31688.290149999983</v>
      </c>
      <c r="I415" s="10"/>
      <c r="J415" s="9">
        <f>VLOOKUP($C415,'ASDR Current'!$A:$X,J$14,FALSE)/1000</f>
        <v>2459.6892599999996</v>
      </c>
      <c r="K415" s="11"/>
      <c r="L415" s="9">
        <f>VLOOKUP($C415,'ASDR Current'!$A:$X,L$14,FALSE)/1000</f>
        <v>-9.4825800000000005</v>
      </c>
      <c r="M415" s="11"/>
      <c r="N415" s="9">
        <f>VLOOKUP($C415,'ASDR Current'!$A:$X,N$13,FALSE)/1000+VLOOKUP($C415,'ASDR Current'!$A:$X,N$14,FALSE)/1000</f>
        <v>0</v>
      </c>
      <c r="O415" s="10"/>
      <c r="P415" s="9">
        <f t="shared" ref="P415:P429" si="52">SUM(H415,J415,L415,N415)</f>
        <v>34138.496829999982</v>
      </c>
      <c r="Q415" s="11"/>
      <c r="R415" s="9">
        <f>VLOOKUP($C415,'ASDR Current'!$A:$X,R$14,FALSE)/1000</f>
        <v>32905.037389999998</v>
      </c>
      <c r="V415" s="170">
        <f t="shared" si="45"/>
        <v>5</v>
      </c>
      <c r="W415" s="170">
        <f t="shared" si="46"/>
        <v>5</v>
      </c>
      <c r="X415" s="170">
        <f t="shared" si="47"/>
        <v>5</v>
      </c>
      <c r="Y415" s="170">
        <f t="shared" si="48"/>
        <v>0</v>
      </c>
      <c r="Z415" s="170">
        <f t="shared" si="49"/>
        <v>5</v>
      </c>
      <c r="AA415" s="170">
        <f t="shared" si="50"/>
        <v>5</v>
      </c>
    </row>
    <row r="416" spans="1:27" x14ac:dyDescent="0.25">
      <c r="A416" s="122">
        <f t="shared" si="51"/>
        <v>5</v>
      </c>
      <c r="B416" s="128"/>
      <c r="C416" s="122">
        <v>36200</v>
      </c>
      <c r="D416" s="156" t="s">
        <v>138</v>
      </c>
      <c r="F416" s="132">
        <f>VLOOKUP($C416,'ASDR Current'!$A:$X,F$14,FALSE)*100</f>
        <v>2.5</v>
      </c>
      <c r="G416" s="119"/>
      <c r="H416" s="9">
        <f>VLOOKUP($C416,'ASDR Current'!$A:$X,H$14,FALSE)/1000</f>
        <v>294954.65943000006</v>
      </c>
      <c r="I416" s="10"/>
      <c r="J416" s="9">
        <f>VLOOKUP($C416,'ASDR Current'!$A:$X,J$14,FALSE)/1000</f>
        <v>23822.642179999999</v>
      </c>
      <c r="K416" s="11"/>
      <c r="L416" s="9">
        <f>VLOOKUP($C416,'ASDR Current'!$A:$X,L$14,FALSE)/1000</f>
        <v>-3002.5247300000001</v>
      </c>
      <c r="M416" s="11"/>
      <c r="N416" s="9">
        <f>VLOOKUP($C416,'ASDR Current'!$A:$X,N$13,FALSE)/1000+VLOOKUP($C416,'ASDR Current'!$A:$X,N$14,FALSE)/1000</f>
        <v>-6606.1099599999998</v>
      </c>
      <c r="O416" s="10"/>
      <c r="P416" s="9">
        <f t="shared" si="52"/>
        <v>309168.66692000011</v>
      </c>
      <c r="Q416" s="11"/>
      <c r="R416" s="9">
        <f>VLOOKUP($C416,'ASDR Current'!$A:$X,R$14,FALSE)/1000</f>
        <v>301237.71982</v>
      </c>
      <c r="V416" s="170">
        <f t="shared" si="45"/>
        <v>5</v>
      </c>
      <c r="W416" s="170">
        <f t="shared" si="46"/>
        <v>5</v>
      </c>
      <c r="X416" s="170">
        <f t="shared" si="47"/>
        <v>5</v>
      </c>
      <c r="Y416" s="170">
        <f t="shared" si="48"/>
        <v>5</v>
      </c>
      <c r="Z416" s="170">
        <f t="shared" si="49"/>
        <v>5</v>
      </c>
      <c r="AA416" s="170">
        <f t="shared" si="50"/>
        <v>5</v>
      </c>
    </row>
    <row r="417" spans="1:27" x14ac:dyDescent="0.25">
      <c r="A417" s="122">
        <f t="shared" si="51"/>
        <v>6</v>
      </c>
      <c r="B417" s="128"/>
      <c r="C417" s="122">
        <v>36300</v>
      </c>
      <c r="D417" s="117" t="s">
        <v>136</v>
      </c>
      <c r="F417" s="132">
        <f>VLOOKUP($C417,'ASDR Current'!$A:$X,F$14,FALSE)*100</f>
        <v>10</v>
      </c>
      <c r="G417" s="119"/>
      <c r="H417" s="9">
        <f>VLOOKUP($C417,'ASDR Current'!$A:$X,H$14,FALSE)/1000</f>
        <v>0</v>
      </c>
      <c r="I417" s="10"/>
      <c r="J417" s="9">
        <f>VLOOKUP($C417,'ASDR Current'!$A:$X,J$14,FALSE)/1000</f>
        <v>0</v>
      </c>
      <c r="K417" s="11"/>
      <c r="L417" s="9">
        <f>VLOOKUP($C417,'ASDR Current'!$A:$X,L$14,FALSE)/1000</f>
        <v>0</v>
      </c>
      <c r="M417" s="11"/>
      <c r="N417" s="9">
        <f>VLOOKUP($C417,'ASDR Current'!$A:$X,N$13,FALSE)/1000+VLOOKUP($C417,'ASDR Current'!$A:$X,N$14,FALSE)/1000</f>
        <v>0</v>
      </c>
      <c r="O417" s="10"/>
      <c r="P417" s="9">
        <f t="shared" si="52"/>
        <v>0</v>
      </c>
      <c r="Q417" s="11"/>
      <c r="R417" s="9">
        <f>VLOOKUP($C417,'ASDR Current'!$A:$X,R$14,FALSE)/1000</f>
        <v>0</v>
      </c>
      <c r="V417" s="170">
        <f t="shared" si="45"/>
        <v>0</v>
      </c>
      <c r="W417" s="170">
        <f t="shared" si="46"/>
        <v>0</v>
      </c>
      <c r="X417" s="170">
        <f t="shared" si="47"/>
        <v>0</v>
      </c>
      <c r="Y417" s="170">
        <f t="shared" si="48"/>
        <v>0</v>
      </c>
      <c r="Z417" s="170">
        <f t="shared" si="49"/>
        <v>0</v>
      </c>
      <c r="AA417" s="170">
        <f t="shared" si="50"/>
        <v>0</v>
      </c>
    </row>
    <row r="418" spans="1:27" x14ac:dyDescent="0.25">
      <c r="A418" s="122">
        <f t="shared" si="51"/>
        <v>7</v>
      </c>
      <c r="B418" s="122"/>
      <c r="C418" s="122">
        <v>36400</v>
      </c>
      <c r="D418" s="156" t="s">
        <v>148</v>
      </c>
      <c r="F418" s="132">
        <f>VLOOKUP($C418,'ASDR Current'!$A:$X,F$14,FALSE)*100</f>
        <v>3.7000000000000006</v>
      </c>
      <c r="G418" s="119"/>
      <c r="H418" s="9">
        <f>VLOOKUP($C418,'ASDR Current'!$A:$X,H$14,FALSE)/1000</f>
        <v>370647.90557000018</v>
      </c>
      <c r="I418" s="10"/>
      <c r="J418" s="9">
        <f>VLOOKUP($C418,'ASDR Current'!$A:$X,J$14,FALSE)/1000</f>
        <v>34231.24207</v>
      </c>
      <c r="K418" s="11"/>
      <c r="L418" s="9">
        <f>VLOOKUP($C418,'ASDR Current'!$A:$X,L$14,FALSE)/1000</f>
        <v>-5757.7486799999997</v>
      </c>
      <c r="M418" s="11"/>
      <c r="N418" s="9">
        <f>VLOOKUP($C418,'ASDR Current'!$A:$X,N$13,FALSE)/1000+VLOOKUP($C418,'ASDR Current'!$A:$X,N$14,FALSE)/1000</f>
        <v>-737.31918999999994</v>
      </c>
      <c r="O418" s="10"/>
      <c r="P418" s="9">
        <f t="shared" si="52"/>
        <v>398384.07977000013</v>
      </c>
      <c r="Q418" s="11"/>
      <c r="R418" s="9">
        <f>VLOOKUP($C418,'ASDR Current'!$A:$X,R$14,FALSE)/1000</f>
        <v>380874.17335</v>
      </c>
      <c r="V418" s="170">
        <f t="shared" si="45"/>
        <v>5</v>
      </c>
      <c r="W418" s="170">
        <f t="shared" si="46"/>
        <v>5</v>
      </c>
      <c r="X418" s="170">
        <f t="shared" si="47"/>
        <v>5</v>
      </c>
      <c r="Y418" s="170">
        <f t="shared" si="48"/>
        <v>5</v>
      </c>
      <c r="Z418" s="170">
        <f t="shared" si="49"/>
        <v>5</v>
      </c>
      <c r="AA418" s="170">
        <f t="shared" si="50"/>
        <v>5</v>
      </c>
    </row>
    <row r="419" spans="1:27" x14ac:dyDescent="0.25">
      <c r="A419" s="122">
        <f t="shared" si="51"/>
        <v>8</v>
      </c>
      <c r="B419" s="122"/>
      <c r="C419" s="122">
        <v>36500</v>
      </c>
      <c r="D419" s="156" t="s">
        <v>141</v>
      </c>
      <c r="F419" s="132">
        <f>VLOOKUP($C419,'ASDR Current'!$A:$X,F$14,FALSE)*100</f>
        <v>2.1999999999999997</v>
      </c>
      <c r="G419" s="119"/>
      <c r="H419" s="9">
        <f>VLOOKUP($C419,'ASDR Current'!$A:$X,H$14,FALSE)/1000</f>
        <v>275367.37240000005</v>
      </c>
      <c r="I419" s="10"/>
      <c r="J419" s="9">
        <f>VLOOKUP($C419,'ASDR Current'!$A:$X,J$14,FALSE)/1000</f>
        <v>17770.706879999998</v>
      </c>
      <c r="K419" s="11"/>
      <c r="L419" s="9">
        <f>VLOOKUP($C419,'ASDR Current'!$A:$X,L$14,FALSE)/1000</f>
        <v>-5573.6200799999997</v>
      </c>
      <c r="M419" s="11"/>
      <c r="N419" s="9">
        <f>VLOOKUP($C419,'ASDR Current'!$A:$X,N$13,FALSE)/1000+VLOOKUP($C419,'ASDR Current'!$A:$X,N$14,FALSE)/1000</f>
        <v>-115.61947000000001</v>
      </c>
      <c r="O419" s="10"/>
      <c r="P419" s="9">
        <f t="shared" si="52"/>
        <v>287448.83973000007</v>
      </c>
      <c r="Q419" s="11"/>
      <c r="R419" s="9">
        <f>VLOOKUP($C419,'ASDR Current'!$A:$X,R$14,FALSE)/1000</f>
        <v>280421.40114999999</v>
      </c>
      <c r="V419" s="170">
        <f t="shared" si="45"/>
        <v>4</v>
      </c>
      <c r="W419" s="170">
        <f t="shared" si="46"/>
        <v>5</v>
      </c>
      <c r="X419" s="170">
        <f t="shared" si="47"/>
        <v>5</v>
      </c>
      <c r="Y419" s="170">
        <f t="shared" si="48"/>
        <v>5</v>
      </c>
      <c r="Z419" s="170">
        <f t="shared" si="49"/>
        <v>5</v>
      </c>
      <c r="AA419" s="170">
        <f t="shared" si="50"/>
        <v>5</v>
      </c>
    </row>
    <row r="420" spans="1:27" x14ac:dyDescent="0.25">
      <c r="A420" s="122">
        <f t="shared" si="51"/>
        <v>9</v>
      </c>
      <c r="B420" s="122"/>
      <c r="C420" s="122">
        <v>36600</v>
      </c>
      <c r="D420" s="156" t="s">
        <v>143</v>
      </c>
      <c r="F420" s="132">
        <f>VLOOKUP($C420,'ASDR Current'!$A:$X,F$14,FALSE)*100</f>
        <v>1.6999999999999997</v>
      </c>
      <c r="G420" s="119"/>
      <c r="H420" s="9">
        <f>VLOOKUP($C420,'ASDR Current'!$A:$X,H$14,FALSE)/1000</f>
        <v>364663.78360000008</v>
      </c>
      <c r="I420" s="10"/>
      <c r="J420" s="9">
        <f>VLOOKUP($C420,'ASDR Current'!$A:$X,J$14,FALSE)/1000</f>
        <v>60438.625509999998</v>
      </c>
      <c r="K420" s="11"/>
      <c r="L420" s="9">
        <f>VLOOKUP($C420,'ASDR Current'!$A:$X,L$14,FALSE)/1000</f>
        <v>-352.31028000000003</v>
      </c>
      <c r="M420" s="11"/>
      <c r="N420" s="9">
        <f>VLOOKUP($C420,'ASDR Current'!$A:$X,N$13,FALSE)/1000+VLOOKUP($C420,'ASDR Current'!$A:$X,N$14,FALSE)/1000</f>
        <v>2114.3003100000001</v>
      </c>
      <c r="O420" s="10"/>
      <c r="P420" s="9">
        <f t="shared" si="52"/>
        <v>426864.39914000011</v>
      </c>
      <c r="Q420" s="11"/>
      <c r="R420" s="9">
        <f>VLOOKUP($C420,'ASDR Current'!$A:$X,R$14,FALSE)/1000</f>
        <v>393770.1164</v>
      </c>
      <c r="V420" s="170">
        <f t="shared" si="45"/>
        <v>4</v>
      </c>
      <c r="W420" s="170">
        <f t="shared" si="46"/>
        <v>5</v>
      </c>
      <c r="X420" s="170">
        <f t="shared" si="47"/>
        <v>5</v>
      </c>
      <c r="Y420" s="170">
        <f t="shared" si="48"/>
        <v>5</v>
      </c>
      <c r="Z420" s="170">
        <f t="shared" si="49"/>
        <v>5</v>
      </c>
      <c r="AA420" s="170">
        <f t="shared" si="50"/>
        <v>4</v>
      </c>
    </row>
    <row r="421" spans="1:27" x14ac:dyDescent="0.25">
      <c r="A421" s="122">
        <f t="shared" si="51"/>
        <v>10</v>
      </c>
      <c r="B421" s="128"/>
      <c r="C421" s="122">
        <v>36700</v>
      </c>
      <c r="D421" s="156" t="s">
        <v>144</v>
      </c>
      <c r="F421" s="132">
        <f>VLOOKUP($C421,'ASDR Current'!$A:$X,F$14,FALSE)*100</f>
        <v>2.2999999999999998</v>
      </c>
      <c r="G421" s="119"/>
      <c r="H421" s="9">
        <f>VLOOKUP($C421,'ASDR Current'!$A:$X,H$14,FALSE)/1000</f>
        <v>376942.0186500001</v>
      </c>
      <c r="I421" s="10"/>
      <c r="J421" s="9">
        <f>VLOOKUP($C421,'ASDR Current'!$A:$X,J$14,FALSE)/1000</f>
        <v>64247.987820000002</v>
      </c>
      <c r="K421" s="11"/>
      <c r="L421" s="9">
        <f>VLOOKUP($C421,'ASDR Current'!$A:$X,L$14,FALSE)/1000</f>
        <v>-5160.4270900000001</v>
      </c>
      <c r="M421" s="11"/>
      <c r="N421" s="9">
        <f>VLOOKUP($C421,'ASDR Current'!$A:$X,N$13,FALSE)/1000+VLOOKUP($C421,'ASDR Current'!$A:$X,N$14,FALSE)/1000</f>
        <v>2193.3316199999999</v>
      </c>
      <c r="O421" s="10"/>
      <c r="P421" s="9">
        <f t="shared" si="52"/>
        <v>438222.91100000008</v>
      </c>
      <c r="Q421" s="11"/>
      <c r="R421" s="9">
        <f>VLOOKUP($C421,'ASDR Current'!$A:$X,R$14,FALSE)/1000</f>
        <v>405414.37005999999</v>
      </c>
      <c r="V421" s="170">
        <f t="shared" si="45"/>
        <v>5</v>
      </c>
      <c r="W421" s="170">
        <f t="shared" si="46"/>
        <v>5</v>
      </c>
      <c r="X421" s="170">
        <f t="shared" si="47"/>
        <v>5</v>
      </c>
      <c r="Y421" s="170">
        <f t="shared" si="48"/>
        <v>5</v>
      </c>
      <c r="Z421" s="170">
        <f t="shared" si="49"/>
        <v>3</v>
      </c>
      <c r="AA421" s="170">
        <f t="shared" si="50"/>
        <v>5</v>
      </c>
    </row>
    <row r="422" spans="1:27" x14ac:dyDescent="0.25">
      <c r="A422" s="122">
        <f t="shared" si="51"/>
        <v>11</v>
      </c>
      <c r="B422" s="128"/>
      <c r="C422" s="122">
        <v>36800</v>
      </c>
      <c r="D422" s="156" t="s">
        <v>149</v>
      </c>
      <c r="F422" s="132">
        <f>VLOOKUP($C422,'ASDR Current'!$A:$X,F$14,FALSE)*100</f>
        <v>4.5</v>
      </c>
      <c r="G422" s="119"/>
      <c r="H422" s="9">
        <f>VLOOKUP($C422,'ASDR Current'!$A:$X,H$14,FALSE)/1000</f>
        <v>852150.89654999983</v>
      </c>
      <c r="I422" s="10"/>
      <c r="J422" s="9">
        <f>VLOOKUP($C422,'ASDR Current'!$A:$X,J$14,FALSE)/1000</f>
        <v>104099.00343000001</v>
      </c>
      <c r="K422" s="11"/>
      <c r="L422" s="9">
        <f>VLOOKUP($C422,'ASDR Current'!$A:$X,L$14,FALSE)/1000</f>
        <v>-11303.94203</v>
      </c>
      <c r="M422" s="11"/>
      <c r="N422" s="9">
        <f>VLOOKUP($C422,'ASDR Current'!$A:$X,N$13,FALSE)/1000+VLOOKUP($C422,'ASDR Current'!$A:$X,N$14,FALSE)/1000</f>
        <v>-1220.17354</v>
      </c>
      <c r="O422" s="10"/>
      <c r="P422" s="9">
        <f t="shared" si="52"/>
        <v>943725.78440999985</v>
      </c>
      <c r="Q422" s="11"/>
      <c r="R422" s="9">
        <f>VLOOKUP($C422,'ASDR Current'!$A:$X,R$14,FALSE)/1000</f>
        <v>892387.99386000005</v>
      </c>
      <c r="V422" s="170">
        <f t="shared" si="45"/>
        <v>5</v>
      </c>
      <c r="W422" s="170">
        <f t="shared" si="46"/>
        <v>5</v>
      </c>
      <c r="X422" s="170">
        <f t="shared" si="47"/>
        <v>5</v>
      </c>
      <c r="Y422" s="170">
        <f t="shared" si="48"/>
        <v>5</v>
      </c>
      <c r="Z422" s="170">
        <f t="shared" si="49"/>
        <v>5</v>
      </c>
      <c r="AA422" s="170">
        <f t="shared" si="50"/>
        <v>5</v>
      </c>
    </row>
    <row r="423" spans="1:27" x14ac:dyDescent="0.25">
      <c r="A423" s="122">
        <f t="shared" si="51"/>
        <v>12</v>
      </c>
      <c r="B423" s="128"/>
      <c r="C423" s="122">
        <v>36900</v>
      </c>
      <c r="D423" s="156" t="s">
        <v>150</v>
      </c>
      <c r="F423" s="132">
        <f>VLOOKUP($C423,'ASDR Current'!$A:$X,F$14,FALSE)*100</f>
        <v>1.9</v>
      </c>
      <c r="G423" s="119"/>
      <c r="H423" s="9">
        <f>VLOOKUP($C423,'ASDR Current'!$A:$X,H$14,FALSE)/1000</f>
        <v>79877.067550000022</v>
      </c>
      <c r="I423" s="10"/>
      <c r="J423" s="9">
        <f>VLOOKUP($C423,'ASDR Current'!$A:$X,J$14,FALSE)/1000</f>
        <v>4760.1025399999999</v>
      </c>
      <c r="K423" s="11"/>
      <c r="L423" s="9">
        <f>VLOOKUP($C423,'ASDR Current'!$A:$X,L$14,FALSE)/1000</f>
        <v>-306.69763</v>
      </c>
      <c r="M423" s="11"/>
      <c r="N423" s="9">
        <f>VLOOKUP($C423,'ASDR Current'!$A:$X,N$13,FALSE)/1000+VLOOKUP($C423,'ASDR Current'!$A:$X,N$14,FALSE)/1000</f>
        <v>-1671.47875</v>
      </c>
      <c r="O423" s="10"/>
      <c r="P423" s="9">
        <f t="shared" si="52"/>
        <v>82658.993710000039</v>
      </c>
      <c r="Q423" s="11"/>
      <c r="R423" s="9">
        <f>VLOOKUP($C423,'ASDR Current'!$A:$X,R$14,FALSE)/1000</f>
        <v>81500.301019999999</v>
      </c>
      <c r="V423" s="170">
        <f t="shared" si="45"/>
        <v>5</v>
      </c>
      <c r="W423" s="170">
        <f t="shared" si="46"/>
        <v>5</v>
      </c>
      <c r="X423" s="170">
        <f t="shared" si="47"/>
        <v>5</v>
      </c>
      <c r="Y423" s="170">
        <f t="shared" si="48"/>
        <v>5</v>
      </c>
      <c r="Z423" s="170">
        <f t="shared" si="49"/>
        <v>5</v>
      </c>
      <c r="AA423" s="170">
        <f t="shared" si="50"/>
        <v>5</v>
      </c>
    </row>
    <row r="424" spans="1:27" x14ac:dyDescent="0.25">
      <c r="A424" s="122">
        <f t="shared" si="51"/>
        <v>13</v>
      </c>
      <c r="B424" s="128"/>
      <c r="C424" s="122">
        <v>36902</v>
      </c>
      <c r="D424" s="156" t="s">
        <v>151</v>
      </c>
      <c r="F424" s="132">
        <f>VLOOKUP($C424,'ASDR Current'!$A:$X,F$14,FALSE)*100</f>
        <v>2.2999999999999998</v>
      </c>
      <c r="G424" s="119"/>
      <c r="H424" s="9">
        <f>VLOOKUP($C424,'ASDR Current'!$A:$X,H$14,FALSE)/1000</f>
        <v>139496.64042000004</v>
      </c>
      <c r="I424" s="10"/>
      <c r="J424" s="9">
        <f>VLOOKUP($C424,'ASDR Current'!$A:$X,J$14,FALSE)/1000</f>
        <v>9991.2734199999995</v>
      </c>
      <c r="K424" s="11"/>
      <c r="L424" s="9">
        <f>VLOOKUP($C424,'ASDR Current'!$A:$X,L$14,FALSE)/1000</f>
        <v>-322.96638000000002</v>
      </c>
      <c r="M424" s="11"/>
      <c r="N424" s="9">
        <f>VLOOKUP($C424,'ASDR Current'!$A:$X,N$13,FALSE)/1000+VLOOKUP($C424,'ASDR Current'!$A:$X,N$14,FALSE)/1000</f>
        <v>-719.89714000000004</v>
      </c>
      <c r="O424" s="10"/>
      <c r="P424" s="9">
        <f t="shared" si="52"/>
        <v>148445.05032000007</v>
      </c>
      <c r="Q424" s="11"/>
      <c r="R424" s="9">
        <f>VLOOKUP($C424,'ASDR Current'!$A:$X,R$14,FALSE)/1000</f>
        <v>144392.40794</v>
      </c>
      <c r="V424" s="170">
        <f t="shared" si="45"/>
        <v>5</v>
      </c>
      <c r="W424" s="170">
        <f t="shared" si="46"/>
        <v>5</v>
      </c>
      <c r="X424" s="170">
        <f t="shared" si="47"/>
        <v>5</v>
      </c>
      <c r="Y424" s="170">
        <f t="shared" si="48"/>
        <v>5</v>
      </c>
      <c r="Z424" s="170">
        <f t="shared" si="49"/>
        <v>5</v>
      </c>
      <c r="AA424" s="170">
        <f t="shared" si="50"/>
        <v>5</v>
      </c>
    </row>
    <row r="425" spans="1:27" x14ac:dyDescent="0.25">
      <c r="A425" s="122">
        <f t="shared" si="51"/>
        <v>14</v>
      </c>
      <c r="B425" s="128"/>
      <c r="C425" s="122">
        <v>37000</v>
      </c>
      <c r="D425" s="156" t="s">
        <v>152</v>
      </c>
      <c r="F425" s="132">
        <f>VLOOKUP($C425,'ASDR Current'!$A:$X,F$14,FALSE)*100</f>
        <v>7.9</v>
      </c>
      <c r="G425" s="119"/>
      <c r="H425" s="9">
        <f>VLOOKUP($C425,'ASDR Current'!$A:$X,H$14,FALSE)/1000</f>
        <v>18650.635839999974</v>
      </c>
      <c r="I425" s="10"/>
      <c r="J425" s="9">
        <f>VLOOKUP($C425,'ASDR Current'!$A:$X,J$14,FALSE)/1000</f>
        <v>179.60525000000001</v>
      </c>
      <c r="K425" s="11"/>
      <c r="L425" s="9">
        <f>VLOOKUP($C425,'ASDR Current'!$A:$X,L$14,FALSE)/1000</f>
        <v>-30.781880000000001</v>
      </c>
      <c r="M425" s="11"/>
      <c r="N425" s="9">
        <f>VLOOKUP($C425,'ASDR Current'!$A:$X,N$13,FALSE)/1000+VLOOKUP($C425,'ASDR Current'!$A:$X,N$14,FALSE)/1000</f>
        <v>0</v>
      </c>
      <c r="O425" s="10"/>
      <c r="P425" s="9">
        <f t="shared" si="52"/>
        <v>18799.459209999975</v>
      </c>
      <c r="Q425" s="11"/>
      <c r="R425" s="9">
        <f>VLOOKUP($C425,'ASDR Current'!$A:$X,R$14,FALSE)/1000</f>
        <v>18707.989610000001</v>
      </c>
      <c r="V425" s="170">
        <f t="shared" si="45"/>
        <v>5</v>
      </c>
      <c r="W425" s="170">
        <f t="shared" si="46"/>
        <v>5</v>
      </c>
      <c r="X425" s="170">
        <f t="shared" si="47"/>
        <v>5</v>
      </c>
      <c r="Y425" s="170">
        <f t="shared" si="48"/>
        <v>0</v>
      </c>
      <c r="Z425" s="170">
        <f t="shared" si="49"/>
        <v>5</v>
      </c>
      <c r="AA425" s="170">
        <f t="shared" si="50"/>
        <v>5</v>
      </c>
    </row>
    <row r="426" spans="1:27" x14ac:dyDescent="0.25">
      <c r="A426" s="122">
        <f t="shared" si="51"/>
        <v>15</v>
      </c>
      <c r="B426" s="122"/>
      <c r="C426" s="122">
        <v>37001</v>
      </c>
      <c r="D426" s="156" t="s">
        <v>153</v>
      </c>
      <c r="F426" s="132">
        <f>VLOOKUP($C426,'ASDR Current'!$A:$X,F$14,FALSE)*100</f>
        <v>8.6999999999999993</v>
      </c>
      <c r="G426" s="119"/>
      <c r="H426" s="9">
        <f>VLOOKUP($C426,'ASDR Current'!$A:$X,H$14,FALSE)/1000</f>
        <v>109374.45801999996</v>
      </c>
      <c r="I426" s="10"/>
      <c r="J426" s="9">
        <f>VLOOKUP($C426,'ASDR Current'!$A:$X,J$14,FALSE)/1000</f>
        <v>3718.0434300000002</v>
      </c>
      <c r="K426" s="11"/>
      <c r="L426" s="9">
        <f>VLOOKUP($C426,'ASDR Current'!$A:$X,L$14,FALSE)/1000</f>
        <v>-98.296700000000001</v>
      </c>
      <c r="M426" s="11"/>
      <c r="N426" s="9">
        <f>VLOOKUP($C426,'ASDR Current'!$A:$X,N$13,FALSE)/1000+VLOOKUP($C426,'ASDR Current'!$A:$X,N$14,FALSE)/1000</f>
        <v>0</v>
      </c>
      <c r="O426" s="10"/>
      <c r="P426" s="9">
        <f t="shared" si="52"/>
        <v>112994.20474999996</v>
      </c>
      <c r="Q426" s="11"/>
      <c r="R426" s="9">
        <f>VLOOKUP($C426,'ASDR Current'!$A:$X,R$14,FALSE)/1000</f>
        <v>109816.97615999999</v>
      </c>
      <c r="V426" s="170">
        <f t="shared" si="45"/>
        <v>5</v>
      </c>
      <c r="W426" s="170">
        <f t="shared" si="46"/>
        <v>5</v>
      </c>
      <c r="X426" s="170">
        <f t="shared" si="47"/>
        <v>4</v>
      </c>
      <c r="Y426" s="170">
        <f t="shared" si="48"/>
        <v>0</v>
      </c>
      <c r="Z426" s="170">
        <f t="shared" si="49"/>
        <v>5</v>
      </c>
      <c r="AA426" s="170">
        <f t="shared" si="50"/>
        <v>5</v>
      </c>
    </row>
    <row r="427" spans="1:27" x14ac:dyDescent="0.25">
      <c r="A427" s="122">
        <f t="shared" si="51"/>
        <v>16</v>
      </c>
      <c r="B427" s="122"/>
      <c r="C427" s="122">
        <v>37010</v>
      </c>
      <c r="D427" s="156" t="s">
        <v>154</v>
      </c>
      <c r="F427" s="132">
        <f>VLOOKUP($C427,'ASDR Current'!$A:$X,F$14,FALSE)*100</f>
        <v>10</v>
      </c>
      <c r="G427" s="119"/>
      <c r="H427" s="9">
        <f>VLOOKUP($C427,'ASDR Current'!$A:$X,H$14,FALSE)/1000</f>
        <v>0</v>
      </c>
      <c r="I427" s="10"/>
      <c r="J427" s="9">
        <f>VLOOKUP($C427,'ASDR Current'!$A:$X,J$14,FALSE)/1000</f>
        <v>52.59892</v>
      </c>
      <c r="K427" s="11"/>
      <c r="L427" s="9">
        <f>VLOOKUP($C427,'ASDR Current'!$A:$X,L$14,FALSE)/1000</f>
        <v>0</v>
      </c>
      <c r="M427" s="11"/>
      <c r="N427" s="9">
        <f>VLOOKUP($C427,'ASDR Current'!$A:$X,N$13,FALSE)/1000+VLOOKUP($C427,'ASDR Current'!$A:$X,N$14,FALSE)/1000</f>
        <v>1797.51746</v>
      </c>
      <c r="O427" s="10"/>
      <c r="P427" s="9">
        <f>SUM(H427,J427,L427,N427)</f>
        <v>1850.1163799999999</v>
      </c>
      <c r="Q427" s="11"/>
      <c r="R427" s="9">
        <f>VLOOKUP($C427,'ASDR Current'!$A:$X,R$14,FALSE)/1000</f>
        <v>142.31664000000001</v>
      </c>
      <c r="V427" s="170">
        <f t="shared" si="45"/>
        <v>0</v>
      </c>
      <c r="W427" s="170">
        <f t="shared" si="46"/>
        <v>5</v>
      </c>
      <c r="X427" s="170">
        <f t="shared" si="47"/>
        <v>0</v>
      </c>
      <c r="Y427" s="170">
        <f t="shared" si="48"/>
        <v>5</v>
      </c>
      <c r="Z427" s="170">
        <f t="shared" si="49"/>
        <v>5</v>
      </c>
      <c r="AA427" s="170">
        <f t="shared" si="50"/>
        <v>5</v>
      </c>
    </row>
    <row r="428" spans="1:27" x14ac:dyDescent="0.25">
      <c r="A428" s="122">
        <f t="shared" si="51"/>
        <v>17</v>
      </c>
      <c r="B428" s="122"/>
      <c r="C428" s="122">
        <v>37300</v>
      </c>
      <c r="D428" s="156" t="s">
        <v>155</v>
      </c>
      <c r="F428" s="132">
        <f>VLOOKUP($C428,'ASDR Current'!$A:$X,F$14,FALSE)*100</f>
        <v>2.8</v>
      </c>
      <c r="G428" s="119"/>
      <c r="H428" s="9">
        <f>VLOOKUP($C428,'ASDR Current'!$A:$X,H$14,FALSE)/1000</f>
        <v>359360.50245999993</v>
      </c>
      <c r="I428" s="10"/>
      <c r="J428" s="9">
        <f>VLOOKUP($C428,'ASDR Current'!$A:$X,J$14,FALSE)/1000</f>
        <v>24985.342530000002</v>
      </c>
      <c r="K428" s="11"/>
      <c r="L428" s="9">
        <f>VLOOKUP($C428,'ASDR Current'!$A:$X,L$14,FALSE)/1000</f>
        <v>-7198.4845599999999</v>
      </c>
      <c r="M428" s="11"/>
      <c r="N428" s="9">
        <f>VLOOKUP($C428,'ASDR Current'!$A:$X,N$13,FALSE)/1000+VLOOKUP($C428,'ASDR Current'!$A:$X,N$14,FALSE)/1000</f>
        <v>246.523</v>
      </c>
      <c r="O428" s="10"/>
      <c r="P428" s="9">
        <f t="shared" si="52"/>
        <v>377393.88342999993</v>
      </c>
      <c r="Q428" s="11"/>
      <c r="R428" s="9">
        <f>VLOOKUP($C428,'ASDR Current'!$A:$X,R$14,FALSE)/1000</f>
        <v>368773.53</v>
      </c>
      <c r="V428" s="170">
        <f t="shared" si="45"/>
        <v>5</v>
      </c>
      <c r="W428" s="170">
        <f t="shared" si="46"/>
        <v>5</v>
      </c>
      <c r="X428" s="170">
        <f t="shared" si="47"/>
        <v>5</v>
      </c>
      <c r="Y428" s="170">
        <f t="shared" si="48"/>
        <v>3</v>
      </c>
      <c r="Z428" s="170">
        <f t="shared" si="49"/>
        <v>5</v>
      </c>
      <c r="AA428" s="170">
        <f t="shared" si="50"/>
        <v>2</v>
      </c>
    </row>
    <row r="429" spans="1:27" x14ac:dyDescent="0.25">
      <c r="A429" s="122">
        <f t="shared" si="51"/>
        <v>18</v>
      </c>
      <c r="B429" s="122"/>
      <c r="C429" s="122">
        <v>37302</v>
      </c>
      <c r="D429" s="156" t="s">
        <v>156</v>
      </c>
      <c r="F429" s="132">
        <f>VLOOKUP($C429,'ASDR Current'!$A:$X,F$14,FALSE)*100</f>
        <v>2.8</v>
      </c>
      <c r="G429" s="119"/>
      <c r="H429" s="9">
        <f>VLOOKUP($C429,'ASDR Current'!$A:$X,H$14,FALSE)/1000</f>
        <v>4034.7891500000001</v>
      </c>
      <c r="I429" s="10"/>
      <c r="J429" s="9">
        <f>VLOOKUP($C429,'ASDR Current'!$A:$X,J$14,FALSE)/1000</f>
        <v>7293.4760099999994</v>
      </c>
      <c r="K429" s="11"/>
      <c r="L429" s="9">
        <f>VLOOKUP($C429,'ASDR Current'!$A:$X,L$14,FALSE)/1000</f>
        <v>-10.746709999999998</v>
      </c>
      <c r="M429" s="11"/>
      <c r="N429" s="9">
        <f>VLOOKUP($C429,'ASDR Current'!$A:$X,N$13,FALSE)/1000+VLOOKUP($C429,'ASDR Current'!$A:$X,N$14,FALSE)/1000</f>
        <v>353.93177000000003</v>
      </c>
      <c r="O429" s="10"/>
      <c r="P429" s="9">
        <f t="shared" si="52"/>
        <v>11671.450219999999</v>
      </c>
      <c r="Q429" s="11"/>
      <c r="R429" s="9">
        <f>VLOOKUP($C429,'ASDR Current'!$A:$X,R$14,FALSE)/1000</f>
        <v>6313.0145599999996</v>
      </c>
      <c r="V429" s="170">
        <f t="shared" si="45"/>
        <v>5</v>
      </c>
      <c r="W429" s="170">
        <f t="shared" si="46"/>
        <v>5</v>
      </c>
      <c r="X429" s="170">
        <f t="shared" si="47"/>
        <v>5</v>
      </c>
      <c r="Y429" s="170">
        <f t="shared" si="48"/>
        <v>5</v>
      </c>
      <c r="Z429" s="170">
        <f t="shared" si="49"/>
        <v>5</v>
      </c>
      <c r="AA429" s="170">
        <f t="shared" si="50"/>
        <v>5</v>
      </c>
    </row>
    <row r="430" spans="1:27" ht="13.8" thickBot="1" x14ac:dyDescent="0.3">
      <c r="A430" s="122">
        <f t="shared" si="51"/>
        <v>19</v>
      </c>
      <c r="B430" s="128"/>
      <c r="D430" s="117" t="s">
        <v>157</v>
      </c>
      <c r="F430" s="132"/>
      <c r="G430" s="119"/>
      <c r="H430" s="67">
        <f>SUM(H414:H429)</f>
        <v>3277209.0197899998</v>
      </c>
      <c r="I430" s="16"/>
      <c r="J430" s="67">
        <f>SUM(J414:J429)</f>
        <v>358050.33925000008</v>
      </c>
      <c r="K430" s="16"/>
      <c r="L430" s="67">
        <f>SUM(L414:L429)</f>
        <v>-39128.029329999998</v>
      </c>
      <c r="M430" s="16"/>
      <c r="N430" s="67">
        <f>SUM(N414:N429)</f>
        <v>-4364.9938899999988</v>
      </c>
      <c r="O430" s="16"/>
      <c r="P430" s="67">
        <f>SUM(P414:P429)</f>
        <v>3591766.3358200006</v>
      </c>
      <c r="Q430" s="16"/>
      <c r="R430" s="67">
        <f>SUM(R414:R429)</f>
        <v>3416657.3479599999</v>
      </c>
      <c r="V430" s="170">
        <f t="shared" si="45"/>
        <v>5</v>
      </c>
      <c r="W430" s="170">
        <f t="shared" si="46"/>
        <v>5</v>
      </c>
      <c r="X430" s="170">
        <f t="shared" si="47"/>
        <v>5</v>
      </c>
      <c r="Y430" s="170">
        <f t="shared" si="48"/>
        <v>5</v>
      </c>
      <c r="Z430" s="170">
        <f t="shared" si="49"/>
        <v>5</v>
      </c>
      <c r="AA430" s="170">
        <f t="shared" si="50"/>
        <v>5</v>
      </c>
    </row>
    <row r="431" spans="1:27" ht="13.8" thickTop="1" x14ac:dyDescent="0.25">
      <c r="A431" s="122">
        <f t="shared" si="51"/>
        <v>20</v>
      </c>
      <c r="B431" s="122"/>
      <c r="F431" s="133"/>
      <c r="O431" s="119"/>
      <c r="V431" s="170">
        <f t="shared" si="45"/>
        <v>0</v>
      </c>
      <c r="W431" s="170">
        <f t="shared" si="46"/>
        <v>0</v>
      </c>
      <c r="X431" s="170">
        <f t="shared" si="47"/>
        <v>0</v>
      </c>
      <c r="Y431" s="170">
        <f t="shared" si="48"/>
        <v>0</v>
      </c>
      <c r="Z431" s="170">
        <f t="shared" si="49"/>
        <v>0</v>
      </c>
      <c r="AA431" s="170">
        <f t="shared" si="50"/>
        <v>0</v>
      </c>
    </row>
    <row r="432" spans="1:27" x14ac:dyDescent="0.25">
      <c r="A432" s="122">
        <f t="shared" si="51"/>
        <v>21</v>
      </c>
      <c r="B432" s="122"/>
      <c r="D432" s="134" t="s">
        <v>158</v>
      </c>
      <c r="E432" s="134"/>
      <c r="F432" s="132"/>
      <c r="H432" s="16"/>
      <c r="I432" s="16"/>
      <c r="J432" s="16"/>
      <c r="K432" s="16"/>
      <c r="L432" s="149"/>
      <c r="M432" s="16"/>
      <c r="N432" s="149"/>
      <c r="O432" s="16"/>
      <c r="P432" s="149"/>
      <c r="Q432" s="16"/>
      <c r="R432" s="149"/>
      <c r="V432" s="170">
        <f t="shared" si="45"/>
        <v>0</v>
      </c>
      <c r="W432" s="170">
        <f t="shared" si="46"/>
        <v>0</v>
      </c>
      <c r="X432" s="170">
        <f t="shared" si="47"/>
        <v>0</v>
      </c>
      <c r="Y432" s="170">
        <f t="shared" si="48"/>
        <v>0</v>
      </c>
      <c r="Z432" s="170">
        <f t="shared" si="49"/>
        <v>0</v>
      </c>
      <c r="AA432" s="170">
        <f t="shared" si="50"/>
        <v>0</v>
      </c>
    </row>
    <row r="433" spans="1:27" x14ac:dyDescent="0.25">
      <c r="A433" s="122">
        <f t="shared" si="51"/>
        <v>22</v>
      </c>
      <c r="B433" s="122"/>
      <c r="C433" s="122">
        <v>39000</v>
      </c>
      <c r="D433" s="156" t="s">
        <v>137</v>
      </c>
      <c r="F433" s="132">
        <f>VLOOKUP($C433,'ASDR Current'!$A:$X,F$14,FALSE)*100</f>
        <v>1.4000000000000001</v>
      </c>
      <c r="G433" s="119"/>
      <c r="H433" s="9">
        <f>VLOOKUP($C433,'ASDR Current'!$A:$X,H$14,FALSE)/1000</f>
        <v>135802.68150999997</v>
      </c>
      <c r="I433" s="10"/>
      <c r="J433" s="9">
        <f>VLOOKUP($C433,'ASDR Current'!$A:$X,J$14,FALSE)/1000</f>
        <v>6514.17839</v>
      </c>
      <c r="K433" s="11"/>
      <c r="L433" s="9">
        <f>VLOOKUP($C433,'ASDR Current'!$A:$X,L$14,FALSE)/1000</f>
        <v>-615.03834999999992</v>
      </c>
      <c r="M433" s="11"/>
      <c r="N433" s="9">
        <f>VLOOKUP($C433,'ASDR Current'!$A:$X,N$13,FALSE)/1000+VLOOKUP($C433,'ASDR Current'!$A:$X,N$14,FALSE)/1000</f>
        <v>0</v>
      </c>
      <c r="O433" s="10"/>
      <c r="P433" s="9">
        <f t="shared" ref="P433:P451" si="53">SUM(H433,J433,L433,N433)</f>
        <v>141701.82154999996</v>
      </c>
      <c r="Q433" s="11"/>
      <c r="R433" s="9">
        <f>VLOOKUP($C433,'ASDR Current'!$A:$X,R$14,FALSE)/1000</f>
        <v>137876.87309000001</v>
      </c>
      <c r="V433" s="170">
        <f t="shared" si="45"/>
        <v>5</v>
      </c>
      <c r="W433" s="170">
        <f t="shared" si="46"/>
        <v>5</v>
      </c>
      <c r="X433" s="170">
        <f t="shared" si="47"/>
        <v>5</v>
      </c>
      <c r="Y433" s="170">
        <f t="shared" si="48"/>
        <v>0</v>
      </c>
      <c r="Z433" s="170">
        <f t="shared" si="49"/>
        <v>5</v>
      </c>
      <c r="AA433" s="170">
        <f t="shared" si="50"/>
        <v>5</v>
      </c>
    </row>
    <row r="434" spans="1:27" x14ac:dyDescent="0.25">
      <c r="A434" s="122">
        <f t="shared" si="51"/>
        <v>23</v>
      </c>
      <c r="B434" s="122"/>
      <c r="C434" s="122">
        <v>39101</v>
      </c>
      <c r="D434" s="117" t="s">
        <v>159</v>
      </c>
      <c r="F434" s="132">
        <f>VLOOKUP($C434,'ASDR Current'!$A:$X,F$14,FALSE)*100</f>
        <v>14.299999999999999</v>
      </c>
      <c r="G434" s="119"/>
      <c r="H434" s="9">
        <f>VLOOKUP($C434,'ASDR Current'!$A:$X,H$14,FALSE)/1000</f>
        <v>7359.7389099999982</v>
      </c>
      <c r="I434" s="10"/>
      <c r="J434" s="9">
        <f>VLOOKUP($C434,'ASDR Current'!$A:$X,J$14,FALSE)/1000</f>
        <v>864.13166000000001</v>
      </c>
      <c r="K434" s="11"/>
      <c r="L434" s="9">
        <f>VLOOKUP($C434,'ASDR Current'!$A:$X,L$14,FALSE)/1000</f>
        <v>-719.63324999999998</v>
      </c>
      <c r="M434" s="11"/>
      <c r="N434" s="9">
        <f>VLOOKUP($C434,'ASDR Current'!$A:$X,N$13,FALSE)/1000+VLOOKUP($C434,'ASDR Current'!$A:$X,N$14,FALSE)/1000</f>
        <v>0</v>
      </c>
      <c r="O434" s="10"/>
      <c r="P434" s="9">
        <f t="shared" si="53"/>
        <v>7504.2373199999993</v>
      </c>
      <c r="Q434" s="11"/>
      <c r="R434" s="9">
        <f>VLOOKUP($C434,'ASDR Current'!$A:$X,R$14,FALSE)/1000</f>
        <v>7457.1924300000001</v>
      </c>
      <c r="V434" s="170">
        <f t="shared" si="45"/>
        <v>5</v>
      </c>
      <c r="W434" s="170">
        <f t="shared" si="46"/>
        <v>5</v>
      </c>
      <c r="X434" s="170">
        <f t="shared" si="47"/>
        <v>5</v>
      </c>
      <c r="Y434" s="170">
        <f t="shared" si="48"/>
        <v>0</v>
      </c>
      <c r="Z434" s="170">
        <f t="shared" si="49"/>
        <v>5</v>
      </c>
      <c r="AA434" s="170">
        <f t="shared" si="50"/>
        <v>5</v>
      </c>
    </row>
    <row r="435" spans="1:27" x14ac:dyDescent="0.25">
      <c r="A435" s="122">
        <f t="shared" si="51"/>
        <v>24</v>
      </c>
      <c r="B435" s="122"/>
      <c r="C435" s="122">
        <v>39102</v>
      </c>
      <c r="D435" s="117" t="s">
        <v>160</v>
      </c>
      <c r="F435" s="132">
        <f>VLOOKUP($C435,'ASDR Current'!$A:$X,F$14,FALSE)*100</f>
        <v>25</v>
      </c>
      <c r="G435" s="119"/>
      <c r="H435" s="9">
        <f>VLOOKUP($C435,'ASDR Current'!$A:$X,H$14,FALSE)/1000</f>
        <v>12650.318279999998</v>
      </c>
      <c r="I435" s="10"/>
      <c r="J435" s="9">
        <f>VLOOKUP($C435,'ASDR Current'!$A:$X,J$14,FALSE)/1000</f>
        <v>406.48552000000001</v>
      </c>
      <c r="K435" s="11"/>
      <c r="L435" s="9">
        <f>VLOOKUP($C435,'ASDR Current'!$A:$X,L$14,FALSE)/1000</f>
        <v>-355.47671000000003</v>
      </c>
      <c r="M435" s="11"/>
      <c r="N435" s="9">
        <f>VLOOKUP($C435,'ASDR Current'!$A:$X,N$13,FALSE)/1000+VLOOKUP($C435,'ASDR Current'!$A:$X,N$14,FALSE)/1000</f>
        <v>0</v>
      </c>
      <c r="O435" s="10"/>
      <c r="P435" s="9">
        <f t="shared" si="53"/>
        <v>12701.327089999997</v>
      </c>
      <c r="Q435" s="11"/>
      <c r="R435" s="9">
        <f>VLOOKUP($C435,'ASDR Current'!$A:$X,R$14,FALSE)/1000</f>
        <v>12602.590310000001</v>
      </c>
      <c r="V435" s="170">
        <f t="shared" si="45"/>
        <v>5</v>
      </c>
      <c r="W435" s="170">
        <f t="shared" si="46"/>
        <v>5</v>
      </c>
      <c r="X435" s="170">
        <f t="shared" si="47"/>
        <v>5</v>
      </c>
      <c r="Y435" s="170">
        <f t="shared" si="48"/>
        <v>0</v>
      </c>
      <c r="Z435" s="170">
        <f t="shared" si="49"/>
        <v>5</v>
      </c>
      <c r="AA435" s="170">
        <f t="shared" si="50"/>
        <v>5</v>
      </c>
    </row>
    <row r="436" spans="1:27" x14ac:dyDescent="0.25">
      <c r="A436" s="122">
        <f t="shared" si="51"/>
        <v>25</v>
      </c>
      <c r="B436" s="122"/>
      <c r="C436" s="122">
        <v>39103</v>
      </c>
      <c r="D436" s="117" t="s">
        <v>161</v>
      </c>
      <c r="F436" s="132">
        <f>VLOOKUP($C436,'ASDR Current'!$A:$X,F$14,FALSE)*100</f>
        <v>14.299999999999999</v>
      </c>
      <c r="G436" s="119"/>
      <c r="H436" s="9">
        <f>VLOOKUP($C436,'ASDR Current'!$A:$X,H$14,FALSE)/1000</f>
        <v>0</v>
      </c>
      <c r="I436" s="10"/>
      <c r="J436" s="9">
        <f>VLOOKUP($C436,'ASDR Current'!$A:$X,J$14,FALSE)/1000</f>
        <v>0</v>
      </c>
      <c r="K436" s="11"/>
      <c r="L436" s="9">
        <f>VLOOKUP($C436,'ASDR Current'!$A:$X,L$14,FALSE)/1000</f>
        <v>0</v>
      </c>
      <c r="M436" s="11"/>
      <c r="N436" s="9">
        <f>VLOOKUP($C436,'ASDR Current'!$A:$X,N$13,FALSE)/1000+VLOOKUP($C436,'ASDR Current'!$A:$X,N$14,FALSE)/1000</f>
        <v>0</v>
      </c>
      <c r="O436" s="10"/>
      <c r="P436" s="9">
        <f t="shared" si="53"/>
        <v>0</v>
      </c>
      <c r="Q436" s="11"/>
      <c r="R436" s="9">
        <f>VLOOKUP($C436,'ASDR Current'!$A:$X,R$14,FALSE)/1000</f>
        <v>0</v>
      </c>
      <c r="V436" s="170">
        <f t="shared" si="45"/>
        <v>0</v>
      </c>
      <c r="W436" s="170">
        <f t="shared" si="46"/>
        <v>0</v>
      </c>
      <c r="X436" s="170">
        <f t="shared" si="47"/>
        <v>0</v>
      </c>
      <c r="Y436" s="170">
        <f t="shared" si="48"/>
        <v>0</v>
      </c>
      <c r="Z436" s="170">
        <f t="shared" si="49"/>
        <v>0</v>
      </c>
      <c r="AA436" s="170">
        <f t="shared" si="50"/>
        <v>0</v>
      </c>
    </row>
    <row r="437" spans="1:27" x14ac:dyDescent="0.25">
      <c r="A437" s="122">
        <f t="shared" si="51"/>
        <v>26</v>
      </c>
      <c r="B437" s="122"/>
      <c r="C437" s="122">
        <v>39104</v>
      </c>
      <c r="D437" s="117" t="s">
        <v>162</v>
      </c>
      <c r="F437" s="132">
        <f>VLOOKUP($C437,'ASDR Current'!$A:$X,F$14,FALSE)*100</f>
        <v>20</v>
      </c>
      <c r="G437" s="119"/>
      <c r="H437" s="9">
        <f>VLOOKUP($C437,'ASDR Current'!$A:$X,H$14,FALSE)/1000</f>
        <v>40831.921999999991</v>
      </c>
      <c r="I437" s="10"/>
      <c r="J437" s="9">
        <f>VLOOKUP($C437,'ASDR Current'!$A:$X,J$14,FALSE)/1000</f>
        <v>12296.74884</v>
      </c>
      <c r="K437" s="11"/>
      <c r="L437" s="9">
        <f>VLOOKUP($C437,'ASDR Current'!$A:$X,L$14,FALSE)/1000</f>
        <v>-4121.2180099999996</v>
      </c>
      <c r="M437" s="11"/>
      <c r="N437" s="9">
        <f>VLOOKUP($C437,'ASDR Current'!$A:$X,N$13,FALSE)/1000+VLOOKUP($C437,'ASDR Current'!$A:$X,N$14,FALSE)/1000</f>
        <v>0</v>
      </c>
      <c r="O437" s="10"/>
      <c r="P437" s="9">
        <f t="shared" si="53"/>
        <v>49007.452829999995</v>
      </c>
      <c r="Q437" s="11"/>
      <c r="R437" s="9">
        <f>VLOOKUP($C437,'ASDR Current'!$A:$X,R$14,FALSE)/1000</f>
        <v>42738.038350000003</v>
      </c>
      <c r="V437" s="170">
        <f t="shared" si="45"/>
        <v>3</v>
      </c>
      <c r="W437" s="170">
        <f t="shared" si="46"/>
        <v>5</v>
      </c>
      <c r="X437" s="170">
        <f t="shared" si="47"/>
        <v>5</v>
      </c>
      <c r="Y437" s="170">
        <f t="shared" si="48"/>
        <v>0</v>
      </c>
      <c r="Z437" s="170">
        <f t="shared" si="49"/>
        <v>5</v>
      </c>
      <c r="AA437" s="170">
        <f t="shared" si="50"/>
        <v>5</v>
      </c>
    </row>
    <row r="438" spans="1:27" x14ac:dyDescent="0.25">
      <c r="A438" s="122">
        <f t="shared" si="51"/>
        <v>27</v>
      </c>
      <c r="B438" s="122"/>
      <c r="C438" s="122">
        <v>39202</v>
      </c>
      <c r="D438" s="144" t="s">
        <v>163</v>
      </c>
      <c r="F438" s="132">
        <f>VLOOKUP($C438,'ASDR Current'!$A:$X,F$14,FALSE)*100</f>
        <v>7.5</v>
      </c>
      <c r="G438" s="119"/>
      <c r="H438" s="9">
        <f>VLOOKUP($C438,'ASDR Current'!$A:$X,H$14,FALSE)/1000</f>
        <v>21901.759489999993</v>
      </c>
      <c r="I438" s="10"/>
      <c r="J438" s="9">
        <f>VLOOKUP($C438,'ASDR Current'!$A:$X,J$14,FALSE)/1000</f>
        <v>8268.0578600000008</v>
      </c>
      <c r="K438" s="11"/>
      <c r="L438" s="9">
        <f>VLOOKUP($C438,'ASDR Current'!$A:$X,L$14,FALSE)/1000</f>
        <v>-1028.1193800000001</v>
      </c>
      <c r="M438" s="11"/>
      <c r="N438" s="9">
        <f>VLOOKUP($C438,'ASDR Current'!$A:$X,N$13,FALSE)/1000+VLOOKUP($C438,'ASDR Current'!$A:$X,N$14,FALSE)/1000</f>
        <v>0</v>
      </c>
      <c r="O438" s="10"/>
      <c r="P438" s="9">
        <f t="shared" si="53"/>
        <v>29141.697969999994</v>
      </c>
      <c r="Q438" s="11"/>
      <c r="R438" s="9">
        <f>VLOOKUP($C438,'ASDR Current'!$A:$X,R$14,FALSE)/1000</f>
        <v>25330.578320000001</v>
      </c>
      <c r="V438" s="170">
        <f t="shared" si="45"/>
        <v>5</v>
      </c>
      <c r="W438" s="170">
        <f t="shared" si="46"/>
        <v>5</v>
      </c>
      <c r="X438" s="170">
        <f t="shared" si="47"/>
        <v>5</v>
      </c>
      <c r="Y438" s="170">
        <f t="shared" si="48"/>
        <v>0</v>
      </c>
      <c r="Z438" s="170">
        <f t="shared" si="49"/>
        <v>5</v>
      </c>
      <c r="AA438" s="170">
        <f t="shared" si="50"/>
        <v>5</v>
      </c>
    </row>
    <row r="439" spans="1:27" x14ac:dyDescent="0.25">
      <c r="A439" s="122">
        <f t="shared" si="51"/>
        <v>28</v>
      </c>
      <c r="B439" s="122"/>
      <c r="C439" s="122">
        <v>39203</v>
      </c>
      <c r="D439" s="144" t="s">
        <v>164</v>
      </c>
      <c r="F439" s="132">
        <f>VLOOKUP($C439,'ASDR Current'!$A:$X,F$14,FALSE)*100</f>
        <v>5.2</v>
      </c>
      <c r="G439" s="119"/>
      <c r="H439" s="9">
        <f>VLOOKUP($C439,'ASDR Current'!$A:$X,H$14,FALSE)/1000</f>
        <v>77389.21759</v>
      </c>
      <c r="I439" s="10"/>
      <c r="J439" s="9">
        <f>VLOOKUP($C439,'ASDR Current'!$A:$X,J$14,FALSE)/1000</f>
        <v>5089.7274299999999</v>
      </c>
      <c r="K439" s="11"/>
      <c r="L439" s="9">
        <f>VLOOKUP($C439,'ASDR Current'!$A:$X,L$14,FALSE)/1000</f>
        <v>-1748.18281</v>
      </c>
      <c r="M439" s="11"/>
      <c r="N439" s="9">
        <f>VLOOKUP($C439,'ASDR Current'!$A:$X,N$13,FALSE)/1000+VLOOKUP($C439,'ASDR Current'!$A:$X,N$14,FALSE)/1000</f>
        <v>0</v>
      </c>
      <c r="O439" s="10"/>
      <c r="P439" s="9">
        <f t="shared" si="53"/>
        <v>80730.762210000001</v>
      </c>
      <c r="Q439" s="11"/>
      <c r="R439" s="9">
        <f>VLOOKUP($C439,'ASDR Current'!$A:$X,R$14,FALSE)/1000</f>
        <v>76876.688980000006</v>
      </c>
      <c r="V439" s="170">
        <f t="shared" si="45"/>
        <v>5</v>
      </c>
      <c r="W439" s="170">
        <f t="shared" si="46"/>
        <v>5</v>
      </c>
      <c r="X439" s="170">
        <f t="shared" si="47"/>
        <v>5</v>
      </c>
      <c r="Y439" s="170">
        <f t="shared" si="48"/>
        <v>0</v>
      </c>
      <c r="Z439" s="170">
        <f t="shared" si="49"/>
        <v>5</v>
      </c>
      <c r="AA439" s="170">
        <f t="shared" si="50"/>
        <v>5</v>
      </c>
    </row>
    <row r="440" spans="1:27" x14ac:dyDescent="0.25">
      <c r="A440" s="122">
        <f t="shared" si="51"/>
        <v>29</v>
      </c>
      <c r="B440" s="128"/>
      <c r="C440" s="122">
        <v>39204</v>
      </c>
      <c r="D440" s="143" t="s">
        <v>165</v>
      </c>
      <c r="E440" s="135"/>
      <c r="F440" s="132">
        <f>VLOOKUP($C440,'ASDR Current'!$A:$X,F$14,FALSE)*100</f>
        <v>6.5</v>
      </c>
      <c r="G440" s="119"/>
      <c r="H440" s="9">
        <f>VLOOKUP($C440,'ASDR Current'!$A:$X,H$14,FALSE)/1000</f>
        <v>0</v>
      </c>
      <c r="I440" s="10"/>
      <c r="J440" s="9">
        <f>VLOOKUP($C440,'ASDR Current'!$A:$X,J$14,FALSE)/1000</f>
        <v>0</v>
      </c>
      <c r="K440" s="11"/>
      <c r="L440" s="9">
        <f>VLOOKUP($C440,'ASDR Current'!$A:$X,L$14,FALSE)/1000</f>
        <v>0</v>
      </c>
      <c r="M440" s="11"/>
      <c r="N440" s="9">
        <f>VLOOKUP($C440,'ASDR Current'!$A:$X,N$13,FALSE)/1000+VLOOKUP($C440,'ASDR Current'!$A:$X,N$14,FALSE)/1000</f>
        <v>0</v>
      </c>
      <c r="O440" s="10"/>
      <c r="P440" s="9">
        <f t="shared" si="53"/>
        <v>0</v>
      </c>
      <c r="Q440" s="11"/>
      <c r="R440" s="9">
        <f>VLOOKUP($C440,'ASDR Current'!$A:$X,R$14,FALSE)/1000</f>
        <v>0</v>
      </c>
      <c r="V440" s="170">
        <f t="shared" si="45"/>
        <v>0</v>
      </c>
      <c r="W440" s="170">
        <f t="shared" si="46"/>
        <v>0</v>
      </c>
      <c r="X440" s="170">
        <f t="shared" si="47"/>
        <v>0</v>
      </c>
      <c r="Y440" s="170">
        <f t="shared" si="48"/>
        <v>0</v>
      </c>
      <c r="Z440" s="170">
        <f t="shared" si="49"/>
        <v>0</v>
      </c>
      <c r="AA440" s="170">
        <f t="shared" si="50"/>
        <v>0</v>
      </c>
    </row>
    <row r="441" spans="1:27" x14ac:dyDescent="0.25">
      <c r="A441" s="122">
        <f t="shared" si="51"/>
        <v>30</v>
      </c>
      <c r="B441" s="128"/>
      <c r="C441" s="122">
        <v>39212</v>
      </c>
      <c r="D441" s="117" t="s">
        <v>166</v>
      </c>
      <c r="F441" s="132">
        <f>VLOOKUP($C441,'ASDR Current'!$A:$X,F$14,FALSE)*100</f>
        <v>6.1</v>
      </c>
      <c r="G441" s="119"/>
      <c r="H441" s="9">
        <f>VLOOKUP($C441,'ASDR Current'!$A:$X,H$14,FALSE)/1000</f>
        <v>4221.0104800000008</v>
      </c>
      <c r="I441" s="10"/>
      <c r="J441" s="9">
        <f>VLOOKUP($C441,'ASDR Current'!$A:$X,J$14,FALSE)/1000</f>
        <v>2011.67254</v>
      </c>
      <c r="K441" s="11"/>
      <c r="L441" s="9">
        <f>VLOOKUP($C441,'ASDR Current'!$A:$X,L$14,FALSE)/1000</f>
        <v>-102.48817</v>
      </c>
      <c r="M441" s="11"/>
      <c r="N441" s="9">
        <f>VLOOKUP($C441,'ASDR Current'!$A:$X,N$13,FALSE)/1000+VLOOKUP($C441,'ASDR Current'!$A:$X,N$14,FALSE)/1000</f>
        <v>0</v>
      </c>
      <c r="O441" s="10"/>
      <c r="P441" s="9">
        <f t="shared" si="53"/>
        <v>6130.1948500000008</v>
      </c>
      <c r="Q441" s="11"/>
      <c r="R441" s="9">
        <f>VLOOKUP($C441,'ASDR Current'!$A:$X,R$14,FALSE)/1000</f>
        <v>5026.0309699999998</v>
      </c>
      <c r="V441" s="170">
        <f t="shared" si="45"/>
        <v>5</v>
      </c>
      <c r="W441" s="170">
        <f t="shared" si="46"/>
        <v>5</v>
      </c>
      <c r="X441" s="170">
        <f t="shared" si="47"/>
        <v>5</v>
      </c>
      <c r="Y441" s="170">
        <f t="shared" si="48"/>
        <v>0</v>
      </c>
      <c r="Z441" s="170">
        <f t="shared" si="49"/>
        <v>5</v>
      </c>
      <c r="AA441" s="170">
        <f t="shared" si="50"/>
        <v>5</v>
      </c>
    </row>
    <row r="442" spans="1:27" x14ac:dyDescent="0.25">
      <c r="A442" s="122">
        <f t="shared" si="51"/>
        <v>31</v>
      </c>
      <c r="B442" s="128"/>
      <c r="C442" s="122">
        <v>39213</v>
      </c>
      <c r="D442" s="117" t="s">
        <v>167</v>
      </c>
      <c r="F442" s="132">
        <f>VLOOKUP($C442,'ASDR Current'!$A:$X,F$14,FALSE)*100</f>
        <v>4.8</v>
      </c>
      <c r="G442" s="119"/>
      <c r="H442" s="9">
        <f>VLOOKUP($C442,'ASDR Current'!$A:$X,H$14,FALSE)/1000</f>
        <v>1033.0646300000001</v>
      </c>
      <c r="I442" s="10"/>
      <c r="J442" s="9">
        <f>VLOOKUP($C442,'ASDR Current'!$A:$X,J$14,FALSE)/1000</f>
        <v>38.08276</v>
      </c>
      <c r="K442" s="11"/>
      <c r="L442" s="9">
        <f>VLOOKUP($C442,'ASDR Current'!$A:$X,L$14,FALSE)/1000</f>
        <v>0</v>
      </c>
      <c r="M442" s="11"/>
      <c r="N442" s="9">
        <f>VLOOKUP($C442,'ASDR Current'!$A:$X,N$13,FALSE)/1000+VLOOKUP($C442,'ASDR Current'!$A:$X,N$14,FALSE)/1000</f>
        <v>0</v>
      </c>
      <c r="O442" s="10"/>
      <c r="P442" s="9">
        <f t="shared" si="53"/>
        <v>1071.1473900000001</v>
      </c>
      <c r="Q442" s="11"/>
      <c r="R442" s="9">
        <f>VLOOKUP($C442,'ASDR Current'!$A:$X,R$14,FALSE)/1000</f>
        <v>1043.1068600000001</v>
      </c>
      <c r="V442" s="170">
        <f t="shared" si="45"/>
        <v>5</v>
      </c>
      <c r="W442" s="170">
        <f t="shared" si="46"/>
        <v>5</v>
      </c>
      <c r="X442" s="170">
        <f t="shared" si="47"/>
        <v>0</v>
      </c>
      <c r="Y442" s="170">
        <f t="shared" si="48"/>
        <v>0</v>
      </c>
      <c r="Z442" s="170">
        <f t="shared" si="49"/>
        <v>5</v>
      </c>
      <c r="AA442" s="170">
        <f t="shared" si="50"/>
        <v>5</v>
      </c>
    </row>
    <row r="443" spans="1:27" x14ac:dyDescent="0.25">
      <c r="A443" s="122">
        <f t="shared" si="51"/>
        <v>32</v>
      </c>
      <c r="B443" s="128"/>
      <c r="C443" s="122">
        <v>39214</v>
      </c>
      <c r="D443" s="135" t="s">
        <v>168</v>
      </c>
      <c r="E443" s="135"/>
      <c r="F443" s="132">
        <f>VLOOKUP($C443,'ASDR Current'!$A:$X,F$14,FALSE)*100</f>
        <v>4.7</v>
      </c>
      <c r="G443" s="119"/>
      <c r="H443" s="9">
        <f>VLOOKUP($C443,'ASDR Current'!$A:$X,H$14,FALSE)/1000</f>
        <v>0</v>
      </c>
      <c r="I443" s="10"/>
      <c r="J443" s="9">
        <f>VLOOKUP($C443,'ASDR Current'!$A:$X,J$14,FALSE)/1000</f>
        <v>0</v>
      </c>
      <c r="K443" s="11"/>
      <c r="L443" s="9">
        <f>VLOOKUP($C443,'ASDR Current'!$A:$X,L$14,FALSE)/1000</f>
        <v>0</v>
      </c>
      <c r="M443" s="11"/>
      <c r="N443" s="9">
        <f>VLOOKUP($C443,'ASDR Current'!$A:$X,N$13,FALSE)/1000+VLOOKUP($C443,'ASDR Current'!$A:$X,N$14,FALSE)/1000</f>
        <v>0</v>
      </c>
      <c r="O443" s="10"/>
      <c r="P443" s="9">
        <f t="shared" si="53"/>
        <v>0</v>
      </c>
      <c r="Q443" s="11"/>
      <c r="R443" s="9">
        <f>VLOOKUP($C443,'ASDR Current'!$A:$X,R$14,FALSE)/1000</f>
        <v>0</v>
      </c>
      <c r="V443" s="170">
        <f t="shared" si="45"/>
        <v>0</v>
      </c>
      <c r="W443" s="170">
        <f t="shared" si="46"/>
        <v>0</v>
      </c>
      <c r="X443" s="170">
        <f t="shared" si="47"/>
        <v>0</v>
      </c>
      <c r="Y443" s="170">
        <f t="shared" si="48"/>
        <v>0</v>
      </c>
      <c r="Z443" s="170">
        <f t="shared" si="49"/>
        <v>0</v>
      </c>
      <c r="AA443" s="170">
        <f t="shared" si="50"/>
        <v>0</v>
      </c>
    </row>
    <row r="444" spans="1:27" x14ac:dyDescent="0.25">
      <c r="A444" s="122">
        <f t="shared" si="51"/>
        <v>33</v>
      </c>
      <c r="B444" s="128"/>
      <c r="C444" s="122">
        <v>39300</v>
      </c>
      <c r="D444" s="135" t="s">
        <v>169</v>
      </c>
      <c r="E444" s="135"/>
      <c r="F444" s="132">
        <f>VLOOKUP($C444,'ASDR Current'!$A:$X,F$14,FALSE)*100</f>
        <v>14.299999999999999</v>
      </c>
      <c r="G444" s="119"/>
      <c r="H444" s="9">
        <f>VLOOKUP($C444,'ASDR Current'!$A:$X,H$14,FALSE)/1000</f>
        <v>0</v>
      </c>
      <c r="I444" s="10"/>
      <c r="J444" s="9">
        <f>VLOOKUP($C444,'ASDR Current'!$A:$X,J$14,FALSE)/1000</f>
        <v>0</v>
      </c>
      <c r="K444" s="11"/>
      <c r="L444" s="9">
        <f>VLOOKUP($C444,'ASDR Current'!$A:$X,L$14,FALSE)/1000</f>
        <v>0</v>
      </c>
      <c r="M444" s="11"/>
      <c r="N444" s="9">
        <f>VLOOKUP($C444,'ASDR Current'!$A:$X,N$13,FALSE)/1000+VLOOKUP($C444,'ASDR Current'!$A:$X,N$14,FALSE)/1000</f>
        <v>0</v>
      </c>
      <c r="O444" s="10"/>
      <c r="P444" s="9">
        <f t="shared" si="53"/>
        <v>0</v>
      </c>
      <c r="Q444" s="11"/>
      <c r="R444" s="9">
        <f>VLOOKUP($C444,'ASDR Current'!$A:$X,R$14,FALSE)/1000</f>
        <v>0</v>
      </c>
      <c r="V444" s="170">
        <f t="shared" si="45"/>
        <v>0</v>
      </c>
      <c r="W444" s="170">
        <f t="shared" si="46"/>
        <v>0</v>
      </c>
      <c r="X444" s="170">
        <f t="shared" si="47"/>
        <v>0</v>
      </c>
      <c r="Y444" s="170">
        <f t="shared" si="48"/>
        <v>0</v>
      </c>
      <c r="Z444" s="170">
        <f t="shared" si="49"/>
        <v>0</v>
      </c>
      <c r="AA444" s="170">
        <f t="shared" si="50"/>
        <v>0</v>
      </c>
    </row>
    <row r="445" spans="1:27" x14ac:dyDescent="0.25">
      <c r="A445" s="122">
        <f t="shared" si="51"/>
        <v>34</v>
      </c>
      <c r="B445" s="128"/>
      <c r="C445" s="122">
        <v>39400</v>
      </c>
      <c r="D445" s="135" t="s">
        <v>170</v>
      </c>
      <c r="E445" s="135"/>
      <c r="F445" s="132">
        <f>VLOOKUP($C445,'ASDR Current'!$A:$X,F$14,FALSE)*100</f>
        <v>14.299999999999999</v>
      </c>
      <c r="G445" s="119"/>
      <c r="H445" s="9">
        <f>VLOOKUP($C445,'ASDR Current'!$A:$X,H$14,FALSE)/1000</f>
        <v>12764.171400000003</v>
      </c>
      <c r="I445" s="10"/>
      <c r="J445" s="9">
        <f>VLOOKUP($C445,'ASDR Current'!$A:$X,J$14,FALSE)/1000</f>
        <v>4795.9005299999999</v>
      </c>
      <c r="K445" s="11"/>
      <c r="L445" s="9">
        <f>VLOOKUP($C445,'ASDR Current'!$A:$X,L$14,FALSE)/1000</f>
        <v>-1556.34601</v>
      </c>
      <c r="M445" s="11"/>
      <c r="N445" s="9">
        <f>VLOOKUP($C445,'ASDR Current'!$A:$X,N$13,FALSE)/1000+VLOOKUP($C445,'ASDR Current'!$A:$X,N$14,FALSE)/1000</f>
        <v>-1797.51746</v>
      </c>
      <c r="O445" s="10"/>
      <c r="P445" s="9">
        <f t="shared" si="53"/>
        <v>14206.208460000002</v>
      </c>
      <c r="Q445" s="11"/>
      <c r="R445" s="9">
        <f>VLOOKUP($C445,'ASDR Current'!$A:$X,R$14,FALSE)/1000</f>
        <v>13153.90811</v>
      </c>
      <c r="V445" s="170">
        <f t="shared" si="45"/>
        <v>4</v>
      </c>
      <c r="W445" s="170">
        <f t="shared" si="46"/>
        <v>5</v>
      </c>
      <c r="X445" s="170">
        <f t="shared" si="47"/>
        <v>5</v>
      </c>
      <c r="Y445" s="170">
        <f t="shared" si="48"/>
        <v>5</v>
      </c>
      <c r="Z445" s="170">
        <f t="shared" si="49"/>
        <v>5</v>
      </c>
      <c r="AA445" s="170">
        <f t="shared" si="50"/>
        <v>5</v>
      </c>
    </row>
    <row r="446" spans="1:27" x14ac:dyDescent="0.25">
      <c r="A446" s="122">
        <f t="shared" si="51"/>
        <v>35</v>
      </c>
      <c r="B446" s="128"/>
      <c r="C446" s="122">
        <v>39401</v>
      </c>
      <c r="D446" s="117" t="s">
        <v>171</v>
      </c>
      <c r="F446" s="132">
        <f>VLOOKUP($C446,'ASDR Current'!$A:$X,F$14,FALSE)*100</f>
        <v>20</v>
      </c>
      <c r="G446" s="119"/>
      <c r="H446" s="9">
        <f>VLOOKUP($C446,'ASDR Current'!$A:$X,H$14,FALSE)/1000</f>
        <v>4188.5334300000004</v>
      </c>
      <c r="I446" s="10"/>
      <c r="J446" s="9">
        <f>VLOOKUP($C446,'ASDR Current'!$A:$X,J$14,FALSE)/1000</f>
        <v>0</v>
      </c>
      <c r="K446" s="11"/>
      <c r="L446" s="9">
        <f>VLOOKUP($C446,'ASDR Current'!$A:$X,L$14,FALSE)/1000</f>
        <v>0</v>
      </c>
      <c r="M446" s="11"/>
      <c r="N446" s="9">
        <f>VLOOKUP($C446,'ASDR Current'!$A:$X,N$13,FALSE)/1000+VLOOKUP($C446,'ASDR Current'!$A:$X,N$14,FALSE)/1000</f>
        <v>0</v>
      </c>
      <c r="O446" s="10"/>
      <c r="P446" s="9">
        <f t="shared" si="53"/>
        <v>4188.5334300000004</v>
      </c>
      <c r="Q446" s="11"/>
      <c r="R446" s="9">
        <f>VLOOKUP($C446,'ASDR Current'!$A:$X,R$14,FALSE)/1000</f>
        <v>4188.5334300000004</v>
      </c>
      <c r="V446" s="170">
        <f t="shared" si="45"/>
        <v>5</v>
      </c>
      <c r="W446" s="170">
        <f t="shared" si="46"/>
        <v>0</v>
      </c>
      <c r="X446" s="170">
        <f t="shared" si="47"/>
        <v>0</v>
      </c>
      <c r="Y446" s="170">
        <f t="shared" si="48"/>
        <v>0</v>
      </c>
      <c r="Z446" s="170">
        <f t="shared" si="49"/>
        <v>5</v>
      </c>
      <c r="AA446" s="170">
        <f t="shared" si="50"/>
        <v>5</v>
      </c>
    </row>
    <row r="447" spans="1:27" x14ac:dyDescent="0.25">
      <c r="A447" s="122">
        <f t="shared" si="51"/>
        <v>36</v>
      </c>
      <c r="B447" s="128"/>
      <c r="C447" s="122">
        <v>39500</v>
      </c>
      <c r="D447" s="117" t="s">
        <v>172</v>
      </c>
      <c r="F447" s="132">
        <f>VLOOKUP($C447,'ASDR Current'!$A:$X,F$14,FALSE)*100</f>
        <v>14.299999999999999</v>
      </c>
      <c r="G447" s="119"/>
      <c r="H447" s="9">
        <f>VLOOKUP($C447,'ASDR Current'!$A:$X,H$14,FALSE)/1000</f>
        <v>2674.1884300000011</v>
      </c>
      <c r="I447" s="10"/>
      <c r="J447" s="9">
        <f>VLOOKUP($C447,'ASDR Current'!$A:$X,J$14,FALSE)/1000</f>
        <v>178.17370000000003</v>
      </c>
      <c r="K447" s="11"/>
      <c r="L447" s="9">
        <f>VLOOKUP($C447,'ASDR Current'!$A:$X,L$14,FALSE)/1000</f>
        <v>-155.18726999999998</v>
      </c>
      <c r="M447" s="11"/>
      <c r="N447" s="9">
        <f>VLOOKUP($C447,'ASDR Current'!$A:$X,N$13,FALSE)/1000+VLOOKUP($C447,'ASDR Current'!$A:$X,N$14,FALSE)/1000</f>
        <v>0</v>
      </c>
      <c r="O447" s="10"/>
      <c r="P447" s="9">
        <f t="shared" si="53"/>
        <v>2697.174860000001</v>
      </c>
      <c r="Q447" s="11"/>
      <c r="R447" s="9">
        <f>VLOOKUP($C447,'ASDR Current'!$A:$X,R$14,FALSE)/1000</f>
        <v>2732.3339900000001</v>
      </c>
      <c r="V447" s="170">
        <f t="shared" si="45"/>
        <v>5</v>
      </c>
      <c r="W447" s="170">
        <f t="shared" si="46"/>
        <v>4</v>
      </c>
      <c r="X447" s="170">
        <f t="shared" si="47"/>
        <v>5</v>
      </c>
      <c r="Y447" s="170">
        <f t="shared" si="48"/>
        <v>0</v>
      </c>
      <c r="Z447" s="170">
        <f t="shared" si="49"/>
        <v>5</v>
      </c>
      <c r="AA447" s="170">
        <f t="shared" si="50"/>
        <v>5</v>
      </c>
    </row>
    <row r="448" spans="1:27" x14ac:dyDescent="0.25">
      <c r="A448" s="122">
        <f t="shared" si="51"/>
        <v>37</v>
      </c>
      <c r="B448" s="128"/>
      <c r="C448" s="122">
        <v>39600</v>
      </c>
      <c r="D448" s="117" t="s">
        <v>173</v>
      </c>
      <c r="F448" s="132">
        <f>VLOOKUP($C448,'ASDR Current'!$A:$X,F$14,FALSE)*100</f>
        <v>14.299999999999999</v>
      </c>
      <c r="G448" s="119"/>
      <c r="H448" s="9">
        <f>VLOOKUP($C448,'ASDR Current'!$A:$X,H$14,FALSE)/1000</f>
        <v>0</v>
      </c>
      <c r="I448" s="10"/>
      <c r="J448" s="9">
        <f>VLOOKUP($C448,'ASDR Current'!$A:$X,J$14,FALSE)/1000</f>
        <v>0</v>
      </c>
      <c r="K448" s="11"/>
      <c r="L448" s="9">
        <f>VLOOKUP($C448,'ASDR Current'!$A:$X,L$14,FALSE)/1000</f>
        <v>0</v>
      </c>
      <c r="M448" s="11"/>
      <c r="N448" s="9">
        <f>VLOOKUP($C448,'ASDR Current'!$A:$X,N$13,FALSE)/1000+VLOOKUP($C448,'ASDR Current'!$A:$X,N$14,FALSE)/1000</f>
        <v>0</v>
      </c>
      <c r="O448" s="10"/>
      <c r="P448" s="9">
        <f t="shared" si="53"/>
        <v>0</v>
      </c>
      <c r="Q448" s="11"/>
      <c r="R448" s="9">
        <f>VLOOKUP($C448,'ASDR Current'!$A:$X,R$14,FALSE)/1000</f>
        <v>0</v>
      </c>
      <c r="V448" s="170">
        <f t="shared" si="45"/>
        <v>0</v>
      </c>
      <c r="W448" s="170">
        <f t="shared" si="46"/>
        <v>0</v>
      </c>
      <c r="X448" s="170">
        <f t="shared" si="47"/>
        <v>0</v>
      </c>
      <c r="Y448" s="170">
        <f t="shared" si="48"/>
        <v>0</v>
      </c>
      <c r="Z448" s="170">
        <f t="shared" si="49"/>
        <v>0</v>
      </c>
      <c r="AA448" s="170">
        <f t="shared" si="50"/>
        <v>0</v>
      </c>
    </row>
    <row r="449" spans="1:27" x14ac:dyDescent="0.25">
      <c r="A449" s="122">
        <f t="shared" si="51"/>
        <v>38</v>
      </c>
      <c r="B449" s="128"/>
      <c r="C449" s="122">
        <v>39700</v>
      </c>
      <c r="D449" s="135" t="s">
        <v>174</v>
      </c>
      <c r="E449" s="135"/>
      <c r="F449" s="132">
        <f>VLOOKUP($C449,'ASDR Current'!$A:$X,F$14,FALSE)*100</f>
        <v>14.299999999999999</v>
      </c>
      <c r="G449" s="119"/>
      <c r="H449" s="9">
        <f>VLOOKUP($C449,'ASDR Current'!$A:$X,H$14,FALSE)/1000</f>
        <v>40948.50961000003</v>
      </c>
      <c r="I449" s="10"/>
      <c r="J449" s="9">
        <f>VLOOKUP($C449,'ASDR Current'!$A:$X,J$14,FALSE)/1000</f>
        <v>6579.5639600000004</v>
      </c>
      <c r="K449" s="11"/>
      <c r="L449" s="9">
        <f>VLOOKUP($C449,'ASDR Current'!$A:$X,L$14,FALSE)/1000</f>
        <v>-3429.5674300000001</v>
      </c>
      <c r="M449" s="11"/>
      <c r="N449" s="9">
        <f>VLOOKUP($C449,'ASDR Current'!$A:$X,N$13,FALSE)/1000+VLOOKUP($C449,'ASDR Current'!$A:$X,N$14,FALSE)/1000</f>
        <v>0</v>
      </c>
      <c r="O449" s="10"/>
      <c r="P449" s="9">
        <f t="shared" si="53"/>
        <v>44098.506140000027</v>
      </c>
      <c r="Q449" s="11"/>
      <c r="R449" s="9">
        <f>VLOOKUP($C449,'ASDR Current'!$A:$X,R$14,FALSE)/1000</f>
        <v>41903.416069999999</v>
      </c>
      <c r="V449" s="170">
        <f t="shared" si="45"/>
        <v>5</v>
      </c>
      <c r="W449" s="170">
        <f t="shared" si="46"/>
        <v>5</v>
      </c>
      <c r="X449" s="170">
        <f t="shared" si="47"/>
        <v>5</v>
      </c>
      <c r="Y449" s="170">
        <f t="shared" si="48"/>
        <v>0</v>
      </c>
      <c r="Z449" s="170">
        <f t="shared" si="49"/>
        <v>5</v>
      </c>
      <c r="AA449" s="170">
        <f t="shared" si="50"/>
        <v>5</v>
      </c>
    </row>
    <row r="450" spans="1:27" x14ac:dyDescent="0.25">
      <c r="A450" s="122">
        <f t="shared" si="51"/>
        <v>39</v>
      </c>
      <c r="B450" s="128"/>
      <c r="C450" s="120">
        <v>39725</v>
      </c>
      <c r="D450" s="135" t="s">
        <v>175</v>
      </c>
      <c r="E450" s="135"/>
      <c r="F450" s="132">
        <f>VLOOKUP($C450,'ASDR Current'!$A:$X,F$14,FALSE)*100</f>
        <v>2.9</v>
      </c>
      <c r="G450" s="119"/>
      <c r="H450" s="9">
        <f>VLOOKUP($C450,'ASDR Current'!$A:$X,H$14,FALSE)/1000</f>
        <v>39503.986780000014</v>
      </c>
      <c r="I450" s="10"/>
      <c r="J450" s="9">
        <f>VLOOKUP($C450,'ASDR Current'!$A:$X,J$14,FALSE)/1000</f>
        <v>2874.4104600000001</v>
      </c>
      <c r="K450" s="11"/>
      <c r="L450" s="9">
        <f>VLOOKUP($C450,'ASDR Current'!$A:$X,L$14,FALSE)/1000</f>
        <v>-427.67090999999999</v>
      </c>
      <c r="M450" s="11"/>
      <c r="N450" s="9">
        <f>VLOOKUP($C450,'ASDR Current'!$A:$X,N$13,FALSE)/1000+VLOOKUP($C450,'ASDR Current'!$A:$X,N$14,FALSE)/1000</f>
        <v>207.77195</v>
      </c>
      <c r="O450" s="10"/>
      <c r="P450" s="9">
        <f t="shared" si="53"/>
        <v>42158.498280000014</v>
      </c>
      <c r="Q450" s="11"/>
      <c r="R450" s="9">
        <f>VLOOKUP($C450,'ASDR Current'!$A:$X,R$14,FALSE)/1000</f>
        <v>40608.551380000004</v>
      </c>
      <c r="V450" s="170">
        <f t="shared" si="45"/>
        <v>5</v>
      </c>
      <c r="W450" s="170">
        <f t="shared" si="46"/>
        <v>5</v>
      </c>
      <c r="X450" s="170">
        <f t="shared" si="47"/>
        <v>5</v>
      </c>
      <c r="Y450" s="170">
        <f t="shared" si="48"/>
        <v>5</v>
      </c>
      <c r="Z450" s="170">
        <f t="shared" si="49"/>
        <v>5</v>
      </c>
      <c r="AA450" s="170">
        <f t="shared" si="50"/>
        <v>5</v>
      </c>
    </row>
    <row r="451" spans="1:27" x14ac:dyDescent="0.25">
      <c r="A451" s="122">
        <f t="shared" si="51"/>
        <v>40</v>
      </c>
      <c r="B451" s="128"/>
      <c r="C451" s="120">
        <v>39800</v>
      </c>
      <c r="D451" s="135" t="s">
        <v>176</v>
      </c>
      <c r="E451" s="135"/>
      <c r="F451" s="132">
        <f>VLOOKUP($C451,'ASDR Current'!$A:$X,F$14,FALSE)*100</f>
        <v>14.299999999999999</v>
      </c>
      <c r="G451" s="119"/>
      <c r="H451" s="9">
        <f>VLOOKUP($C451,'ASDR Current'!$A:$X,H$14,FALSE)/1000</f>
        <v>4717.6438600000001</v>
      </c>
      <c r="I451" s="10"/>
      <c r="J451" s="9">
        <f>VLOOKUP($C451,'ASDR Current'!$A:$X,J$14,FALSE)/1000</f>
        <v>537.58660999999995</v>
      </c>
      <c r="K451" s="11"/>
      <c r="L451" s="9">
        <f>VLOOKUP($C451,'ASDR Current'!$A:$X,L$14,FALSE)/1000</f>
        <v>-92.954009999999997</v>
      </c>
      <c r="M451" s="11"/>
      <c r="N451" s="9">
        <f>VLOOKUP($C451,'ASDR Current'!$A:$X,N$13,FALSE)/1000+VLOOKUP($C451,'ASDR Current'!$A:$X,N$14,FALSE)/1000</f>
        <v>0</v>
      </c>
      <c r="O451" s="10"/>
      <c r="P451" s="9">
        <f t="shared" si="53"/>
        <v>5162.27646</v>
      </c>
      <c r="Q451" s="11"/>
      <c r="R451" s="9">
        <f>VLOOKUP($C451,'ASDR Current'!$A:$X,R$14,FALSE)/1000</f>
        <v>4984.44337</v>
      </c>
      <c r="V451" s="170">
        <f t="shared" ref="V451:V514" si="54">IFERROR(IF(H451=INT(H451),0,LEN(MID(H451-INT(H451),FIND(".",H451,1),LEN(H451)-FIND(".",H451,1)))),0)</f>
        <v>5</v>
      </c>
      <c r="W451" s="170">
        <f t="shared" ref="W451:W514" si="55">IFERROR(IF(J451=INT(J451),0,LEN(MID(J451-INT(J451),FIND(".",J451,1),LEN(J451)-FIND(".",J451,1)))),0)</f>
        <v>5</v>
      </c>
      <c r="X451" s="170">
        <f t="shared" ref="X451:X514" si="56">IFERROR(IF(L451=INT(L451),0,LEN(MID(L451-INT(L451),FIND(".",L451,1),LEN(L451)-FIND(".",L451,1)))),0)</f>
        <v>5</v>
      </c>
      <c r="Y451" s="170">
        <f t="shared" ref="Y451:Y514" si="57">IFERROR(IF(N451=INT(N451),0,LEN(MID(N451-INT(N451),FIND(".",N451,1),LEN(N451)-FIND(".",N451,1)))),0)</f>
        <v>0</v>
      </c>
      <c r="Z451" s="170">
        <f t="shared" ref="Z451:Z514" si="58">IFERROR(IF(P451=INT(P451),0,LEN(MID(P451-INT(P451),FIND(".",P451,1),LEN(P451)-FIND(".",P451,1)))),0)</f>
        <v>5</v>
      </c>
      <c r="AA451" s="170">
        <f t="shared" ref="AA451:AA514" si="59">IFERROR(IF(R451=INT(R451),0,LEN(MID(R451-INT(R451),FIND(".",R451,1),LEN(R451)-FIND(".",R451,1)))),0)</f>
        <v>5</v>
      </c>
    </row>
    <row r="452" spans="1:27" ht="13.8" thickBot="1" x14ac:dyDescent="0.3">
      <c r="A452" s="122">
        <f t="shared" si="51"/>
        <v>41</v>
      </c>
      <c r="B452" s="128"/>
      <c r="C452" s="120"/>
      <c r="D452" s="135" t="s">
        <v>177</v>
      </c>
      <c r="E452" s="135"/>
      <c r="H452" s="67">
        <f>SUM(H433:H451)</f>
        <v>405986.74639999995</v>
      </c>
      <c r="I452" s="16"/>
      <c r="J452" s="67">
        <f>SUM(J433:J451)</f>
        <v>50454.720259999995</v>
      </c>
      <c r="K452" s="16"/>
      <c r="L452" s="67">
        <f>SUM(L433:L451)</f>
        <v>-14351.882309999999</v>
      </c>
      <c r="M452" s="16"/>
      <c r="N452" s="67">
        <f>SUM(N433:N451)</f>
        <v>-1589.74551</v>
      </c>
      <c r="O452" s="16"/>
      <c r="P452" s="67">
        <f>SUM(P433:P451)</f>
        <v>440499.83884000004</v>
      </c>
      <c r="Q452" s="16"/>
      <c r="R452" s="67">
        <f>SUM(R433:R451)</f>
        <v>416522.28566000005</v>
      </c>
      <c r="V452" s="170">
        <f t="shared" si="54"/>
        <v>4</v>
      </c>
      <c r="W452" s="170">
        <f t="shared" si="55"/>
        <v>5</v>
      </c>
      <c r="X452" s="170">
        <f t="shared" si="56"/>
        <v>5</v>
      </c>
      <c r="Y452" s="170">
        <f t="shared" si="57"/>
        <v>5</v>
      </c>
      <c r="Z452" s="170">
        <f t="shared" si="58"/>
        <v>5</v>
      </c>
      <c r="AA452" s="170">
        <f t="shared" si="59"/>
        <v>5</v>
      </c>
    </row>
    <row r="453" spans="1:27" ht="13.8" thickTop="1" x14ac:dyDescent="0.25">
      <c r="A453" s="122">
        <f t="shared" si="51"/>
        <v>42</v>
      </c>
      <c r="B453" s="128"/>
      <c r="C453" s="132"/>
      <c r="O453" s="119"/>
      <c r="V453" s="170">
        <f t="shared" si="54"/>
        <v>0</v>
      </c>
      <c r="W453" s="170">
        <f t="shared" si="55"/>
        <v>0</v>
      </c>
      <c r="X453" s="170">
        <f t="shared" si="56"/>
        <v>0</v>
      </c>
      <c r="Y453" s="170">
        <f t="shared" si="57"/>
        <v>0</v>
      </c>
      <c r="Z453" s="170">
        <f t="shared" si="58"/>
        <v>0</v>
      </c>
      <c r="AA453" s="170">
        <f t="shared" si="59"/>
        <v>0</v>
      </c>
    </row>
    <row r="454" spans="1:27" ht="13.8" thickBot="1" x14ac:dyDescent="0.3">
      <c r="A454" s="122">
        <f t="shared" si="51"/>
        <v>43</v>
      </c>
      <c r="B454" s="128"/>
      <c r="C454" s="132"/>
      <c r="D454" s="143" t="s">
        <v>178</v>
      </c>
      <c r="E454" s="135"/>
      <c r="F454" s="161"/>
      <c r="G454" s="161"/>
      <c r="H454" s="29">
        <f>SUM(H133,H379,H395,H430,H452)</f>
        <v>10870354.064409999</v>
      </c>
      <c r="I454" s="16"/>
      <c r="J454" s="29">
        <f>SUM(J133,J379,J395,J430,J452)</f>
        <v>939595.18604000006</v>
      </c>
      <c r="K454" s="16"/>
      <c r="L454" s="29">
        <f>SUM(L133,L379,L395,L430,L452)</f>
        <v>-94854.093869999997</v>
      </c>
      <c r="M454" s="16"/>
      <c r="N454" s="29">
        <f>SUM(N133,N379,N395,N430,N452)</f>
        <v>579.3838000000012</v>
      </c>
      <c r="O454" s="16"/>
      <c r="P454" s="29">
        <f>SUM(P133,P379,P395,P430,P452)</f>
        <v>11715674.540380001</v>
      </c>
      <c r="Q454" s="16"/>
      <c r="R454" s="29">
        <f>SUM(R133,R379,R395,R430,R452)</f>
        <v>11138595.89866</v>
      </c>
      <c r="V454" s="170">
        <f t="shared" si="54"/>
        <v>5</v>
      </c>
      <c r="W454" s="170">
        <f t="shared" si="55"/>
        <v>5</v>
      </c>
      <c r="X454" s="170">
        <f t="shared" si="56"/>
        <v>5</v>
      </c>
      <c r="Y454" s="170">
        <f t="shared" si="57"/>
        <v>12</v>
      </c>
      <c r="Z454" s="170">
        <f t="shared" si="58"/>
        <v>5</v>
      </c>
      <c r="AA454" s="170">
        <f t="shared" si="59"/>
        <v>5</v>
      </c>
    </row>
    <row r="455" spans="1:27" ht="14.4" thickTop="1" thickBot="1" x14ac:dyDescent="0.3">
      <c r="A455" s="123">
        <f t="shared" si="51"/>
        <v>44</v>
      </c>
      <c r="B455" s="21" t="s">
        <v>59</v>
      </c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38"/>
      <c r="P455" s="116"/>
      <c r="Q455" s="116"/>
      <c r="R455" s="116"/>
      <c r="V455" s="170">
        <f t="shared" si="54"/>
        <v>0</v>
      </c>
      <c r="W455" s="170">
        <f t="shared" si="55"/>
        <v>0</v>
      </c>
      <c r="X455" s="170">
        <f t="shared" si="56"/>
        <v>0</v>
      </c>
      <c r="Y455" s="170">
        <f t="shared" si="57"/>
        <v>0</v>
      </c>
      <c r="Z455" s="170">
        <f t="shared" si="58"/>
        <v>0</v>
      </c>
      <c r="AA455" s="170">
        <f t="shared" si="59"/>
        <v>0</v>
      </c>
    </row>
    <row r="456" spans="1:27" x14ac:dyDescent="0.25">
      <c r="A456" s="117" t="str">
        <f>$A$57</f>
        <v>Supporting Schedules:  B-08, B-11</v>
      </c>
      <c r="O456" s="119"/>
      <c r="P456" s="117" t="str">
        <f>$P$57</f>
        <v>Recap Schedules:  B-03, B-06</v>
      </c>
      <c r="V456" s="170">
        <f t="shared" si="54"/>
        <v>0</v>
      </c>
      <c r="W456" s="170">
        <f t="shared" si="55"/>
        <v>0</v>
      </c>
      <c r="X456" s="170">
        <f t="shared" si="56"/>
        <v>0</v>
      </c>
      <c r="Y456" s="170">
        <f t="shared" si="57"/>
        <v>0</v>
      </c>
      <c r="Z456" s="170">
        <f t="shared" si="58"/>
        <v>0</v>
      </c>
      <c r="AA456" s="170">
        <f t="shared" si="59"/>
        <v>0</v>
      </c>
    </row>
    <row r="457" spans="1:27" ht="13.8" thickBot="1" x14ac:dyDescent="0.3">
      <c r="A457" s="116" t="str">
        <f>$A$1</f>
        <v>SCHEDULE B-07</v>
      </c>
      <c r="B457" s="116"/>
      <c r="C457" s="116"/>
      <c r="D457" s="116"/>
      <c r="E457" s="116"/>
      <c r="F457" s="116"/>
      <c r="G457" s="116" t="str">
        <f>$G$1</f>
        <v>PLANT BALANCES BY ACCOUNT AND SUB-ACCOUNT</v>
      </c>
      <c r="H457" s="116"/>
      <c r="I457" s="116"/>
      <c r="J457" s="116"/>
      <c r="K457" s="116"/>
      <c r="L457" s="116"/>
      <c r="M457" s="116"/>
      <c r="N457" s="116"/>
      <c r="O457" s="138"/>
      <c r="P457" s="116"/>
      <c r="Q457" s="116"/>
      <c r="R457" s="116" t="str">
        <f>"Page 29 of " &amp; $P$1</f>
        <v>Page 29 of 30</v>
      </c>
      <c r="V457" s="170">
        <f t="shared" si="54"/>
        <v>0</v>
      </c>
      <c r="W457" s="170">
        <f t="shared" si="55"/>
        <v>0</v>
      </c>
      <c r="X457" s="170">
        <f t="shared" si="56"/>
        <v>0</v>
      </c>
      <c r="Y457" s="170">
        <f t="shared" si="57"/>
        <v>0</v>
      </c>
      <c r="Z457" s="170">
        <f t="shared" si="58"/>
        <v>0</v>
      </c>
      <c r="AA457" s="170">
        <f t="shared" si="59"/>
        <v>0</v>
      </c>
    </row>
    <row r="458" spans="1:27" x14ac:dyDescent="0.25">
      <c r="A458" s="117" t="str">
        <f>$A$2</f>
        <v>FLORIDA PUBLIC SERVICE COMMISSION</v>
      </c>
      <c r="B458" s="139"/>
      <c r="E458" s="119" t="str">
        <f>$E$2</f>
        <v xml:space="preserve">                  EXPLANATION:</v>
      </c>
      <c r="F458" s="117" t="str">
        <f>IF($F$2="","",$F$2)</f>
        <v>Provide the depreciation rate and plant balances for each account or sub-account to which</v>
      </c>
      <c r="J458" s="140"/>
      <c r="K458" s="140"/>
      <c r="M458" s="140"/>
      <c r="N458" s="140"/>
      <c r="O458" s="141"/>
      <c r="P458" s="117" t="str">
        <f>$P$2</f>
        <v>Type of data shown:</v>
      </c>
      <c r="R458" s="118"/>
      <c r="V458" s="170">
        <f t="shared" si="54"/>
        <v>0</v>
      </c>
      <c r="W458" s="170">
        <f t="shared" si="55"/>
        <v>0</v>
      </c>
      <c r="X458" s="170">
        <f t="shared" si="56"/>
        <v>0</v>
      </c>
      <c r="Y458" s="170">
        <f t="shared" si="57"/>
        <v>0</v>
      </c>
      <c r="Z458" s="170">
        <f t="shared" si="58"/>
        <v>0</v>
      </c>
      <c r="AA458" s="170">
        <f t="shared" si="59"/>
        <v>0</v>
      </c>
    </row>
    <row r="459" spans="1:27" x14ac:dyDescent="0.25">
      <c r="B459" s="139"/>
      <c r="F459" s="117" t="str">
        <f>IF($F$3="","",$F$3)</f>
        <v>a separate depreciation rate is prescribed. (Include Amortization/Recovery schedule amounts).</v>
      </c>
      <c r="J459" s="119"/>
      <c r="K459" s="118"/>
      <c r="N459" s="119"/>
      <c r="O459" s="119" t="str">
        <f>IF($O$3=0,"",$O$3)</f>
        <v/>
      </c>
      <c r="P459" s="118" t="str">
        <f>$P$3</f>
        <v>Projected Test Year Ended 12/31/2025</v>
      </c>
      <c r="R459" s="119"/>
      <c r="V459" s="170">
        <f t="shared" si="54"/>
        <v>0</v>
      </c>
      <c r="W459" s="170">
        <f t="shared" si="55"/>
        <v>0</v>
      </c>
      <c r="X459" s="170">
        <f t="shared" si="56"/>
        <v>0</v>
      </c>
      <c r="Y459" s="170">
        <f t="shared" si="57"/>
        <v>0</v>
      </c>
      <c r="Z459" s="170">
        <f t="shared" si="58"/>
        <v>0</v>
      </c>
      <c r="AA459" s="170">
        <f t="shared" si="59"/>
        <v>0</v>
      </c>
    </row>
    <row r="460" spans="1:27" x14ac:dyDescent="0.25">
      <c r="A460" s="117" t="str">
        <f>$A$4</f>
        <v>COMPANY: TAMPA ELECTRIC COMPANY</v>
      </c>
      <c r="B460" s="139"/>
      <c r="F460" s="117" t="str">
        <f>IF(+$F$4="","",$F$4)</f>
        <v/>
      </c>
      <c r="J460" s="119"/>
      <c r="K460" s="118"/>
      <c r="L460" s="119"/>
      <c r="O460" s="119" t="str">
        <f>IF($O$4=0,"",$O$4)</f>
        <v/>
      </c>
      <c r="P460" s="118" t="str">
        <f>$P$4</f>
        <v>Projected Prior Year Ended 12/31/2024</v>
      </c>
      <c r="R460" s="119"/>
      <c r="V460" s="170">
        <f t="shared" si="54"/>
        <v>0</v>
      </c>
      <c r="W460" s="170">
        <f t="shared" si="55"/>
        <v>0</v>
      </c>
      <c r="X460" s="170">
        <f t="shared" si="56"/>
        <v>0</v>
      </c>
      <c r="Y460" s="170">
        <f t="shared" si="57"/>
        <v>0</v>
      </c>
      <c r="Z460" s="170">
        <f t="shared" si="58"/>
        <v>0</v>
      </c>
      <c r="AA460" s="170">
        <f t="shared" si="59"/>
        <v>0</v>
      </c>
    </row>
    <row r="461" spans="1:27" x14ac:dyDescent="0.25">
      <c r="B461" s="139"/>
      <c r="F461" s="117" t="str">
        <f>IF(+$F$5="","",$F$5)</f>
        <v/>
      </c>
      <c r="J461" s="119"/>
      <c r="K461" s="118"/>
      <c r="L461" s="119"/>
      <c r="O461" s="119" t="str">
        <f>IF($O$5=0,"",$O$5)</f>
        <v>XX</v>
      </c>
      <c r="P461" s="118" t="str">
        <f>$P$5</f>
        <v>Historical Prior Year Ended 12/31/2023</v>
      </c>
      <c r="R461" s="119"/>
      <c r="V461" s="170">
        <f t="shared" si="54"/>
        <v>0</v>
      </c>
      <c r="W461" s="170">
        <f t="shared" si="55"/>
        <v>0</v>
      </c>
      <c r="X461" s="170">
        <f t="shared" si="56"/>
        <v>0</v>
      </c>
      <c r="Y461" s="170">
        <f t="shared" si="57"/>
        <v>0</v>
      </c>
      <c r="Z461" s="170">
        <f t="shared" si="58"/>
        <v>0</v>
      </c>
      <c r="AA461" s="170">
        <f t="shared" si="59"/>
        <v>0</v>
      </c>
    </row>
    <row r="462" spans="1:27" x14ac:dyDescent="0.25">
      <c r="B462" s="139"/>
      <c r="J462" s="119"/>
      <c r="K462" s="118"/>
      <c r="L462" s="119"/>
      <c r="O462" s="119"/>
      <c r="P462" s="118" t="str">
        <f>$P$6</f>
        <v>Witness: C. Aldazabal / J. Chronister / C. Heck /</v>
      </c>
      <c r="R462" s="119"/>
      <c r="V462" s="170">
        <f t="shared" si="54"/>
        <v>0</v>
      </c>
      <c r="W462" s="170">
        <f t="shared" si="55"/>
        <v>0</v>
      </c>
      <c r="X462" s="170">
        <f t="shared" si="56"/>
        <v>0</v>
      </c>
      <c r="Y462" s="170">
        <f t="shared" si="57"/>
        <v>0</v>
      </c>
      <c r="Z462" s="170">
        <f t="shared" si="58"/>
        <v>0</v>
      </c>
      <c r="AA462" s="170">
        <f t="shared" si="59"/>
        <v>0</v>
      </c>
    </row>
    <row r="463" spans="1:27" ht="13.8" thickBot="1" x14ac:dyDescent="0.3">
      <c r="A463" s="116" t="str">
        <f>A$7</f>
        <v>DOCKET No. 20240026-EI</v>
      </c>
      <c r="B463" s="142"/>
      <c r="C463" s="116"/>
      <c r="D463" s="116"/>
      <c r="E463" s="116"/>
      <c r="F463" s="116" t="str">
        <f>IF(+$F$7="","",$F$7)</f>
        <v/>
      </c>
      <c r="G463" s="116"/>
      <c r="H463" s="123" t="str">
        <f>IF($H$7="","",$H$7)</f>
        <v>(Dollar in 000's)</v>
      </c>
      <c r="I463" s="116"/>
      <c r="J463" s="116"/>
      <c r="K463" s="116"/>
      <c r="L463" s="116"/>
      <c r="M463" s="116"/>
      <c r="N463" s="116"/>
      <c r="O463" s="138"/>
      <c r="P463" s="116" t="str">
        <f>$P$7</f>
        <v xml:space="preserve">              R. Latta / K. Sparkman / K. Stryker / C. Whitworth</v>
      </c>
      <c r="Q463" s="116"/>
      <c r="R463" s="116"/>
      <c r="V463" s="170">
        <f t="shared" si="54"/>
        <v>0</v>
      </c>
      <c r="W463" s="170">
        <f t="shared" si="55"/>
        <v>0</v>
      </c>
      <c r="X463" s="170">
        <f t="shared" si="56"/>
        <v>0</v>
      </c>
      <c r="Y463" s="170">
        <f t="shared" si="57"/>
        <v>0</v>
      </c>
      <c r="Z463" s="170">
        <f t="shared" si="58"/>
        <v>0</v>
      </c>
      <c r="AA463" s="170">
        <f t="shared" si="59"/>
        <v>0</v>
      </c>
    </row>
    <row r="464" spans="1:27" x14ac:dyDescent="0.25"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1"/>
      <c r="P464" s="120"/>
      <c r="Q464" s="120"/>
      <c r="R464" s="120"/>
      <c r="V464" s="170">
        <f t="shared" si="54"/>
        <v>0</v>
      </c>
      <c r="W464" s="170">
        <f t="shared" si="55"/>
        <v>0</v>
      </c>
      <c r="X464" s="170">
        <f t="shared" si="56"/>
        <v>0</v>
      </c>
      <c r="Y464" s="170">
        <f t="shared" si="57"/>
        <v>0</v>
      </c>
      <c r="Z464" s="170">
        <f t="shared" si="58"/>
        <v>0</v>
      </c>
      <c r="AA464" s="170">
        <f t="shared" si="59"/>
        <v>0</v>
      </c>
    </row>
    <row r="465" spans="1:27" x14ac:dyDescent="0.25">
      <c r="C465" s="120" t="s">
        <v>19</v>
      </c>
      <c r="D465" s="120" t="s">
        <v>20</v>
      </c>
      <c r="E465" s="120"/>
      <c r="F465" s="120" t="s">
        <v>21</v>
      </c>
      <c r="G465" s="120"/>
      <c r="H465" s="120" t="s">
        <v>2</v>
      </c>
      <c r="I465" s="120"/>
      <c r="J465" s="122" t="s">
        <v>3</v>
      </c>
      <c r="K465" s="122"/>
      <c r="L465" s="120" t="s">
        <v>4</v>
      </c>
      <c r="M465" s="120"/>
      <c r="N465" s="120" t="s">
        <v>5</v>
      </c>
      <c r="O465" s="121"/>
      <c r="P465" s="120" t="s">
        <v>6</v>
      </c>
      <c r="Q465" s="120"/>
      <c r="R465" s="120" t="s">
        <v>7</v>
      </c>
      <c r="V465" s="170">
        <f t="shared" si="54"/>
        <v>0</v>
      </c>
      <c r="W465" s="170">
        <f t="shared" si="55"/>
        <v>0</v>
      </c>
      <c r="X465" s="170">
        <f t="shared" si="56"/>
        <v>0</v>
      </c>
      <c r="Y465" s="170">
        <f t="shared" si="57"/>
        <v>0</v>
      </c>
      <c r="Z465" s="170">
        <f t="shared" si="58"/>
        <v>0</v>
      </c>
      <c r="AA465" s="170">
        <f t="shared" si="59"/>
        <v>0</v>
      </c>
    </row>
    <row r="466" spans="1:27" x14ac:dyDescent="0.25">
      <c r="C466" s="122" t="s">
        <v>22</v>
      </c>
      <c r="D466" s="122" t="s">
        <v>22</v>
      </c>
      <c r="F466" s="122" t="s">
        <v>23</v>
      </c>
      <c r="G466" s="122"/>
      <c r="H466" s="120" t="s">
        <v>24</v>
      </c>
      <c r="I466" s="122"/>
      <c r="J466" s="120" t="s">
        <v>25</v>
      </c>
      <c r="K466" s="122"/>
      <c r="L466" s="122" t="s">
        <v>25</v>
      </c>
      <c r="M466" s="122"/>
      <c r="O466" s="119"/>
      <c r="P466" s="122" t="s">
        <v>24</v>
      </c>
      <c r="R466" s="122"/>
      <c r="V466" s="170">
        <f t="shared" si="54"/>
        <v>0</v>
      </c>
      <c r="W466" s="170">
        <f t="shared" si="55"/>
        <v>0</v>
      </c>
      <c r="X466" s="170">
        <f t="shared" si="56"/>
        <v>0</v>
      </c>
      <c r="Y466" s="170">
        <f t="shared" si="57"/>
        <v>0</v>
      </c>
      <c r="Z466" s="170">
        <f t="shared" si="58"/>
        <v>0</v>
      </c>
      <c r="AA466" s="170">
        <f t="shared" si="59"/>
        <v>0</v>
      </c>
    </row>
    <row r="467" spans="1:27" x14ac:dyDescent="0.25">
      <c r="A467" s="122" t="s">
        <v>26</v>
      </c>
      <c r="B467" s="122"/>
      <c r="C467" s="122" t="s">
        <v>27</v>
      </c>
      <c r="D467" s="122" t="s">
        <v>27</v>
      </c>
      <c r="E467" s="120"/>
      <c r="F467" s="122" t="s">
        <v>28</v>
      </c>
      <c r="G467" s="122"/>
      <c r="H467" s="122" t="s">
        <v>29</v>
      </c>
      <c r="I467" s="122"/>
      <c r="J467" s="122" t="s">
        <v>24</v>
      </c>
      <c r="K467" s="120"/>
      <c r="L467" s="122" t="s">
        <v>24</v>
      </c>
      <c r="M467" s="118"/>
      <c r="N467" s="122" t="s">
        <v>30</v>
      </c>
      <c r="O467" s="121"/>
      <c r="P467" s="120" t="s">
        <v>29</v>
      </c>
      <c r="Q467" s="120"/>
      <c r="R467" s="122" t="s">
        <v>31</v>
      </c>
      <c r="V467" s="170">
        <f t="shared" si="54"/>
        <v>0</v>
      </c>
      <c r="W467" s="170">
        <f t="shared" si="55"/>
        <v>0</v>
      </c>
      <c r="X467" s="170">
        <f t="shared" si="56"/>
        <v>0</v>
      </c>
      <c r="Y467" s="170">
        <f t="shared" si="57"/>
        <v>0</v>
      </c>
      <c r="Z467" s="170">
        <f t="shared" si="58"/>
        <v>0</v>
      </c>
      <c r="AA467" s="170">
        <f t="shared" si="59"/>
        <v>0</v>
      </c>
    </row>
    <row r="468" spans="1:27" ht="13.8" thickBot="1" x14ac:dyDescent="0.3">
      <c r="A468" s="123" t="s">
        <v>32</v>
      </c>
      <c r="B468" s="123"/>
      <c r="C468" s="123" t="s">
        <v>33</v>
      </c>
      <c r="D468" s="123" t="s">
        <v>34</v>
      </c>
      <c r="E468" s="123"/>
      <c r="F468" s="124" t="s">
        <v>35</v>
      </c>
      <c r="G468" s="124"/>
      <c r="H468" s="124" t="s">
        <v>36</v>
      </c>
      <c r="I468" s="125"/>
      <c r="J468" s="124" t="s">
        <v>37</v>
      </c>
      <c r="K468" s="125"/>
      <c r="L468" s="125" t="s">
        <v>38</v>
      </c>
      <c r="M468" s="126"/>
      <c r="N468" s="126" t="s">
        <v>39</v>
      </c>
      <c r="O468" s="127"/>
      <c r="P468" s="126" t="s">
        <v>40</v>
      </c>
      <c r="Q468" s="126"/>
      <c r="R468" s="126" t="s">
        <v>41</v>
      </c>
      <c r="V468" s="170">
        <f t="shared" si="54"/>
        <v>0</v>
      </c>
      <c r="W468" s="170">
        <f t="shared" si="55"/>
        <v>0</v>
      </c>
      <c r="X468" s="170">
        <f t="shared" si="56"/>
        <v>0</v>
      </c>
      <c r="Y468" s="170">
        <f t="shared" si="57"/>
        <v>0</v>
      </c>
      <c r="Z468" s="170">
        <f t="shared" si="58"/>
        <v>0</v>
      </c>
      <c r="AA468" s="170">
        <f t="shared" si="59"/>
        <v>0</v>
      </c>
    </row>
    <row r="469" spans="1:27" x14ac:dyDescent="0.25">
      <c r="A469" s="122">
        <v>1</v>
      </c>
      <c r="B469" s="128"/>
      <c r="O469" s="119"/>
      <c r="V469" s="170">
        <f t="shared" si="54"/>
        <v>0</v>
      </c>
      <c r="W469" s="170">
        <f t="shared" si="55"/>
        <v>0</v>
      </c>
      <c r="X469" s="170">
        <f t="shared" si="56"/>
        <v>0</v>
      </c>
      <c r="Y469" s="170">
        <f t="shared" si="57"/>
        <v>0</v>
      </c>
      <c r="Z469" s="170">
        <f t="shared" si="58"/>
        <v>0</v>
      </c>
      <c r="AA469" s="170">
        <f t="shared" si="59"/>
        <v>0</v>
      </c>
    </row>
    <row r="470" spans="1:27" x14ac:dyDescent="0.25">
      <c r="A470" s="122">
        <f>A469+1</f>
        <v>2</v>
      </c>
      <c r="B470" s="128"/>
      <c r="C470" s="132"/>
      <c r="D470" s="117" t="s">
        <v>179</v>
      </c>
      <c r="H470" s="159"/>
      <c r="I470" s="159"/>
      <c r="J470" s="159"/>
      <c r="K470" s="159"/>
      <c r="L470" s="159"/>
      <c r="M470" s="159"/>
      <c r="N470" s="159"/>
      <c r="O470" s="160"/>
      <c r="P470" s="159"/>
      <c r="Q470" s="159"/>
      <c r="R470" s="159"/>
      <c r="V470" s="170">
        <f t="shared" si="54"/>
        <v>0</v>
      </c>
      <c r="W470" s="170">
        <f t="shared" si="55"/>
        <v>0</v>
      </c>
      <c r="X470" s="170">
        <f t="shared" si="56"/>
        <v>0</v>
      </c>
      <c r="Y470" s="170">
        <f t="shared" si="57"/>
        <v>0</v>
      </c>
      <c r="Z470" s="170">
        <f t="shared" si="58"/>
        <v>0</v>
      </c>
      <c r="AA470" s="170">
        <f t="shared" si="59"/>
        <v>0</v>
      </c>
    </row>
    <row r="471" spans="1:27" x14ac:dyDescent="0.25">
      <c r="A471" s="122">
        <f t="shared" ref="A471:A512" si="60">A470+1</f>
        <v>3</v>
      </c>
      <c r="B471" s="128"/>
      <c r="C471" s="122" t="s">
        <v>180</v>
      </c>
      <c r="D471" s="30" t="s">
        <v>181</v>
      </c>
      <c r="E471" s="7"/>
      <c r="F471" s="132">
        <v>0</v>
      </c>
      <c r="G471" s="119"/>
      <c r="H471" s="9">
        <f>SUM('ASDR Current'!C33:C35)/1000</f>
        <v>6923.6285099999996</v>
      </c>
      <c r="I471" s="10"/>
      <c r="J471" s="9">
        <f>SUM('ASDR Current'!D33:D35)/1000</f>
        <v>0</v>
      </c>
      <c r="K471" s="11"/>
      <c r="L471" s="9">
        <f>SUM('ASDR Current'!E33:E35)/1000</f>
        <v>0</v>
      </c>
      <c r="M471" s="11"/>
      <c r="N471" s="9">
        <f>SUM('ASDR Current'!F33:F35)/1000+SUM('ASDR Current'!G33:G35)/1000</f>
        <v>0</v>
      </c>
      <c r="O471" s="10"/>
      <c r="P471" s="9">
        <f>SUM(H471,J471,L471,N471)</f>
        <v>6923.6285099999996</v>
      </c>
      <c r="Q471" s="11"/>
      <c r="R471" s="9">
        <f>SUM('ASDR Current'!I33:I35)/1000</f>
        <v>6923.6285099999996</v>
      </c>
      <c r="V471" s="170">
        <f t="shared" si="54"/>
        <v>5</v>
      </c>
      <c r="W471" s="170">
        <f t="shared" si="55"/>
        <v>0</v>
      </c>
      <c r="X471" s="170">
        <f t="shared" si="56"/>
        <v>0</v>
      </c>
      <c r="Y471" s="170">
        <f t="shared" si="57"/>
        <v>0</v>
      </c>
      <c r="Z471" s="170">
        <f t="shared" si="58"/>
        <v>5</v>
      </c>
      <c r="AA471" s="170">
        <f t="shared" si="59"/>
        <v>5</v>
      </c>
    </row>
    <row r="472" spans="1:27" x14ac:dyDescent="0.25">
      <c r="A472" s="122">
        <f t="shared" si="60"/>
        <v>4</v>
      </c>
      <c r="B472" s="128"/>
      <c r="C472" s="122" t="s">
        <v>182</v>
      </c>
      <c r="D472" s="31" t="s">
        <v>183</v>
      </c>
      <c r="E472" s="32"/>
      <c r="F472" s="132">
        <v>0</v>
      </c>
      <c r="G472" s="119"/>
      <c r="H472" s="9">
        <f>SUM('ASDR Current'!C118:C122)/1000</f>
        <v>155125.16365999999</v>
      </c>
      <c r="I472" s="10"/>
      <c r="J472" s="9">
        <f>SUM('ASDR Current'!D118:D122)/1000</f>
        <v>32134.795999999998</v>
      </c>
      <c r="K472" s="11"/>
      <c r="L472" s="9">
        <f>SUM('ASDR Current'!E118:E122)/1000</f>
        <v>0</v>
      </c>
      <c r="M472" s="11"/>
      <c r="N472" s="9">
        <f>SUM('ASDR Current'!F118:F122)/1000+SUM('ASDR Current'!G118:G122)/1000</f>
        <v>0</v>
      </c>
      <c r="O472" s="10"/>
      <c r="P472" s="9">
        <f>SUM(H472,J472,L472,N472)</f>
        <v>187259.95965999999</v>
      </c>
      <c r="Q472" s="11"/>
      <c r="R472" s="9">
        <f>SUM('ASDR Current'!I118:I122)/1000</f>
        <v>155668.15599999999</v>
      </c>
      <c r="V472" s="170">
        <f t="shared" si="54"/>
        <v>5</v>
      </c>
      <c r="W472" s="170">
        <f t="shared" si="55"/>
        <v>3</v>
      </c>
      <c r="X472" s="170">
        <f t="shared" si="56"/>
        <v>0</v>
      </c>
      <c r="Y472" s="170">
        <f t="shared" si="57"/>
        <v>0</v>
      </c>
      <c r="Z472" s="170">
        <f t="shared" si="58"/>
        <v>5</v>
      </c>
      <c r="AA472" s="170">
        <f t="shared" si="59"/>
        <v>3</v>
      </c>
    </row>
    <row r="473" spans="1:27" x14ac:dyDescent="0.25">
      <c r="A473" s="122">
        <f t="shared" si="60"/>
        <v>5</v>
      </c>
      <c r="B473" s="128"/>
      <c r="C473" s="122">
        <v>35000</v>
      </c>
      <c r="D473" s="33" t="s">
        <v>184</v>
      </c>
      <c r="E473" s="34"/>
      <c r="F473" s="132">
        <f>VLOOKUP($C473,'ASDR Current'!$A:$X,F$14,FALSE)*100</f>
        <v>0</v>
      </c>
      <c r="G473" s="119"/>
      <c r="H473" s="9">
        <f>VLOOKUP($C473,'ASDR Current'!$A:$X,H$14,FALSE)/1000</f>
        <v>17789.162969999998</v>
      </c>
      <c r="I473" s="10"/>
      <c r="J473" s="9">
        <f>VLOOKUP($C473,'ASDR Current'!$A:$X,J$14,FALSE)/1000</f>
        <v>10.83559</v>
      </c>
      <c r="K473" s="11"/>
      <c r="L473" s="9">
        <f>VLOOKUP($C473,'ASDR Current'!$A:$X,L$14,FALSE)/1000</f>
        <v>0</v>
      </c>
      <c r="M473" s="11"/>
      <c r="N473" s="9">
        <f>VLOOKUP($C473,'ASDR Current'!$A:$X,N$13,FALSE)/1000+VLOOKUP($C473,'ASDR Current'!$A:$X,N$14,FALSE)/1000</f>
        <v>0</v>
      </c>
      <c r="O473" s="10"/>
      <c r="P473" s="9">
        <f>SUM(H473,J473,L473,N473)</f>
        <v>17799.998559999996</v>
      </c>
      <c r="Q473" s="11"/>
      <c r="R473" s="9">
        <f>VLOOKUP($C473,'ASDR Current'!$A:$X,R$14,FALSE)/1000</f>
        <v>17793.074949999998</v>
      </c>
      <c r="V473" s="170">
        <f t="shared" si="54"/>
        <v>5</v>
      </c>
      <c r="W473" s="170">
        <f t="shared" si="55"/>
        <v>5</v>
      </c>
      <c r="X473" s="170">
        <f t="shared" si="56"/>
        <v>0</v>
      </c>
      <c r="Y473" s="170">
        <f t="shared" si="57"/>
        <v>0</v>
      </c>
      <c r="Z473" s="170">
        <f t="shared" si="58"/>
        <v>5</v>
      </c>
      <c r="AA473" s="170">
        <f t="shared" si="59"/>
        <v>5</v>
      </c>
    </row>
    <row r="474" spans="1:27" x14ac:dyDescent="0.25">
      <c r="A474" s="122">
        <f t="shared" si="60"/>
        <v>6</v>
      </c>
      <c r="B474" s="128"/>
      <c r="C474" s="122">
        <v>36000</v>
      </c>
      <c r="D474" s="33" t="s">
        <v>185</v>
      </c>
      <c r="E474" s="34"/>
      <c r="F474" s="132">
        <f>VLOOKUP($C474,'ASDR Current'!$A:$X,F$14,FALSE)*100</f>
        <v>0</v>
      </c>
      <c r="G474" s="119"/>
      <c r="H474" s="9">
        <f>VLOOKUP($C474,'ASDR Current'!$A:$X,H$14,FALSE)/1000</f>
        <v>10119.782539999998</v>
      </c>
      <c r="I474" s="10"/>
      <c r="J474" s="9">
        <f>VLOOKUP($C474,'ASDR Current'!$A:$X,J$14,FALSE)/1000</f>
        <v>0</v>
      </c>
      <c r="K474" s="11"/>
      <c r="L474" s="9">
        <f>VLOOKUP($C474,'ASDR Current'!$A:$X,L$14,FALSE)/1000</f>
        <v>0</v>
      </c>
      <c r="M474" s="11"/>
      <c r="N474" s="9">
        <f>VLOOKUP($C474,'ASDR Current'!$A:$X,N$13,FALSE)/1000+VLOOKUP($C474,'ASDR Current'!$A:$X,N$14,FALSE)/1000</f>
        <v>0</v>
      </c>
      <c r="O474" s="10"/>
      <c r="P474" s="9">
        <f>SUM(H474,J474,L474,N474)</f>
        <v>10119.782539999998</v>
      </c>
      <c r="Q474" s="11"/>
      <c r="R474" s="9">
        <f>VLOOKUP($C474,'ASDR Current'!$A:$X,R$14,FALSE)/1000</f>
        <v>10119.782539999998</v>
      </c>
      <c r="V474" s="170">
        <f t="shared" si="54"/>
        <v>5</v>
      </c>
      <c r="W474" s="170">
        <f t="shared" si="55"/>
        <v>0</v>
      </c>
      <c r="X474" s="170">
        <f t="shared" si="56"/>
        <v>0</v>
      </c>
      <c r="Y474" s="170">
        <f t="shared" si="57"/>
        <v>0</v>
      </c>
      <c r="Z474" s="170">
        <f t="shared" si="58"/>
        <v>5</v>
      </c>
      <c r="AA474" s="170">
        <f t="shared" si="59"/>
        <v>5</v>
      </c>
    </row>
    <row r="475" spans="1:27" x14ac:dyDescent="0.25">
      <c r="A475" s="122">
        <f t="shared" si="60"/>
        <v>7</v>
      </c>
      <c r="B475" s="128"/>
      <c r="C475" s="122">
        <v>38900</v>
      </c>
      <c r="D475" s="33" t="s">
        <v>186</v>
      </c>
      <c r="E475" s="34"/>
      <c r="F475" s="132">
        <f>VLOOKUP($C475,'ASDR Current'!$A:$X,F$14,FALSE)*100</f>
        <v>0</v>
      </c>
      <c r="G475" s="119"/>
      <c r="H475" s="9">
        <f>VLOOKUP($C475,'ASDR Current'!$A:$X,H$14,FALSE)/1000</f>
        <v>3286.63042</v>
      </c>
      <c r="I475" s="10"/>
      <c r="J475" s="9">
        <f>VLOOKUP($C475,'ASDR Current'!$A:$X,J$14,FALSE)/1000</f>
        <v>0</v>
      </c>
      <c r="K475" s="11"/>
      <c r="L475" s="9">
        <f>VLOOKUP($C475,'ASDR Current'!$A:$X,L$14,FALSE)/1000</f>
        <v>0</v>
      </c>
      <c r="M475" s="11"/>
      <c r="N475" s="9">
        <f>VLOOKUP($C475,'ASDR Current'!$A:$X,N$13,FALSE)/1000+VLOOKUP($C475,'ASDR Current'!$A:$X,N$14,FALSE)/1000</f>
        <v>0</v>
      </c>
      <c r="O475" s="10"/>
      <c r="P475" s="9">
        <f>SUM(H475,J475,L475,N475)</f>
        <v>3286.63042</v>
      </c>
      <c r="Q475" s="11"/>
      <c r="R475" s="9">
        <f>VLOOKUP($C475,'ASDR Current'!$A:$X,R$14,FALSE)/1000</f>
        <v>3286.63042</v>
      </c>
      <c r="V475" s="170">
        <f t="shared" si="54"/>
        <v>5</v>
      </c>
      <c r="W475" s="170">
        <f t="shared" si="55"/>
        <v>0</v>
      </c>
      <c r="X475" s="170">
        <f t="shared" si="56"/>
        <v>0</v>
      </c>
      <c r="Y475" s="170">
        <f t="shared" si="57"/>
        <v>0</v>
      </c>
      <c r="Z475" s="170">
        <f t="shared" si="58"/>
        <v>5</v>
      </c>
      <c r="AA475" s="170">
        <f t="shared" si="59"/>
        <v>5</v>
      </c>
    </row>
    <row r="476" spans="1:27" ht="13.8" thickBot="1" x14ac:dyDescent="0.3">
      <c r="A476" s="122">
        <f t="shared" si="60"/>
        <v>8</v>
      </c>
      <c r="B476" s="128"/>
      <c r="C476" s="122"/>
      <c r="D476" s="31" t="s">
        <v>187</v>
      </c>
      <c r="E476" s="32"/>
      <c r="F476" s="79"/>
      <c r="G476" s="32"/>
      <c r="H476" s="69">
        <f>SUM(H471:H475)</f>
        <v>193244.36809999999</v>
      </c>
      <c r="I476" s="16"/>
      <c r="J476" s="69">
        <f>SUM(J471:J475)</f>
        <v>32145.631589999997</v>
      </c>
      <c r="K476" s="16"/>
      <c r="L476" s="69">
        <f>SUM(L471:L475)</f>
        <v>0</v>
      </c>
      <c r="M476" s="16"/>
      <c r="N476" s="69">
        <f>SUM(N471:N475)</f>
        <v>0</v>
      </c>
      <c r="O476" s="16"/>
      <c r="P476" s="69">
        <f>SUM(P471:P475)</f>
        <v>225389.99969</v>
      </c>
      <c r="Q476" s="16"/>
      <c r="R476" s="69">
        <f>SUM(R471:R475)</f>
        <v>193791.27241999999</v>
      </c>
      <c r="V476" s="170">
        <f t="shared" si="54"/>
        <v>4</v>
      </c>
      <c r="W476" s="170">
        <f t="shared" si="55"/>
        <v>5</v>
      </c>
      <c r="X476" s="170">
        <f t="shared" si="56"/>
        <v>0</v>
      </c>
      <c r="Y476" s="170">
        <f t="shared" si="57"/>
        <v>0</v>
      </c>
      <c r="Z476" s="170">
        <f t="shared" si="58"/>
        <v>5</v>
      </c>
      <c r="AA476" s="170">
        <f t="shared" si="59"/>
        <v>5</v>
      </c>
    </row>
    <row r="477" spans="1:27" ht="13.8" thickTop="1" x14ac:dyDescent="0.25">
      <c r="A477" s="122">
        <f t="shared" si="60"/>
        <v>9</v>
      </c>
      <c r="B477" s="128"/>
      <c r="F477" s="133"/>
      <c r="O477" s="119"/>
      <c r="V477" s="170">
        <f t="shared" si="54"/>
        <v>0</v>
      </c>
      <c r="W477" s="170">
        <f t="shared" si="55"/>
        <v>0</v>
      </c>
      <c r="X477" s="170">
        <f t="shared" si="56"/>
        <v>0</v>
      </c>
      <c r="Y477" s="170">
        <f t="shared" si="57"/>
        <v>0</v>
      </c>
      <c r="Z477" s="170">
        <f t="shared" si="58"/>
        <v>0</v>
      </c>
      <c r="AA477" s="170">
        <f t="shared" si="59"/>
        <v>0</v>
      </c>
    </row>
    <row r="478" spans="1:27" x14ac:dyDescent="0.25">
      <c r="A478" s="122">
        <f t="shared" si="60"/>
        <v>10</v>
      </c>
      <c r="B478" s="128"/>
      <c r="C478" s="122"/>
      <c r="D478" s="35" t="s">
        <v>188</v>
      </c>
      <c r="E478" s="7"/>
      <c r="F478" s="80"/>
      <c r="G478" s="7"/>
      <c r="H478" s="16"/>
      <c r="I478" s="16"/>
      <c r="J478" s="149"/>
      <c r="K478" s="16"/>
      <c r="L478" s="149"/>
      <c r="M478" s="16"/>
      <c r="N478" s="149"/>
      <c r="O478" s="16"/>
      <c r="P478" s="149"/>
      <c r="Q478" s="16"/>
      <c r="R478" s="149"/>
      <c r="V478" s="170">
        <f t="shared" si="54"/>
        <v>0</v>
      </c>
      <c r="W478" s="170">
        <f t="shared" si="55"/>
        <v>0</v>
      </c>
      <c r="X478" s="170">
        <f t="shared" si="56"/>
        <v>0</v>
      </c>
      <c r="Y478" s="170">
        <f t="shared" si="57"/>
        <v>0</v>
      </c>
      <c r="Z478" s="170">
        <f t="shared" si="58"/>
        <v>0</v>
      </c>
      <c r="AA478" s="170">
        <f t="shared" si="59"/>
        <v>0</v>
      </c>
    </row>
    <row r="479" spans="1:27" x14ac:dyDescent="0.25">
      <c r="A479" s="122">
        <f t="shared" si="60"/>
        <v>11</v>
      </c>
      <c r="B479" s="128"/>
      <c r="C479" s="122">
        <v>30315</v>
      </c>
      <c r="D479" s="18" t="s">
        <v>189</v>
      </c>
      <c r="F479" s="132">
        <f>VLOOKUP($C479,'ASDR Current'!$A:$X,F$14,FALSE)*100</f>
        <v>6.7</v>
      </c>
      <c r="G479" s="119"/>
      <c r="H479" s="9">
        <f>VLOOKUP($C479,'ASDR Current'!$A:$X,H$14,FALSE)/1000</f>
        <v>458241.10753999994</v>
      </c>
      <c r="I479" s="10"/>
      <c r="J479" s="9">
        <f>VLOOKUP($C479,'ASDR Current'!$A:$X,J$14,FALSE)/1000</f>
        <v>63276.048900000002</v>
      </c>
      <c r="K479" s="11"/>
      <c r="L479" s="9">
        <f>VLOOKUP($C479,'ASDR Current'!$A:$X,L$14,FALSE)/1000</f>
        <v>0</v>
      </c>
      <c r="M479" s="11"/>
      <c r="N479" s="9">
        <f>VLOOKUP($C479,'ASDR Current'!$A:$X,N$13,FALSE)/1000+VLOOKUP($C479,'ASDR Current'!$A:$X,N$14,FALSE)/1000</f>
        <v>0</v>
      </c>
      <c r="O479" s="10"/>
      <c r="P479" s="9">
        <f>SUM(H479,J479,L479,N479)</f>
        <v>521517.15643999993</v>
      </c>
      <c r="Q479" s="11"/>
      <c r="R479" s="9">
        <f>VLOOKUP($C479,'ASDR Current'!$A:$X,R$14,FALSE)/1000</f>
        <v>479238.88493</v>
      </c>
      <c r="V479" s="170">
        <f t="shared" si="54"/>
        <v>5</v>
      </c>
      <c r="W479" s="170">
        <f t="shared" si="55"/>
        <v>4</v>
      </c>
      <c r="X479" s="170">
        <f t="shared" si="56"/>
        <v>0</v>
      </c>
      <c r="Y479" s="170">
        <f t="shared" si="57"/>
        <v>0</v>
      </c>
      <c r="Z479" s="170">
        <f t="shared" si="58"/>
        <v>5</v>
      </c>
      <c r="AA479" s="170">
        <f t="shared" si="59"/>
        <v>5</v>
      </c>
    </row>
    <row r="480" spans="1:27" x14ac:dyDescent="0.25">
      <c r="A480" s="122">
        <f t="shared" si="60"/>
        <v>12</v>
      </c>
      <c r="B480" s="128"/>
      <c r="C480" s="122">
        <v>30302</v>
      </c>
      <c r="D480" s="117" t="s">
        <v>190</v>
      </c>
      <c r="F480" s="132">
        <f>VLOOKUP($C480,'ASDR Current'!$A:$X,F$14,FALSE)*100</f>
        <v>0</v>
      </c>
      <c r="G480" s="119"/>
      <c r="H480" s="9">
        <f>VLOOKUP($C480,'ASDR Current'!$A:$X,H$14,FALSE)/1000</f>
        <v>0</v>
      </c>
      <c r="I480" s="10"/>
      <c r="J480" s="9">
        <f>VLOOKUP($C480,'ASDR Current'!$A:$X,J$14,FALSE)/1000</f>
        <v>0</v>
      </c>
      <c r="K480" s="11"/>
      <c r="L480" s="9">
        <f>VLOOKUP($C480,'ASDR Current'!$A:$X,L$14,FALSE)/1000</f>
        <v>0</v>
      </c>
      <c r="M480" s="11"/>
      <c r="N480" s="9">
        <f>VLOOKUP($C480,'ASDR Current'!$A:$X,N$13,FALSE)/1000+VLOOKUP($C480,'ASDR Current'!$A:$X,N$14,FALSE)/1000</f>
        <v>0</v>
      </c>
      <c r="O480" s="10"/>
      <c r="P480" s="9">
        <f>SUM(H480,J480,L480,N480)</f>
        <v>0</v>
      </c>
      <c r="Q480" s="11"/>
      <c r="R480" s="9">
        <f>VLOOKUP($C480,'ASDR Current'!$A:$X,R$14,FALSE)/1000</f>
        <v>0</v>
      </c>
      <c r="V480" s="170">
        <f t="shared" si="54"/>
        <v>0</v>
      </c>
      <c r="W480" s="170">
        <f t="shared" si="55"/>
        <v>0</v>
      </c>
      <c r="X480" s="170">
        <f t="shared" si="56"/>
        <v>0</v>
      </c>
      <c r="Y480" s="170">
        <f t="shared" si="57"/>
        <v>0</v>
      </c>
      <c r="Z480" s="170">
        <f t="shared" si="58"/>
        <v>0</v>
      </c>
      <c r="AA480" s="170">
        <f t="shared" si="59"/>
        <v>0</v>
      </c>
    </row>
    <row r="481" spans="1:27" x14ac:dyDescent="0.25">
      <c r="A481" s="122">
        <f t="shared" si="60"/>
        <v>13</v>
      </c>
      <c r="B481" s="128"/>
      <c r="C481" s="122">
        <v>30399</v>
      </c>
      <c r="D481" s="117" t="s">
        <v>191</v>
      </c>
      <c r="F481" s="132">
        <f>VLOOKUP($C481,'ASDR Current'!$A:$X,F$14,FALSE)*100</f>
        <v>3.3000000000000003</v>
      </c>
      <c r="G481" s="119"/>
      <c r="H481" s="9">
        <f>VLOOKUP($C481,'ASDR Current'!$A:$X,H$14,FALSE)/1000</f>
        <v>2728.4574400000001</v>
      </c>
      <c r="I481" s="10"/>
      <c r="J481" s="9">
        <f>VLOOKUP($C481,'ASDR Current'!$A:$X,J$14,FALSE)/1000</f>
        <v>1836.48071</v>
      </c>
      <c r="K481" s="11"/>
      <c r="L481" s="9">
        <f>VLOOKUP($C481,'ASDR Current'!$A:$X,L$14,FALSE)/1000</f>
        <v>0</v>
      </c>
      <c r="M481" s="11"/>
      <c r="N481" s="9">
        <f>VLOOKUP($C481,'ASDR Current'!$A:$X,N$13,FALSE)/1000+VLOOKUP($C481,'ASDR Current'!$A:$X,N$14,FALSE)/1000</f>
        <v>0</v>
      </c>
      <c r="O481" s="10"/>
      <c r="P481" s="9">
        <f>SUM(H481,J481,L481,N481)</f>
        <v>4564.93815</v>
      </c>
      <c r="Q481" s="11"/>
      <c r="R481" s="9">
        <f>VLOOKUP($C481,'ASDR Current'!$A:$X,R$14,FALSE)/1000</f>
        <v>3449.9922900000001</v>
      </c>
      <c r="V481" s="170">
        <f t="shared" si="54"/>
        <v>5</v>
      </c>
      <c r="W481" s="170">
        <f t="shared" si="55"/>
        <v>5</v>
      </c>
      <c r="X481" s="170">
        <f t="shared" si="56"/>
        <v>0</v>
      </c>
      <c r="Y481" s="170">
        <f t="shared" si="57"/>
        <v>0</v>
      </c>
      <c r="Z481" s="170">
        <f t="shared" si="58"/>
        <v>5</v>
      </c>
      <c r="AA481" s="170">
        <f t="shared" si="59"/>
        <v>5</v>
      </c>
    </row>
    <row r="482" spans="1:27" ht="13.8" thickBot="1" x14ac:dyDescent="0.3">
      <c r="A482" s="122">
        <f t="shared" si="60"/>
        <v>14</v>
      </c>
      <c r="D482" s="31" t="s">
        <v>192</v>
      </c>
      <c r="E482" s="36"/>
      <c r="F482" s="79"/>
      <c r="G482" s="36"/>
      <c r="H482" s="69">
        <f>SUM(H479:H481)</f>
        <v>460969.56497999997</v>
      </c>
      <c r="I482" s="16"/>
      <c r="J482" s="69">
        <f>SUM(J479:J481)</f>
        <v>65112.529610000005</v>
      </c>
      <c r="K482" s="16"/>
      <c r="L482" s="69">
        <f>SUM(L479:L481)</f>
        <v>0</v>
      </c>
      <c r="M482" s="16"/>
      <c r="N482" s="69">
        <f>SUM(N479:N481)</f>
        <v>0</v>
      </c>
      <c r="O482" s="16"/>
      <c r="P482" s="69">
        <f>SUM(P479:P481)</f>
        <v>526082.09458999988</v>
      </c>
      <c r="Q482" s="16"/>
      <c r="R482" s="69">
        <f>SUM(R479:R481)</f>
        <v>482688.87722000002</v>
      </c>
      <c r="V482" s="170">
        <f t="shared" si="54"/>
        <v>5</v>
      </c>
      <c r="W482" s="170">
        <f t="shared" si="55"/>
        <v>5</v>
      </c>
      <c r="X482" s="170">
        <f t="shared" si="56"/>
        <v>0</v>
      </c>
      <c r="Y482" s="170">
        <f t="shared" si="57"/>
        <v>0</v>
      </c>
      <c r="Z482" s="170">
        <f t="shared" si="58"/>
        <v>5</v>
      </c>
      <c r="AA482" s="170">
        <f t="shared" si="59"/>
        <v>5</v>
      </c>
    </row>
    <row r="483" spans="1:27" ht="13.8" thickTop="1" x14ac:dyDescent="0.25">
      <c r="A483" s="122">
        <f t="shared" si="60"/>
        <v>15</v>
      </c>
      <c r="F483" s="133"/>
      <c r="O483" s="119"/>
      <c r="V483" s="170">
        <f t="shared" si="54"/>
        <v>0</v>
      </c>
      <c r="W483" s="170">
        <f t="shared" si="55"/>
        <v>0</v>
      </c>
      <c r="X483" s="170">
        <f t="shared" si="56"/>
        <v>0</v>
      </c>
      <c r="Y483" s="170">
        <f t="shared" si="57"/>
        <v>0</v>
      </c>
      <c r="Z483" s="170">
        <f t="shared" si="58"/>
        <v>0</v>
      </c>
      <c r="AA483" s="170">
        <f t="shared" si="59"/>
        <v>0</v>
      </c>
    </row>
    <row r="484" spans="1:27" x14ac:dyDescent="0.25">
      <c r="A484" s="122">
        <f t="shared" si="60"/>
        <v>16</v>
      </c>
      <c r="D484" s="162" t="s">
        <v>193</v>
      </c>
      <c r="F484" s="133"/>
      <c r="O484" s="119"/>
      <c r="V484" s="170">
        <f t="shared" si="54"/>
        <v>0</v>
      </c>
      <c r="W484" s="170">
        <f t="shared" si="55"/>
        <v>0</v>
      </c>
      <c r="X484" s="170">
        <f t="shared" si="56"/>
        <v>0</v>
      </c>
      <c r="Y484" s="170">
        <f t="shared" si="57"/>
        <v>0</v>
      </c>
      <c r="Z484" s="170">
        <f t="shared" si="58"/>
        <v>0</v>
      </c>
      <c r="AA484" s="170">
        <f t="shared" si="59"/>
        <v>0</v>
      </c>
    </row>
    <row r="485" spans="1:27" x14ac:dyDescent="0.25">
      <c r="A485" s="122">
        <f t="shared" si="60"/>
        <v>17</v>
      </c>
      <c r="C485" s="122">
        <v>31700</v>
      </c>
      <c r="D485" s="117" t="s">
        <v>194</v>
      </c>
      <c r="F485" s="132">
        <f>VLOOKUP($C485,'ASDR Current'!$A:$X,F$14,FALSE)*100</f>
        <v>2.8</v>
      </c>
      <c r="G485" s="119"/>
      <c r="H485" s="9">
        <f>VLOOKUP($C485,'ASDR Current'!$A:$X,H$14,FALSE)/1000</f>
        <v>30036.948829999998</v>
      </c>
      <c r="I485" s="10"/>
      <c r="J485" s="9">
        <f>VLOOKUP($C485,'ASDR Current'!$A:$X,J$14,FALSE)/1000</f>
        <v>0</v>
      </c>
      <c r="K485" s="11"/>
      <c r="L485" s="9">
        <f>VLOOKUP($C485,'ASDR Current'!$A:$X,L$14,FALSE)/1000</f>
        <v>-24434.030350000001</v>
      </c>
      <c r="M485" s="11"/>
      <c r="N485" s="9">
        <f>VLOOKUP($C485,'ASDR Current'!$A:$X,N$13,FALSE)/1000+VLOOKUP($C485,'ASDR Current'!$A:$X,N$14,FALSE)/1000</f>
        <v>0</v>
      </c>
      <c r="O485" s="10"/>
      <c r="P485" s="9">
        <f>SUM(H485,J485,L485,N485)</f>
        <v>5602.9184799999966</v>
      </c>
      <c r="Q485" s="11"/>
      <c r="R485" s="9">
        <f>VLOOKUP($C485,'ASDR Current'!$A:$X,R$14,FALSE)/1000</f>
        <v>11241.540869999999</v>
      </c>
      <c r="V485" s="170">
        <f t="shared" si="54"/>
        <v>5</v>
      </c>
      <c r="W485" s="170">
        <f t="shared" si="55"/>
        <v>0</v>
      </c>
      <c r="X485" s="170">
        <f t="shared" si="56"/>
        <v>5</v>
      </c>
      <c r="Y485" s="170">
        <f t="shared" si="57"/>
        <v>0</v>
      </c>
      <c r="Z485" s="170">
        <f t="shared" si="58"/>
        <v>5</v>
      </c>
      <c r="AA485" s="170">
        <f t="shared" si="59"/>
        <v>5</v>
      </c>
    </row>
    <row r="486" spans="1:27" x14ac:dyDescent="0.25">
      <c r="A486" s="122">
        <f t="shared" si="60"/>
        <v>18</v>
      </c>
      <c r="C486" s="122">
        <v>34700</v>
      </c>
      <c r="D486" s="117" t="s">
        <v>195</v>
      </c>
      <c r="F486" s="132">
        <f>VLOOKUP($C486,'ASDR Current'!$A:$X,F$14,FALSE)*100</f>
        <v>3.4000000000000004</v>
      </c>
      <c r="G486" s="119"/>
      <c r="H486" s="9">
        <f>VLOOKUP($C486,'ASDR Current'!$A:$X,H$14,FALSE)/1000</f>
        <v>12376.233219999998</v>
      </c>
      <c r="I486" s="10"/>
      <c r="J486" s="9">
        <f>VLOOKUP($C486,'ASDR Current'!$A:$X,J$14,FALSE)/1000</f>
        <v>0</v>
      </c>
      <c r="K486" s="11"/>
      <c r="L486" s="9">
        <f>VLOOKUP($C486,'ASDR Current'!$A:$X,L$14,FALSE)/1000</f>
        <v>0</v>
      </c>
      <c r="M486" s="11"/>
      <c r="N486" s="9">
        <f>VLOOKUP($C486,'ASDR Current'!$A:$X,N$13,FALSE)/1000+VLOOKUP($C486,'ASDR Current'!$A:$X,N$14,FALSE)/1000</f>
        <v>0</v>
      </c>
      <c r="O486" s="10"/>
      <c r="P486" s="9">
        <f>SUM(H486,J486,L486,N486)</f>
        <v>12376.233219999998</v>
      </c>
      <c r="Q486" s="11"/>
      <c r="R486" s="9">
        <f>VLOOKUP($C486,'ASDR Current'!$A:$X,R$14,FALSE)/1000</f>
        <v>12376.23322</v>
      </c>
      <c r="V486" s="170">
        <f t="shared" si="54"/>
        <v>5</v>
      </c>
      <c r="W486" s="170">
        <f t="shared" si="55"/>
        <v>0</v>
      </c>
      <c r="X486" s="170">
        <f t="shared" si="56"/>
        <v>0</v>
      </c>
      <c r="Y486" s="170">
        <f t="shared" si="57"/>
        <v>0</v>
      </c>
      <c r="Z486" s="170">
        <f t="shared" si="58"/>
        <v>5</v>
      </c>
      <c r="AA486" s="170">
        <f t="shared" si="59"/>
        <v>5</v>
      </c>
    </row>
    <row r="487" spans="1:27" x14ac:dyDescent="0.25">
      <c r="A487" s="122">
        <f t="shared" si="60"/>
        <v>19</v>
      </c>
      <c r="B487" s="128"/>
      <c r="C487" s="122">
        <v>37400</v>
      </c>
      <c r="D487" s="117" t="s">
        <v>196</v>
      </c>
      <c r="F487" s="132">
        <f>VLOOKUP($C487,'ASDR Current'!$A:$X,F$14,FALSE)*100</f>
        <v>1.4000000000000001</v>
      </c>
      <c r="G487" s="119"/>
      <c r="H487" s="9">
        <f>VLOOKUP($C487,'ASDR Current'!$A:$X,H$14,FALSE)/1000</f>
        <v>8572.3076899999996</v>
      </c>
      <c r="I487" s="10"/>
      <c r="J487" s="9">
        <f>VLOOKUP($C487,'ASDR Current'!$A:$X,J$14,FALSE)/1000</f>
        <v>-1412.1254299999998</v>
      </c>
      <c r="K487" s="11"/>
      <c r="L487" s="9">
        <f>VLOOKUP($C487,'ASDR Current'!$A:$X,L$14,FALSE)/1000</f>
        <v>0</v>
      </c>
      <c r="M487" s="11"/>
      <c r="N487" s="9">
        <f>VLOOKUP($C487,'ASDR Current'!$A:$X,N$13,FALSE)/1000+VLOOKUP($C487,'ASDR Current'!$A:$X,N$14,FALSE)/1000</f>
        <v>0</v>
      </c>
      <c r="O487" s="10"/>
      <c r="P487" s="9">
        <f>SUM(H487,J487,L487,N487)</f>
        <v>7160.1822599999996</v>
      </c>
      <c r="Q487" s="11"/>
      <c r="R487" s="9">
        <f>VLOOKUP($C487,'ASDR Current'!$A:$X,R$14,FALSE)/1000</f>
        <v>8463.6826600000004</v>
      </c>
      <c r="V487" s="170">
        <f t="shared" si="54"/>
        <v>5</v>
      </c>
      <c r="W487" s="170">
        <f t="shared" si="55"/>
        <v>5</v>
      </c>
      <c r="X487" s="170">
        <f t="shared" si="56"/>
        <v>0</v>
      </c>
      <c r="Y487" s="170">
        <f t="shared" si="57"/>
        <v>0</v>
      </c>
      <c r="Z487" s="170">
        <f t="shared" si="58"/>
        <v>5</v>
      </c>
      <c r="AA487" s="170">
        <f t="shared" si="59"/>
        <v>5</v>
      </c>
    </row>
    <row r="488" spans="1:27" x14ac:dyDescent="0.25">
      <c r="A488" s="122">
        <f t="shared" si="60"/>
        <v>20</v>
      </c>
      <c r="B488" s="128"/>
      <c r="C488" s="122">
        <v>39910</v>
      </c>
      <c r="D488" s="117" t="s">
        <v>197</v>
      </c>
      <c r="F488" s="132">
        <f>VLOOKUP($C488,'ASDR Current'!$A:$X,F$14,FALSE)*100</f>
        <v>4.3</v>
      </c>
      <c r="G488" s="119"/>
      <c r="H488" s="9">
        <f>VLOOKUP($C488,'ASDR Current'!$A:$X,H$14,FALSE)/1000</f>
        <v>269.18751000000003</v>
      </c>
      <c r="I488" s="10"/>
      <c r="J488" s="9">
        <f>VLOOKUP($C488,'ASDR Current'!$A:$X,J$14,FALSE)/1000</f>
        <v>0</v>
      </c>
      <c r="K488" s="11"/>
      <c r="L488" s="9">
        <f>VLOOKUP($C488,'ASDR Current'!$A:$X,L$14,FALSE)/1000</f>
        <v>0</v>
      </c>
      <c r="M488" s="11"/>
      <c r="N488" s="9">
        <f>VLOOKUP($C488,'ASDR Current'!$A:$X,N$13,FALSE)/1000+VLOOKUP($C488,'ASDR Current'!$A:$X,N$14,FALSE)/1000</f>
        <v>0</v>
      </c>
      <c r="O488" s="10"/>
      <c r="P488" s="9">
        <f>SUM(H488,J488,L488,N488)</f>
        <v>269.18751000000003</v>
      </c>
      <c r="Q488" s="11"/>
      <c r="R488" s="9">
        <f>VLOOKUP($C488,'ASDR Current'!$A:$X,R$14,FALSE)/1000</f>
        <v>269.18751000000003</v>
      </c>
      <c r="V488" s="170">
        <f t="shared" si="54"/>
        <v>5</v>
      </c>
      <c r="W488" s="170">
        <f t="shared" si="55"/>
        <v>0</v>
      </c>
      <c r="X488" s="170">
        <f t="shared" si="56"/>
        <v>0</v>
      </c>
      <c r="Y488" s="170">
        <f t="shared" si="57"/>
        <v>0</v>
      </c>
      <c r="Z488" s="170">
        <f t="shared" si="58"/>
        <v>5</v>
      </c>
      <c r="AA488" s="170">
        <f t="shared" si="59"/>
        <v>5</v>
      </c>
    </row>
    <row r="489" spans="1:27" ht="13.8" thickBot="1" x14ac:dyDescent="0.3">
      <c r="A489" s="122">
        <f t="shared" si="60"/>
        <v>21</v>
      </c>
      <c r="B489" s="128"/>
      <c r="D489" s="162" t="s">
        <v>198</v>
      </c>
      <c r="F489" s="133"/>
      <c r="H489" s="163">
        <f>SUM(H485:H488)</f>
        <v>51254.677250000001</v>
      </c>
      <c r="J489" s="163">
        <f>SUM(J485:J488)</f>
        <v>-1412.1254299999998</v>
      </c>
      <c r="L489" s="163">
        <f>SUM(L485:L488)</f>
        <v>-24434.030350000001</v>
      </c>
      <c r="N489" s="163">
        <f>SUM(N485:N488)</f>
        <v>0</v>
      </c>
      <c r="O489" s="119"/>
      <c r="P489" s="163">
        <f>SUM(P485:P488)</f>
        <v>25408.521469999996</v>
      </c>
      <c r="R489" s="163">
        <f>SUM(R485:R488)</f>
        <v>32350.644259999997</v>
      </c>
      <c r="V489" s="170">
        <f t="shared" si="54"/>
        <v>5</v>
      </c>
      <c r="W489" s="170">
        <f t="shared" si="55"/>
        <v>5</v>
      </c>
      <c r="X489" s="170">
        <f t="shared" si="56"/>
        <v>5</v>
      </c>
      <c r="Y489" s="170">
        <f t="shared" si="57"/>
        <v>0</v>
      </c>
      <c r="Z489" s="170">
        <f t="shared" si="58"/>
        <v>5</v>
      </c>
      <c r="AA489" s="170">
        <f t="shared" si="59"/>
        <v>5</v>
      </c>
    </row>
    <row r="490" spans="1:27" ht="13.8" thickTop="1" x14ac:dyDescent="0.25">
      <c r="A490" s="122">
        <f t="shared" si="60"/>
        <v>22</v>
      </c>
      <c r="B490" s="128"/>
      <c r="D490" s="162"/>
      <c r="F490" s="133"/>
      <c r="H490" s="153"/>
      <c r="J490" s="153"/>
      <c r="L490" s="153"/>
      <c r="N490" s="153"/>
      <c r="O490" s="119"/>
      <c r="P490" s="153"/>
      <c r="R490" s="153"/>
      <c r="V490" s="170">
        <f t="shared" si="54"/>
        <v>0</v>
      </c>
      <c r="W490" s="170">
        <f t="shared" si="55"/>
        <v>0</v>
      </c>
      <c r="X490" s="170">
        <f t="shared" si="56"/>
        <v>0</v>
      </c>
      <c r="Y490" s="170">
        <f t="shared" si="57"/>
        <v>0</v>
      </c>
      <c r="Z490" s="170">
        <f t="shared" si="58"/>
        <v>0</v>
      </c>
      <c r="AA490" s="170">
        <f t="shared" si="59"/>
        <v>0</v>
      </c>
    </row>
    <row r="491" spans="1:27" x14ac:dyDescent="0.25">
      <c r="A491" s="122">
        <f t="shared" si="60"/>
        <v>23</v>
      </c>
      <c r="B491" s="128"/>
      <c r="D491" s="117" t="s">
        <v>199</v>
      </c>
      <c r="F491" s="133"/>
      <c r="O491" s="119"/>
      <c r="V491" s="170">
        <f t="shared" si="54"/>
        <v>0</v>
      </c>
      <c r="W491" s="170">
        <f t="shared" si="55"/>
        <v>0</v>
      </c>
      <c r="X491" s="170">
        <f t="shared" si="56"/>
        <v>0</v>
      </c>
      <c r="Y491" s="170">
        <f t="shared" si="57"/>
        <v>0</v>
      </c>
      <c r="Z491" s="170">
        <f t="shared" si="58"/>
        <v>0</v>
      </c>
      <c r="AA491" s="170">
        <f t="shared" si="59"/>
        <v>0</v>
      </c>
    </row>
    <row r="492" spans="1:27" x14ac:dyDescent="0.25">
      <c r="A492" s="122">
        <f t="shared" si="60"/>
        <v>24</v>
      </c>
      <c r="B492" s="128"/>
      <c r="C492" s="122">
        <v>10110</v>
      </c>
      <c r="D492" s="117" t="s">
        <v>200</v>
      </c>
      <c r="F492" s="132">
        <f>VLOOKUP($C492,'ASDR Current'!$A:$X,F$14,FALSE)*100</f>
        <v>0</v>
      </c>
      <c r="G492" s="119"/>
      <c r="H492" s="9">
        <f>VLOOKUP($C492,'ASDR Current'!$A:$X,H$14,FALSE)/1000</f>
        <v>2864.9905299999996</v>
      </c>
      <c r="I492" s="10"/>
      <c r="J492" s="9">
        <f>VLOOKUP($C492,'ASDR Current'!$A:$X,J$14,FALSE)/1000</f>
        <v>0</v>
      </c>
      <c r="K492" s="11"/>
      <c r="L492" s="9">
        <f>VLOOKUP($C492,'ASDR Current'!$A:$X,L$14,FALSE)/1000</f>
        <v>0</v>
      </c>
      <c r="M492" s="11"/>
      <c r="N492" s="9">
        <f>VLOOKUP($C492,'ASDR Current'!$A:$X,N$13,FALSE)/1000+VLOOKUP($C492,'ASDR Current'!$A:$X,N$14,FALSE)/1000</f>
        <v>615.03150000000062</v>
      </c>
      <c r="O492" s="10"/>
      <c r="P492" s="9">
        <f>SUM(H492,J492,L492,N492)</f>
        <v>3480.0220300000001</v>
      </c>
      <c r="Q492" s="11"/>
      <c r="R492" s="9">
        <f>VLOOKUP($C492,'ASDR Current'!$A:$X,R$14,FALSE)/1000</f>
        <v>3461.8811000000001</v>
      </c>
      <c r="V492" s="170">
        <f t="shared" si="54"/>
        <v>5</v>
      </c>
      <c r="W492" s="170">
        <f t="shared" si="55"/>
        <v>0</v>
      </c>
      <c r="X492" s="170">
        <f t="shared" si="56"/>
        <v>0</v>
      </c>
      <c r="Y492" s="170">
        <f t="shared" si="57"/>
        <v>12</v>
      </c>
      <c r="Z492" s="170">
        <f t="shared" si="58"/>
        <v>5</v>
      </c>
      <c r="AA492" s="170">
        <f t="shared" si="59"/>
        <v>4</v>
      </c>
    </row>
    <row r="493" spans="1:27" x14ac:dyDescent="0.25">
      <c r="A493" s="122">
        <f t="shared" si="60"/>
        <v>25</v>
      </c>
      <c r="B493" s="128"/>
      <c r="C493" s="122">
        <v>10112</v>
      </c>
      <c r="D493" s="117" t="s">
        <v>201</v>
      </c>
      <c r="F493" s="132">
        <f>VLOOKUP($C493,'ASDR Current'!$A:$X,F$14,FALSE)*100</f>
        <v>0</v>
      </c>
      <c r="H493" s="9">
        <f>VLOOKUP($C493,'ASDR Current'!$A:$X,H$14,FALSE)/1000</f>
        <v>22523.688170000001</v>
      </c>
      <c r="I493" s="10"/>
      <c r="J493" s="9">
        <f>VLOOKUP($C493,'ASDR Current'!$A:$X,J$14,FALSE)/1000</f>
        <v>0</v>
      </c>
      <c r="K493" s="11"/>
      <c r="L493" s="9">
        <f>VLOOKUP($C493,'ASDR Current'!$A:$X,L$14,FALSE)/1000</f>
        <v>0</v>
      </c>
      <c r="M493" s="11"/>
      <c r="N493" s="9">
        <f>VLOOKUP($C493,'ASDR Current'!$A:$X,N$13,FALSE)/1000+VLOOKUP($C493,'ASDR Current'!$A:$X,N$14,FALSE)/1000</f>
        <v>-1789.0957700000001</v>
      </c>
      <c r="O493" s="10"/>
      <c r="P493" s="9">
        <f>SUM(H493,J493,L493,N493)</f>
        <v>20734.592400000001</v>
      </c>
      <c r="Q493" s="11"/>
      <c r="R493" s="9">
        <f>VLOOKUP($C493,'ASDR Current'!$A:$X,R$14,FALSE)/1000</f>
        <v>21763.714469999999</v>
      </c>
      <c r="V493" s="170">
        <f t="shared" si="54"/>
        <v>5</v>
      </c>
      <c r="W493" s="170">
        <f t="shared" si="55"/>
        <v>0</v>
      </c>
      <c r="X493" s="170">
        <f t="shared" si="56"/>
        <v>0</v>
      </c>
      <c r="Y493" s="170">
        <f t="shared" si="57"/>
        <v>5</v>
      </c>
      <c r="Z493" s="170">
        <f t="shared" si="58"/>
        <v>4</v>
      </c>
      <c r="AA493" s="170">
        <f t="shared" si="59"/>
        <v>5</v>
      </c>
    </row>
    <row r="494" spans="1:27" ht="13.8" thickBot="1" x14ac:dyDescent="0.3">
      <c r="A494" s="122">
        <f t="shared" si="60"/>
        <v>26</v>
      </c>
      <c r="B494" s="128"/>
      <c r="C494" s="122"/>
      <c r="D494" s="117" t="s">
        <v>202</v>
      </c>
      <c r="F494" s="132"/>
      <c r="H494" s="69">
        <f>SUM(H492:H493)</f>
        <v>25388.6787</v>
      </c>
      <c r="I494" s="16"/>
      <c r="J494" s="69">
        <f>SUM(J492:J493)</f>
        <v>0</v>
      </c>
      <c r="K494" s="16"/>
      <c r="L494" s="69">
        <f>SUM(L492:L493)</f>
        <v>0</v>
      </c>
      <c r="M494" s="16"/>
      <c r="N494" s="69">
        <f>SUM(N492:N493)</f>
        <v>-1174.0642699999994</v>
      </c>
      <c r="O494" s="16"/>
      <c r="P494" s="69">
        <f>SUM(P492:P493)</f>
        <v>24214.614430000001</v>
      </c>
      <c r="Q494" s="16"/>
      <c r="R494" s="69">
        <f>SUM(R492:R493)</f>
        <v>25225.595569999998</v>
      </c>
      <c r="V494" s="170">
        <f t="shared" si="54"/>
        <v>4</v>
      </c>
      <c r="W494" s="170">
        <f t="shared" si="55"/>
        <v>0</v>
      </c>
      <c r="X494" s="170">
        <f t="shared" si="56"/>
        <v>0</v>
      </c>
      <c r="Y494" s="170">
        <f t="shared" si="57"/>
        <v>5</v>
      </c>
      <c r="Z494" s="170">
        <f t="shared" si="58"/>
        <v>5</v>
      </c>
      <c r="AA494" s="170">
        <f t="shared" si="59"/>
        <v>5</v>
      </c>
    </row>
    <row r="495" spans="1:27" ht="13.8" thickTop="1" x14ac:dyDescent="0.25">
      <c r="A495" s="122">
        <f t="shared" si="60"/>
        <v>27</v>
      </c>
      <c r="B495" s="128"/>
      <c r="F495" s="133"/>
      <c r="O495" s="119"/>
      <c r="V495" s="170">
        <f t="shared" si="54"/>
        <v>0</v>
      </c>
      <c r="W495" s="170">
        <f t="shared" si="55"/>
        <v>0</v>
      </c>
      <c r="X495" s="170">
        <f t="shared" si="56"/>
        <v>0</v>
      </c>
      <c r="Y495" s="170">
        <f t="shared" si="57"/>
        <v>0</v>
      </c>
      <c r="Z495" s="170">
        <f t="shared" si="58"/>
        <v>0</v>
      </c>
      <c r="AA495" s="170">
        <f t="shared" si="59"/>
        <v>0</v>
      </c>
    </row>
    <row r="496" spans="1:27" ht="13.8" thickBot="1" x14ac:dyDescent="0.3">
      <c r="A496" s="122">
        <f t="shared" si="60"/>
        <v>28</v>
      </c>
      <c r="B496" s="128"/>
      <c r="D496" s="118" t="s">
        <v>203</v>
      </c>
      <c r="F496" s="133"/>
      <c r="H496" s="29">
        <f>H482+H476+H454+H489+H494</f>
        <v>11601211.35344</v>
      </c>
      <c r="I496" s="6"/>
      <c r="J496" s="29">
        <f>J482+J476+J454+J489+J494</f>
        <v>1035441.22181</v>
      </c>
      <c r="K496" s="6"/>
      <c r="L496" s="29">
        <f>L482+L476+L454+L489+L494</f>
        <v>-119288.12422</v>
      </c>
      <c r="M496" s="6"/>
      <c r="N496" s="29">
        <f>N482+N476+N454+N489+N494</f>
        <v>-594.68046999999819</v>
      </c>
      <c r="O496" s="14"/>
      <c r="P496" s="29">
        <f>P482+P476+P454+P489+P494</f>
        <v>12516769.77056</v>
      </c>
      <c r="Q496" s="6"/>
      <c r="R496" s="29">
        <f>R482+R476+R454+R489+R494</f>
        <v>11872652.28813</v>
      </c>
      <c r="V496" s="170">
        <f t="shared" si="54"/>
        <v>5</v>
      </c>
      <c r="W496" s="170">
        <f t="shared" si="55"/>
        <v>5</v>
      </c>
      <c r="X496" s="170">
        <f t="shared" si="56"/>
        <v>5</v>
      </c>
      <c r="Y496" s="170">
        <f t="shared" si="57"/>
        <v>12</v>
      </c>
      <c r="Z496" s="170">
        <f t="shared" si="58"/>
        <v>5</v>
      </c>
      <c r="AA496" s="170">
        <f t="shared" si="59"/>
        <v>5</v>
      </c>
    </row>
    <row r="497" spans="1:27" ht="13.8" thickTop="1" x14ac:dyDescent="0.25">
      <c r="A497" s="122">
        <f t="shared" si="60"/>
        <v>29</v>
      </c>
      <c r="B497" s="128"/>
      <c r="F497" s="133"/>
      <c r="O497" s="119"/>
      <c r="V497" s="170">
        <f t="shared" si="54"/>
        <v>0</v>
      </c>
      <c r="W497" s="170">
        <f t="shared" si="55"/>
        <v>0</v>
      </c>
      <c r="X497" s="170">
        <f t="shared" si="56"/>
        <v>0</v>
      </c>
      <c r="Y497" s="170">
        <f t="shared" si="57"/>
        <v>0</v>
      </c>
      <c r="Z497" s="170">
        <f t="shared" si="58"/>
        <v>0</v>
      </c>
      <c r="AA497" s="170">
        <f t="shared" si="59"/>
        <v>0</v>
      </c>
    </row>
    <row r="498" spans="1:27" x14ac:dyDescent="0.25">
      <c r="A498" s="122">
        <f t="shared" si="60"/>
        <v>30</v>
      </c>
      <c r="B498" s="128"/>
      <c r="D498" s="144" t="s">
        <v>204</v>
      </c>
      <c r="F498" s="133"/>
      <c r="O498" s="119"/>
      <c r="V498" s="170">
        <f t="shared" si="54"/>
        <v>0</v>
      </c>
      <c r="W498" s="170">
        <f t="shared" si="55"/>
        <v>0</v>
      </c>
      <c r="X498" s="170">
        <f t="shared" si="56"/>
        <v>0</v>
      </c>
      <c r="Y498" s="170">
        <f t="shared" si="57"/>
        <v>0</v>
      </c>
      <c r="Z498" s="170">
        <f t="shared" si="58"/>
        <v>0</v>
      </c>
      <c r="AA498" s="170">
        <f t="shared" si="59"/>
        <v>0</v>
      </c>
    </row>
    <row r="499" spans="1:27" x14ac:dyDescent="0.25">
      <c r="A499" s="122">
        <f t="shared" si="60"/>
        <v>31</v>
      </c>
      <c r="B499" s="128"/>
      <c r="C499" s="122">
        <v>11401</v>
      </c>
      <c r="D499" s="144" t="s">
        <v>205</v>
      </c>
      <c r="F499" s="132">
        <f>VLOOKUP($C499,'ASDR Current'!$A:$X,F$14,FALSE)*100</f>
        <v>3.0042864005201517</v>
      </c>
      <c r="G499" s="119"/>
      <c r="H499" s="9">
        <f>VLOOKUP($C499,'ASDR Current'!$A:$X,H$14,FALSE)/1000</f>
        <v>6182.81</v>
      </c>
      <c r="I499" s="10"/>
      <c r="J499" s="9">
        <f>VLOOKUP($C499,'ASDR Current'!$A:$X,J$14,FALSE)/1000</f>
        <v>0</v>
      </c>
      <c r="K499" s="11"/>
      <c r="L499" s="9">
        <f>VLOOKUP($C499,'ASDR Current'!$A:$X,L$14,FALSE)/1000</f>
        <v>0</v>
      </c>
      <c r="M499" s="11"/>
      <c r="N499" s="9">
        <f>VLOOKUP($C499,'ASDR Current'!$A:$X,N$13,FALSE)/1000+VLOOKUP($C499,'ASDR Current'!$A:$X,N$14,FALSE)/1000</f>
        <v>0</v>
      </c>
      <c r="O499" s="10"/>
      <c r="P499" s="9">
        <f>SUM(H499,J499,L499,N499)</f>
        <v>6182.81</v>
      </c>
      <c r="Q499" s="11"/>
      <c r="R499" s="9">
        <f>VLOOKUP($C499,'ASDR Current'!$A:$X,R$14,FALSE)/1000</f>
        <v>6182.81</v>
      </c>
      <c r="V499" s="170">
        <f t="shared" si="54"/>
        <v>2</v>
      </c>
      <c r="W499" s="170">
        <f t="shared" si="55"/>
        <v>0</v>
      </c>
      <c r="X499" s="170">
        <f t="shared" si="56"/>
        <v>0</v>
      </c>
      <c r="Y499" s="170">
        <f t="shared" si="57"/>
        <v>0</v>
      </c>
      <c r="Z499" s="170">
        <f t="shared" si="58"/>
        <v>2</v>
      </c>
      <c r="AA499" s="170">
        <f t="shared" si="59"/>
        <v>2</v>
      </c>
    </row>
    <row r="500" spans="1:27" x14ac:dyDescent="0.25">
      <c r="A500" s="122">
        <f t="shared" si="60"/>
        <v>32</v>
      </c>
      <c r="B500" s="128"/>
      <c r="C500" s="122">
        <v>11402</v>
      </c>
      <c r="D500" s="144" t="s">
        <v>206</v>
      </c>
      <c r="F500" s="132">
        <f>VLOOKUP($C500,'ASDR Current'!$A:$X,F$14,FALSE)*100</f>
        <v>4.3644641465684249</v>
      </c>
      <c r="G500" s="119"/>
      <c r="H500" s="9">
        <f>VLOOKUP($C500,'ASDR Current'!$A:$X,H$14,FALSE)/1000</f>
        <v>960.04088000000002</v>
      </c>
      <c r="I500" s="10"/>
      <c r="J500" s="9">
        <f>VLOOKUP($C500,'ASDR Current'!$A:$X,J$14,FALSE)/1000</f>
        <v>0</v>
      </c>
      <c r="K500" s="11"/>
      <c r="L500" s="9">
        <f>VLOOKUP($C500,'ASDR Current'!$A:$X,L$14,FALSE)/1000</f>
        <v>0</v>
      </c>
      <c r="M500" s="11"/>
      <c r="N500" s="9">
        <f>VLOOKUP($C500,'ASDR Current'!$A:$X,N$13,FALSE)/1000+VLOOKUP($C500,'ASDR Current'!$A:$X,N$14,FALSE)/1000</f>
        <v>0</v>
      </c>
      <c r="O500" s="10"/>
      <c r="P500" s="9">
        <f>SUM(H500,J500,L500,N500)</f>
        <v>960.04088000000002</v>
      </c>
      <c r="Q500" s="11"/>
      <c r="R500" s="9">
        <f>VLOOKUP($C500,'ASDR Current'!$A:$X,R$14,FALSE)/1000</f>
        <v>960.04088000000002</v>
      </c>
      <c r="V500" s="170">
        <f t="shared" si="54"/>
        <v>5</v>
      </c>
      <c r="W500" s="170">
        <f t="shared" si="55"/>
        <v>0</v>
      </c>
      <c r="X500" s="170">
        <f t="shared" si="56"/>
        <v>0</v>
      </c>
      <c r="Y500" s="170">
        <f t="shared" si="57"/>
        <v>0</v>
      </c>
      <c r="Z500" s="170">
        <f t="shared" si="58"/>
        <v>5</v>
      </c>
      <c r="AA500" s="170">
        <f t="shared" si="59"/>
        <v>5</v>
      </c>
    </row>
    <row r="501" spans="1:27" x14ac:dyDescent="0.25">
      <c r="A501" s="122">
        <f t="shared" si="60"/>
        <v>33</v>
      </c>
      <c r="B501" s="128"/>
      <c r="C501" s="122">
        <v>11403</v>
      </c>
      <c r="D501" s="117" t="s">
        <v>207</v>
      </c>
      <c r="F501" s="132">
        <f>VLOOKUP($C501,'ASDR Current'!$A:$X,F$14,FALSE)*100</f>
        <v>2.64898973564727</v>
      </c>
      <c r="G501" s="119"/>
      <c r="H501" s="9">
        <f>VLOOKUP($C501,'ASDR Current'!$A:$X,H$14,FALSE)/1000</f>
        <v>341.97188</v>
      </c>
      <c r="I501" s="10"/>
      <c r="J501" s="9">
        <f>VLOOKUP($C501,'ASDR Current'!$A:$X,J$14,FALSE)/1000</f>
        <v>0</v>
      </c>
      <c r="K501" s="11"/>
      <c r="L501" s="9">
        <f>VLOOKUP($C501,'ASDR Current'!$A:$X,L$14,FALSE)/1000</f>
        <v>0</v>
      </c>
      <c r="M501" s="11"/>
      <c r="N501" s="9">
        <f>VLOOKUP($C501,'ASDR Current'!$A:$X,N$13,FALSE)/1000+VLOOKUP($C501,'ASDR Current'!$A:$X,N$14,FALSE)/1000</f>
        <v>0</v>
      </c>
      <c r="O501" s="10"/>
      <c r="P501" s="9">
        <f>SUM(H501,J501,L501,N501)</f>
        <v>341.97188</v>
      </c>
      <c r="Q501" s="11"/>
      <c r="R501" s="9">
        <f>VLOOKUP($C501,'ASDR Current'!$A:$X,R$14,FALSE)/1000</f>
        <v>341.97188</v>
      </c>
      <c r="V501" s="170">
        <f t="shared" si="54"/>
        <v>5</v>
      </c>
      <c r="W501" s="170">
        <f t="shared" si="55"/>
        <v>0</v>
      </c>
      <c r="X501" s="170">
        <f t="shared" si="56"/>
        <v>0</v>
      </c>
      <c r="Y501" s="170">
        <f t="shared" si="57"/>
        <v>0</v>
      </c>
      <c r="Z501" s="170">
        <f t="shared" si="58"/>
        <v>5</v>
      </c>
      <c r="AA501" s="170">
        <f t="shared" si="59"/>
        <v>5</v>
      </c>
    </row>
    <row r="502" spans="1:27" ht="13.8" thickBot="1" x14ac:dyDescent="0.3">
      <c r="A502" s="122">
        <f t="shared" si="60"/>
        <v>34</v>
      </c>
      <c r="B502" s="128"/>
      <c r="D502" s="144" t="s">
        <v>208</v>
      </c>
      <c r="F502" s="133"/>
      <c r="H502" s="69">
        <f>SUM(H499:H501)</f>
        <v>7484.82276</v>
      </c>
      <c r="I502" s="16"/>
      <c r="J502" s="69">
        <f>SUM(J499:J501)</f>
        <v>0</v>
      </c>
      <c r="K502" s="16"/>
      <c r="L502" s="69">
        <f>SUM(L499:L501)</f>
        <v>0</v>
      </c>
      <c r="M502" s="16"/>
      <c r="N502" s="69">
        <f>SUM(N499:N501)</f>
        <v>0</v>
      </c>
      <c r="O502" s="16"/>
      <c r="P502" s="69">
        <f>SUM(P499:P501)</f>
        <v>7484.82276</v>
      </c>
      <c r="Q502" s="16"/>
      <c r="R502" s="69">
        <f>SUM(R499:R501)</f>
        <v>7484.82276</v>
      </c>
      <c r="V502" s="170">
        <f t="shared" si="54"/>
        <v>5</v>
      </c>
      <c r="W502" s="170">
        <f t="shared" si="55"/>
        <v>0</v>
      </c>
      <c r="X502" s="170">
        <f t="shared" si="56"/>
        <v>0</v>
      </c>
      <c r="Y502" s="170">
        <f t="shared" si="57"/>
        <v>0</v>
      </c>
      <c r="Z502" s="170">
        <f t="shared" si="58"/>
        <v>5</v>
      </c>
      <c r="AA502" s="170">
        <f t="shared" si="59"/>
        <v>5</v>
      </c>
    </row>
    <row r="503" spans="1:27" ht="13.8" thickTop="1" x14ac:dyDescent="0.25">
      <c r="A503" s="122">
        <f t="shared" si="60"/>
        <v>35</v>
      </c>
      <c r="B503" s="128"/>
      <c r="F503" s="133"/>
      <c r="O503" s="119"/>
      <c r="V503" s="170">
        <f t="shared" si="54"/>
        <v>0</v>
      </c>
      <c r="W503" s="170">
        <f t="shared" si="55"/>
        <v>0</v>
      </c>
      <c r="X503" s="170">
        <f t="shared" si="56"/>
        <v>0</v>
      </c>
      <c r="Y503" s="170">
        <f t="shared" si="57"/>
        <v>0</v>
      </c>
      <c r="Z503" s="170">
        <f t="shared" si="58"/>
        <v>0</v>
      </c>
      <c r="AA503" s="170">
        <f t="shared" si="59"/>
        <v>0</v>
      </c>
    </row>
    <row r="504" spans="1:27" x14ac:dyDescent="0.25">
      <c r="A504" s="122">
        <f t="shared" si="60"/>
        <v>36</v>
      </c>
      <c r="B504" s="128"/>
      <c r="C504" s="122">
        <v>10200</v>
      </c>
      <c r="D504" s="18" t="s">
        <v>209</v>
      </c>
      <c r="F504" s="132">
        <f>VLOOKUP($C504,'ASDR Current'!$A:$X,F$14,FALSE)*100</f>
        <v>0</v>
      </c>
      <c r="G504" s="119"/>
      <c r="H504" s="9">
        <f>VLOOKUP($C504,'ASDR Current'!$A:$X,H$14,FALSE)/1000</f>
        <v>218.90986999999998</v>
      </c>
      <c r="I504" s="10"/>
      <c r="J504" s="9">
        <f>VLOOKUP($C504,'ASDR Current'!$A:$X,J$14,FALSE)/1000</f>
        <v>365.35376000000002</v>
      </c>
      <c r="K504" s="11"/>
      <c r="L504" s="9">
        <f>VLOOKUP($C504,'ASDR Current'!$A:$X,L$14,FALSE)/1000</f>
        <v>0</v>
      </c>
      <c r="M504" s="11"/>
      <c r="N504" s="9">
        <f>VLOOKUP($C504,'ASDR Current'!$A:$X,N$13,FALSE)/1000+VLOOKUP($C504,'ASDR Current'!$A:$X,N$14,FALSE)/1000</f>
        <v>-173.19257000000007</v>
      </c>
      <c r="O504" s="10"/>
      <c r="P504" s="9">
        <f>SUM(H504,J504,L504,N504)</f>
        <v>411.07105999999999</v>
      </c>
      <c r="Q504" s="11"/>
      <c r="R504" s="9">
        <f>VLOOKUP($C504,'ASDR Current'!$A:$X,R$14,FALSE)/1000</f>
        <v>276.11430000000001</v>
      </c>
      <c r="V504" s="170">
        <f t="shared" si="54"/>
        <v>5</v>
      </c>
      <c r="W504" s="170">
        <f t="shared" si="55"/>
        <v>5</v>
      </c>
      <c r="X504" s="170">
        <f t="shared" si="56"/>
        <v>0</v>
      </c>
      <c r="Y504" s="170">
        <f t="shared" si="57"/>
        <v>5</v>
      </c>
      <c r="Z504" s="170">
        <f t="shared" si="58"/>
        <v>5</v>
      </c>
      <c r="AA504" s="170">
        <f t="shared" si="59"/>
        <v>4</v>
      </c>
    </row>
    <row r="505" spans="1:27" x14ac:dyDescent="0.25">
      <c r="A505" s="122">
        <f t="shared" si="60"/>
        <v>37</v>
      </c>
      <c r="B505" s="128"/>
      <c r="C505" s="122">
        <v>10501</v>
      </c>
      <c r="D505" s="37" t="s">
        <v>210</v>
      </c>
      <c r="F505" s="132">
        <f>VLOOKUP($C505,'ASDR Current'!$A:$X,F$14,FALSE)*100</f>
        <v>0</v>
      </c>
      <c r="G505" s="119"/>
      <c r="H505" s="9">
        <f>VLOOKUP($C505,'ASDR Current'!$A:$X,H$14,FALSE)/1000</f>
        <v>54570.735410000001</v>
      </c>
      <c r="I505" s="10"/>
      <c r="J505" s="9">
        <f>VLOOKUP($C505,'ASDR Current'!$A:$X,J$14,FALSE)/1000</f>
        <v>3556.875</v>
      </c>
      <c r="K505" s="11"/>
      <c r="L505" s="9">
        <f>VLOOKUP($C505,'ASDR Current'!$A:$X,L$14,FALSE)/1000</f>
        <v>0</v>
      </c>
      <c r="M505" s="11"/>
      <c r="N505" s="9">
        <f>VLOOKUP($C505,'ASDR Current'!$A:$X,N$13,FALSE)/1000+VLOOKUP($C505,'ASDR Current'!$A:$X,N$14,FALSE)/1000</f>
        <v>0</v>
      </c>
      <c r="O505" s="10"/>
      <c r="P505" s="9">
        <f>SUM(H505,J505,L505,N505)</f>
        <v>58127.610410000001</v>
      </c>
      <c r="Q505" s="11"/>
      <c r="R505" s="9">
        <f>VLOOKUP($C505,'ASDR Current'!$A:$X,R$14,FALSE)/1000</f>
        <v>55938.784450000006</v>
      </c>
      <c r="V505" s="170">
        <f t="shared" si="54"/>
        <v>5</v>
      </c>
      <c r="W505" s="170">
        <f t="shared" si="55"/>
        <v>1</v>
      </c>
      <c r="X505" s="170">
        <f t="shared" si="56"/>
        <v>0</v>
      </c>
      <c r="Y505" s="170">
        <f t="shared" si="57"/>
        <v>0</v>
      </c>
      <c r="Z505" s="170">
        <f t="shared" si="58"/>
        <v>5</v>
      </c>
      <c r="AA505" s="170">
        <f t="shared" si="59"/>
        <v>5</v>
      </c>
    </row>
    <row r="506" spans="1:27" x14ac:dyDescent="0.25">
      <c r="A506" s="122">
        <f t="shared" si="60"/>
        <v>38</v>
      </c>
      <c r="B506" s="128"/>
      <c r="F506" s="133"/>
      <c r="O506" s="119"/>
      <c r="V506" s="170">
        <f t="shared" si="54"/>
        <v>0</v>
      </c>
      <c r="W506" s="170">
        <f t="shared" si="55"/>
        <v>0</v>
      </c>
      <c r="X506" s="170">
        <f t="shared" si="56"/>
        <v>0</v>
      </c>
      <c r="Y506" s="170">
        <f t="shared" si="57"/>
        <v>0</v>
      </c>
      <c r="Z506" s="170">
        <f t="shared" si="58"/>
        <v>0</v>
      </c>
      <c r="AA506" s="170">
        <f t="shared" si="59"/>
        <v>0</v>
      </c>
    </row>
    <row r="507" spans="1:27" x14ac:dyDescent="0.25">
      <c r="A507" s="122">
        <f t="shared" si="60"/>
        <v>39</v>
      </c>
      <c r="B507" s="128"/>
      <c r="C507" s="122">
        <v>10803</v>
      </c>
      <c r="D507" s="117" t="s">
        <v>211</v>
      </c>
      <c r="F507" s="132">
        <f>VLOOKUP($C507,'ASDR Current'!$A:$X,F$14,FALSE)*100</f>
        <v>0</v>
      </c>
      <c r="G507" s="119"/>
      <c r="H507" s="9">
        <f>VLOOKUP($C507,'ASDR Current'!$A:$X,H$14,FALSE)/1000-H508</f>
        <v>0</v>
      </c>
      <c r="I507" s="10"/>
      <c r="J507" s="9">
        <f>VLOOKUP($C507,'ASDR Current'!$A:$X,J$14,FALSE)/1000-J508</f>
        <v>0</v>
      </c>
      <c r="K507" s="11"/>
      <c r="L507" s="9">
        <f>VLOOKUP($C507,'ASDR Current'!$A:$X,L$14,FALSE)/1000-L508</f>
        <v>0</v>
      </c>
      <c r="M507" s="11"/>
      <c r="N507" s="9">
        <f>VLOOKUP($C507,'ASDR Current'!$A:$X,N$14,FALSE)/1000-N508</f>
        <v>0</v>
      </c>
      <c r="O507" s="10"/>
      <c r="P507" s="9">
        <f>SUM(H507,J507,L507,N507)</f>
        <v>0</v>
      </c>
      <c r="Q507" s="11"/>
      <c r="R507" s="9">
        <f>VLOOKUP($C507,'ASDR Current'!$A:$X,R$14,FALSE)/1000-R508</f>
        <v>0</v>
      </c>
      <c r="V507" s="170">
        <f t="shared" si="54"/>
        <v>0</v>
      </c>
      <c r="W507" s="170">
        <f t="shared" si="55"/>
        <v>0</v>
      </c>
      <c r="X507" s="170">
        <f t="shared" si="56"/>
        <v>0</v>
      </c>
      <c r="Y507" s="170">
        <f t="shared" si="57"/>
        <v>0</v>
      </c>
      <c r="Z507" s="170">
        <f t="shared" si="58"/>
        <v>0</v>
      </c>
      <c r="AA507" s="170">
        <f t="shared" si="59"/>
        <v>0</v>
      </c>
    </row>
    <row r="508" spans="1:27" x14ac:dyDescent="0.25">
      <c r="A508" s="122">
        <f t="shared" si="60"/>
        <v>40</v>
      </c>
      <c r="B508" s="128"/>
      <c r="D508" s="117" t="s">
        <v>212</v>
      </c>
      <c r="F508" s="132">
        <v>0</v>
      </c>
      <c r="G508" s="119"/>
      <c r="H508" s="9">
        <v>0</v>
      </c>
      <c r="I508" s="10"/>
      <c r="J508" s="9">
        <v>0</v>
      </c>
      <c r="K508" s="11"/>
      <c r="L508" s="9">
        <v>0</v>
      </c>
      <c r="M508" s="11"/>
      <c r="N508" s="9">
        <v>0</v>
      </c>
      <c r="O508" s="10"/>
      <c r="P508" s="9">
        <f>SUM(H508,J508,L508,N508)</f>
        <v>0</v>
      </c>
      <c r="Q508" s="11"/>
      <c r="R508" s="9">
        <v>0</v>
      </c>
      <c r="V508" s="170">
        <f t="shared" si="54"/>
        <v>0</v>
      </c>
      <c r="W508" s="170">
        <f t="shared" si="55"/>
        <v>0</v>
      </c>
      <c r="X508" s="170">
        <f t="shared" si="56"/>
        <v>0</v>
      </c>
      <c r="Y508" s="170">
        <f t="shared" si="57"/>
        <v>0</v>
      </c>
      <c r="Z508" s="170">
        <f t="shared" si="58"/>
        <v>0</v>
      </c>
      <c r="AA508" s="170">
        <f t="shared" si="59"/>
        <v>0</v>
      </c>
    </row>
    <row r="509" spans="1:27" ht="13.8" thickBot="1" x14ac:dyDescent="0.3">
      <c r="A509" s="122">
        <f t="shared" si="60"/>
        <v>41</v>
      </c>
      <c r="B509" s="128"/>
      <c r="D509" s="117" t="s">
        <v>213</v>
      </c>
      <c r="H509" s="163">
        <f>SUM(H507:H508)</f>
        <v>0</v>
      </c>
      <c r="J509" s="163">
        <f>SUM(J507:J508)</f>
        <v>0</v>
      </c>
      <c r="L509" s="163">
        <f>SUM(L507:L508)</f>
        <v>0</v>
      </c>
      <c r="N509" s="163">
        <f>SUM(N507:N508)</f>
        <v>0</v>
      </c>
      <c r="O509" s="119"/>
      <c r="P509" s="163">
        <f>SUM(P507:P508)</f>
        <v>0</v>
      </c>
      <c r="R509" s="163">
        <f>SUM(R507:R508)</f>
        <v>0</v>
      </c>
      <c r="V509" s="170">
        <f t="shared" si="54"/>
        <v>0</v>
      </c>
      <c r="W509" s="170">
        <f t="shared" si="55"/>
        <v>0</v>
      </c>
      <c r="X509" s="170">
        <f t="shared" si="56"/>
        <v>0</v>
      </c>
      <c r="Y509" s="170">
        <f t="shared" si="57"/>
        <v>0</v>
      </c>
      <c r="Z509" s="170">
        <f t="shared" si="58"/>
        <v>0</v>
      </c>
      <c r="AA509" s="170">
        <f t="shared" si="59"/>
        <v>0</v>
      </c>
    </row>
    <row r="510" spans="1:27" ht="13.8" thickTop="1" x14ac:dyDescent="0.25">
      <c r="A510" s="122">
        <f t="shared" si="60"/>
        <v>42</v>
      </c>
      <c r="B510" s="128"/>
      <c r="O510" s="119"/>
      <c r="V510" s="170">
        <f t="shared" si="54"/>
        <v>0</v>
      </c>
      <c r="W510" s="170">
        <f t="shared" si="55"/>
        <v>0</v>
      </c>
      <c r="X510" s="170">
        <f t="shared" si="56"/>
        <v>0</v>
      </c>
      <c r="Y510" s="170">
        <f t="shared" si="57"/>
        <v>0</v>
      </c>
      <c r="Z510" s="170">
        <f t="shared" si="58"/>
        <v>0</v>
      </c>
      <c r="AA510" s="170">
        <f t="shared" si="59"/>
        <v>0</v>
      </c>
    </row>
    <row r="511" spans="1:27" ht="13.8" thickBot="1" x14ac:dyDescent="0.3">
      <c r="A511" s="122">
        <f t="shared" si="60"/>
        <v>43</v>
      </c>
      <c r="B511" s="128"/>
      <c r="D511" s="134" t="s">
        <v>214</v>
      </c>
      <c r="E511" s="134"/>
      <c r="H511" s="29">
        <f>SUM(H496,H502,H504,H505,H509)</f>
        <v>11663485.82148</v>
      </c>
      <c r="J511" s="29">
        <f>SUM(J496,J502,J504,J505,J509)</f>
        <v>1039363.45057</v>
      </c>
      <c r="K511" s="14"/>
      <c r="L511" s="29">
        <f>SUM(L496,L502,L504,L505,L509)</f>
        <v>-119288.12422</v>
      </c>
      <c r="M511" s="14"/>
      <c r="N511" s="29">
        <f>SUM(N496,N502,N504,N505,N509)</f>
        <v>-767.87303999999824</v>
      </c>
      <c r="O511" s="14"/>
      <c r="P511" s="29">
        <f>SUM(P496,P502,P504,P505,P509)</f>
        <v>12582793.27479</v>
      </c>
      <c r="Q511" s="14"/>
      <c r="R511" s="29">
        <f>SUM(R496,R502,R504,R505,R509)</f>
        <v>11936352.009640001</v>
      </c>
      <c r="V511" s="170">
        <f t="shared" si="54"/>
        <v>5</v>
      </c>
      <c r="W511" s="170">
        <f t="shared" si="55"/>
        <v>5</v>
      </c>
      <c r="X511" s="170">
        <f t="shared" si="56"/>
        <v>5</v>
      </c>
      <c r="Y511" s="170">
        <f t="shared" si="57"/>
        <v>12</v>
      </c>
      <c r="Z511" s="170">
        <f t="shared" si="58"/>
        <v>5</v>
      </c>
      <c r="AA511" s="170">
        <f t="shared" si="59"/>
        <v>5</v>
      </c>
    </row>
    <row r="512" spans="1:27" ht="14.4" thickTop="1" thickBot="1" x14ac:dyDescent="0.3">
      <c r="A512" s="123">
        <f t="shared" si="60"/>
        <v>44</v>
      </c>
      <c r="B512" s="21" t="s">
        <v>59</v>
      </c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38"/>
      <c r="P512" s="116"/>
      <c r="Q512" s="116"/>
      <c r="R512" s="116"/>
      <c r="V512" s="170">
        <f t="shared" si="54"/>
        <v>0</v>
      </c>
      <c r="W512" s="170">
        <f t="shared" si="55"/>
        <v>0</v>
      </c>
      <c r="X512" s="170">
        <f t="shared" si="56"/>
        <v>0</v>
      </c>
      <c r="Y512" s="170">
        <f t="shared" si="57"/>
        <v>0</v>
      </c>
      <c r="Z512" s="170">
        <f t="shared" si="58"/>
        <v>0</v>
      </c>
      <c r="AA512" s="170">
        <f t="shared" si="59"/>
        <v>0</v>
      </c>
    </row>
    <row r="513" spans="1:27" x14ac:dyDescent="0.25">
      <c r="A513" s="117" t="str">
        <f>$A$57</f>
        <v>Supporting Schedules:  B-08, B-11</v>
      </c>
      <c r="O513" s="119"/>
      <c r="P513" s="117" t="str">
        <f>$P$57</f>
        <v>Recap Schedules:  B-03, B-06</v>
      </c>
      <c r="V513" s="170">
        <f t="shared" si="54"/>
        <v>0</v>
      </c>
      <c r="W513" s="170">
        <f t="shared" si="55"/>
        <v>0</v>
      </c>
      <c r="X513" s="170">
        <f t="shared" si="56"/>
        <v>0</v>
      </c>
      <c r="Y513" s="170">
        <f t="shared" si="57"/>
        <v>0</v>
      </c>
      <c r="Z513" s="170">
        <f t="shared" si="58"/>
        <v>0</v>
      </c>
      <c r="AA513" s="170">
        <f t="shared" si="59"/>
        <v>0</v>
      </c>
    </row>
    <row r="514" spans="1:27" ht="13.8" thickBot="1" x14ac:dyDescent="0.3">
      <c r="A514" s="116" t="str">
        <f>$A$1</f>
        <v>SCHEDULE B-07</v>
      </c>
      <c r="B514" s="116"/>
      <c r="C514" s="116"/>
      <c r="D514" s="116"/>
      <c r="E514" s="116"/>
      <c r="F514" s="116"/>
      <c r="G514" s="116" t="str">
        <f>$G$1</f>
        <v>PLANT BALANCES BY ACCOUNT AND SUB-ACCOUNT</v>
      </c>
      <c r="H514" s="116"/>
      <c r="I514" s="116"/>
      <c r="J514" s="116"/>
      <c r="K514" s="116"/>
      <c r="L514" s="116"/>
      <c r="M514" s="116"/>
      <c r="N514" s="116"/>
      <c r="O514" s="138"/>
      <c r="P514" s="116"/>
      <c r="Q514" s="116"/>
      <c r="R514" s="116" t="str">
        <f>"Page 30 of " &amp; $P$1</f>
        <v>Page 30 of 30</v>
      </c>
      <c r="V514" s="170">
        <f t="shared" si="54"/>
        <v>0</v>
      </c>
      <c r="W514" s="170">
        <f t="shared" si="55"/>
        <v>0</v>
      </c>
      <c r="X514" s="170">
        <f t="shared" si="56"/>
        <v>0</v>
      </c>
      <c r="Y514" s="170">
        <f t="shared" si="57"/>
        <v>0</v>
      </c>
      <c r="Z514" s="170">
        <f t="shared" si="58"/>
        <v>0</v>
      </c>
      <c r="AA514" s="170">
        <f t="shared" si="59"/>
        <v>0</v>
      </c>
    </row>
    <row r="515" spans="1:27" x14ac:dyDescent="0.25">
      <c r="A515" s="117" t="str">
        <f>$A$2</f>
        <v>FLORIDA PUBLIC SERVICE COMMISSION</v>
      </c>
      <c r="B515" s="139"/>
      <c r="E515" s="119" t="str">
        <f>$E$2</f>
        <v xml:space="preserve">                  EXPLANATION:</v>
      </c>
      <c r="F515" s="117" t="str">
        <f>IF($F$2="","",$F$2)</f>
        <v>Provide the depreciation rate and plant balances for each account or sub-account to which</v>
      </c>
      <c r="J515" s="140"/>
      <c r="K515" s="140"/>
      <c r="M515" s="140"/>
      <c r="N515" s="140"/>
      <c r="O515" s="141"/>
      <c r="P515" s="117" t="str">
        <f>$P$2</f>
        <v>Type of data shown:</v>
      </c>
      <c r="R515" s="118"/>
      <c r="V515" s="170">
        <f t="shared" ref="V515:V570" si="61">IFERROR(IF(H515=INT(H515),0,LEN(MID(H515-INT(H515),FIND(".",H515,1),LEN(H515)-FIND(".",H515,1)))),0)</f>
        <v>0</v>
      </c>
      <c r="W515" s="170">
        <f t="shared" ref="W515:W570" si="62">IFERROR(IF(J515=INT(J515),0,LEN(MID(J515-INT(J515),FIND(".",J515,1),LEN(J515)-FIND(".",J515,1)))),0)</f>
        <v>0</v>
      </c>
      <c r="X515" s="170">
        <f t="shared" ref="X515:X570" si="63">IFERROR(IF(L515=INT(L515),0,LEN(MID(L515-INT(L515),FIND(".",L515,1),LEN(L515)-FIND(".",L515,1)))),0)</f>
        <v>0</v>
      </c>
      <c r="Y515" s="170">
        <f t="shared" ref="Y515:Y570" si="64">IFERROR(IF(N515=INT(N515),0,LEN(MID(N515-INT(N515),FIND(".",N515,1),LEN(N515)-FIND(".",N515,1)))),0)</f>
        <v>0</v>
      </c>
      <c r="Z515" s="170">
        <f t="shared" ref="Z515:Z570" si="65">IFERROR(IF(P515=INT(P515),0,LEN(MID(P515-INT(P515),FIND(".",P515,1),LEN(P515)-FIND(".",P515,1)))),0)</f>
        <v>0</v>
      </c>
      <c r="AA515" s="170">
        <f t="shared" ref="AA515:AA570" si="66">IFERROR(IF(R515=INT(R515),0,LEN(MID(R515-INT(R515),FIND(".",R515,1),LEN(R515)-FIND(".",R515,1)))),0)</f>
        <v>0</v>
      </c>
    </row>
    <row r="516" spans="1:27" x14ac:dyDescent="0.25">
      <c r="B516" s="139"/>
      <c r="F516" s="117" t="str">
        <f>IF($F$3="","",$F$3)</f>
        <v>a separate depreciation rate is prescribed. (Include Amortization/Recovery schedule amounts).</v>
      </c>
      <c r="J516" s="119"/>
      <c r="K516" s="118"/>
      <c r="N516" s="119"/>
      <c r="O516" s="119" t="str">
        <f>IF($O$3=0,"",$O$3)</f>
        <v/>
      </c>
      <c r="P516" s="118" t="str">
        <f>$P$3</f>
        <v>Projected Test Year Ended 12/31/2025</v>
      </c>
      <c r="R516" s="119"/>
      <c r="V516" s="170">
        <f t="shared" si="61"/>
        <v>0</v>
      </c>
      <c r="W516" s="170">
        <f t="shared" si="62"/>
        <v>0</v>
      </c>
      <c r="X516" s="170">
        <f t="shared" si="63"/>
        <v>0</v>
      </c>
      <c r="Y516" s="170">
        <f t="shared" si="64"/>
        <v>0</v>
      </c>
      <c r="Z516" s="170">
        <f t="shared" si="65"/>
        <v>0</v>
      </c>
      <c r="AA516" s="170">
        <f t="shared" si="66"/>
        <v>0</v>
      </c>
    </row>
    <row r="517" spans="1:27" x14ac:dyDescent="0.25">
      <c r="A517" s="117" t="str">
        <f>$A$4</f>
        <v>COMPANY: TAMPA ELECTRIC COMPANY</v>
      </c>
      <c r="B517" s="139"/>
      <c r="F517" s="117" t="str">
        <f>IF(+$F$4="","",$F$4)</f>
        <v/>
      </c>
      <c r="J517" s="119"/>
      <c r="K517" s="118"/>
      <c r="L517" s="119"/>
      <c r="O517" s="119" t="str">
        <f>IF($O$4=0,"",$O$4)</f>
        <v/>
      </c>
      <c r="P517" s="118" t="str">
        <f>$P$4</f>
        <v>Projected Prior Year Ended 12/31/2024</v>
      </c>
      <c r="R517" s="119"/>
      <c r="V517" s="170">
        <f t="shared" si="61"/>
        <v>0</v>
      </c>
      <c r="W517" s="170">
        <f t="shared" si="62"/>
        <v>0</v>
      </c>
      <c r="X517" s="170">
        <f t="shared" si="63"/>
        <v>0</v>
      </c>
      <c r="Y517" s="170">
        <f t="shared" si="64"/>
        <v>0</v>
      </c>
      <c r="Z517" s="170">
        <f t="shared" si="65"/>
        <v>0</v>
      </c>
      <c r="AA517" s="170">
        <f t="shared" si="66"/>
        <v>0</v>
      </c>
    </row>
    <row r="518" spans="1:27" x14ac:dyDescent="0.25">
      <c r="B518" s="139"/>
      <c r="F518" s="117" t="str">
        <f>IF(+$F$5="","",$F$5)</f>
        <v/>
      </c>
      <c r="J518" s="119"/>
      <c r="K518" s="118"/>
      <c r="L518" s="119"/>
      <c r="O518" s="119" t="str">
        <f>IF($O$5=0,"",$O$5)</f>
        <v>XX</v>
      </c>
      <c r="P518" s="118" t="str">
        <f>$P$5</f>
        <v>Historical Prior Year Ended 12/31/2023</v>
      </c>
      <c r="R518" s="119"/>
      <c r="V518" s="170">
        <f t="shared" si="61"/>
        <v>0</v>
      </c>
      <c r="W518" s="170">
        <f t="shared" si="62"/>
        <v>0</v>
      </c>
      <c r="X518" s="170">
        <f t="shared" si="63"/>
        <v>0</v>
      </c>
      <c r="Y518" s="170">
        <f t="shared" si="64"/>
        <v>0</v>
      </c>
      <c r="Z518" s="170">
        <f t="shared" si="65"/>
        <v>0</v>
      </c>
      <c r="AA518" s="170">
        <f t="shared" si="66"/>
        <v>0</v>
      </c>
    </row>
    <row r="519" spans="1:27" x14ac:dyDescent="0.25">
      <c r="B519" s="139"/>
      <c r="J519" s="119"/>
      <c r="K519" s="118"/>
      <c r="L519" s="119"/>
      <c r="O519" s="119"/>
      <c r="P519" s="118" t="str">
        <f>$P$6</f>
        <v>Witness: C. Aldazabal / J. Chronister / C. Heck /</v>
      </c>
      <c r="R519" s="119"/>
      <c r="V519" s="170">
        <f t="shared" si="61"/>
        <v>0</v>
      </c>
      <c r="W519" s="170">
        <f t="shared" si="62"/>
        <v>0</v>
      </c>
      <c r="X519" s="170">
        <f t="shared" si="63"/>
        <v>0</v>
      </c>
      <c r="Y519" s="170">
        <f t="shared" si="64"/>
        <v>0</v>
      </c>
      <c r="Z519" s="170">
        <f t="shared" si="65"/>
        <v>0</v>
      </c>
      <c r="AA519" s="170">
        <f t="shared" si="66"/>
        <v>0</v>
      </c>
    </row>
    <row r="520" spans="1:27" ht="13.8" thickBot="1" x14ac:dyDescent="0.3">
      <c r="A520" s="116" t="str">
        <f>A$7</f>
        <v>DOCKET No. 20240026-EI</v>
      </c>
      <c r="B520" s="142"/>
      <c r="C520" s="116"/>
      <c r="D520" s="116"/>
      <c r="E520" s="116"/>
      <c r="F520" s="116" t="str">
        <f>IF(+$F$7="","",$F$7)</f>
        <v/>
      </c>
      <c r="G520" s="116"/>
      <c r="H520" s="123" t="str">
        <f>IF($H$7="","",$H$7)</f>
        <v>(Dollar in 000's)</v>
      </c>
      <c r="I520" s="116"/>
      <c r="J520" s="116"/>
      <c r="K520" s="116"/>
      <c r="L520" s="116"/>
      <c r="M520" s="116"/>
      <c r="N520" s="116"/>
      <c r="O520" s="138"/>
      <c r="P520" s="116" t="str">
        <f>$P$7</f>
        <v xml:space="preserve">              R. Latta / K. Sparkman / K. Stryker / C. Whitworth</v>
      </c>
      <c r="Q520" s="116"/>
      <c r="R520" s="116"/>
      <c r="V520" s="170">
        <f t="shared" si="61"/>
        <v>0</v>
      </c>
      <c r="W520" s="170">
        <f t="shared" si="62"/>
        <v>0</v>
      </c>
      <c r="X520" s="170">
        <f t="shared" si="63"/>
        <v>0</v>
      </c>
      <c r="Y520" s="170">
        <f t="shared" si="64"/>
        <v>0</v>
      </c>
      <c r="Z520" s="170">
        <f t="shared" si="65"/>
        <v>0</v>
      </c>
      <c r="AA520" s="170">
        <f t="shared" si="66"/>
        <v>0</v>
      </c>
    </row>
    <row r="521" spans="1:27" x14ac:dyDescent="0.25"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1"/>
      <c r="P521" s="120"/>
      <c r="Q521" s="120"/>
      <c r="R521" s="120"/>
      <c r="V521" s="170">
        <f t="shared" si="61"/>
        <v>0</v>
      </c>
      <c r="W521" s="170">
        <f t="shared" si="62"/>
        <v>0</v>
      </c>
      <c r="X521" s="170">
        <f t="shared" si="63"/>
        <v>0</v>
      </c>
      <c r="Y521" s="170">
        <f t="shared" si="64"/>
        <v>0</v>
      </c>
      <c r="Z521" s="170">
        <f t="shared" si="65"/>
        <v>0</v>
      </c>
      <c r="AA521" s="170">
        <f t="shared" si="66"/>
        <v>0</v>
      </c>
    </row>
    <row r="522" spans="1:27" x14ac:dyDescent="0.25">
      <c r="C522" s="120" t="s">
        <v>19</v>
      </c>
      <c r="D522" s="120" t="s">
        <v>20</v>
      </c>
      <c r="E522" s="120"/>
      <c r="F522" s="120" t="s">
        <v>21</v>
      </c>
      <c r="G522" s="120"/>
      <c r="H522" s="120" t="s">
        <v>2</v>
      </c>
      <c r="I522" s="120"/>
      <c r="J522" s="122" t="s">
        <v>3</v>
      </c>
      <c r="K522" s="122"/>
      <c r="L522" s="120" t="s">
        <v>4</v>
      </c>
      <c r="M522" s="120"/>
      <c r="N522" s="120" t="s">
        <v>5</v>
      </c>
      <c r="O522" s="121"/>
      <c r="P522" s="120" t="s">
        <v>6</v>
      </c>
      <c r="Q522" s="120"/>
      <c r="R522" s="120" t="s">
        <v>7</v>
      </c>
      <c r="V522" s="170">
        <f t="shared" si="61"/>
        <v>0</v>
      </c>
      <c r="W522" s="170">
        <f t="shared" si="62"/>
        <v>0</v>
      </c>
      <c r="X522" s="170">
        <f t="shared" si="63"/>
        <v>0</v>
      </c>
      <c r="Y522" s="170">
        <f t="shared" si="64"/>
        <v>0</v>
      </c>
      <c r="Z522" s="170">
        <f t="shared" si="65"/>
        <v>0</v>
      </c>
      <c r="AA522" s="170">
        <f t="shared" si="66"/>
        <v>0</v>
      </c>
    </row>
    <row r="523" spans="1:27" x14ac:dyDescent="0.25">
      <c r="C523" s="122" t="s">
        <v>22</v>
      </c>
      <c r="D523" s="122" t="s">
        <v>22</v>
      </c>
      <c r="F523" s="122" t="s">
        <v>23</v>
      </c>
      <c r="G523" s="122"/>
      <c r="H523" s="120" t="s">
        <v>24</v>
      </c>
      <c r="I523" s="122"/>
      <c r="J523" s="120" t="s">
        <v>25</v>
      </c>
      <c r="K523" s="122"/>
      <c r="L523" s="122" t="s">
        <v>25</v>
      </c>
      <c r="M523" s="122"/>
      <c r="O523" s="119"/>
      <c r="P523" s="122" t="s">
        <v>24</v>
      </c>
      <c r="R523" s="122"/>
      <c r="V523" s="170">
        <f t="shared" si="61"/>
        <v>0</v>
      </c>
      <c r="W523" s="170">
        <f t="shared" si="62"/>
        <v>0</v>
      </c>
      <c r="X523" s="170">
        <f t="shared" si="63"/>
        <v>0</v>
      </c>
      <c r="Y523" s="170">
        <f t="shared" si="64"/>
        <v>0</v>
      </c>
      <c r="Z523" s="170">
        <f t="shared" si="65"/>
        <v>0</v>
      </c>
      <c r="AA523" s="170">
        <f t="shared" si="66"/>
        <v>0</v>
      </c>
    </row>
    <row r="524" spans="1:27" x14ac:dyDescent="0.25">
      <c r="A524" s="122" t="s">
        <v>26</v>
      </c>
      <c r="B524" s="122"/>
      <c r="C524" s="122" t="s">
        <v>27</v>
      </c>
      <c r="D524" s="122" t="s">
        <v>27</v>
      </c>
      <c r="E524" s="120"/>
      <c r="F524" s="122" t="s">
        <v>28</v>
      </c>
      <c r="G524" s="122"/>
      <c r="H524" s="122" t="s">
        <v>29</v>
      </c>
      <c r="I524" s="122"/>
      <c r="J524" s="122" t="s">
        <v>24</v>
      </c>
      <c r="K524" s="120"/>
      <c r="L524" s="122" t="s">
        <v>24</v>
      </c>
      <c r="M524" s="118"/>
      <c r="N524" s="122" t="s">
        <v>30</v>
      </c>
      <c r="O524" s="121"/>
      <c r="P524" s="120" t="s">
        <v>29</v>
      </c>
      <c r="Q524" s="120"/>
      <c r="R524" s="122" t="s">
        <v>31</v>
      </c>
      <c r="V524" s="170">
        <f t="shared" si="61"/>
        <v>0</v>
      </c>
      <c r="W524" s="170">
        <f t="shared" si="62"/>
        <v>0</v>
      </c>
      <c r="X524" s="170">
        <f t="shared" si="63"/>
        <v>0</v>
      </c>
      <c r="Y524" s="170">
        <f t="shared" si="64"/>
        <v>0</v>
      </c>
      <c r="Z524" s="170">
        <f t="shared" si="65"/>
        <v>0</v>
      </c>
      <c r="AA524" s="170">
        <f t="shared" si="66"/>
        <v>0</v>
      </c>
    </row>
    <row r="525" spans="1:27" ht="13.8" thickBot="1" x14ac:dyDescent="0.3">
      <c r="A525" s="123" t="s">
        <v>32</v>
      </c>
      <c r="B525" s="123"/>
      <c r="C525" s="123" t="s">
        <v>33</v>
      </c>
      <c r="D525" s="123" t="s">
        <v>34</v>
      </c>
      <c r="E525" s="123"/>
      <c r="F525" s="124" t="s">
        <v>35</v>
      </c>
      <c r="G525" s="124"/>
      <c r="H525" s="124" t="s">
        <v>36</v>
      </c>
      <c r="I525" s="125"/>
      <c r="J525" s="124" t="s">
        <v>37</v>
      </c>
      <c r="K525" s="125"/>
      <c r="L525" s="125" t="s">
        <v>38</v>
      </c>
      <c r="M525" s="126"/>
      <c r="N525" s="126" t="s">
        <v>39</v>
      </c>
      <c r="O525" s="127"/>
      <c r="P525" s="126" t="s">
        <v>40</v>
      </c>
      <c r="Q525" s="126"/>
      <c r="R525" s="126" t="s">
        <v>41</v>
      </c>
      <c r="V525" s="170">
        <f t="shared" si="61"/>
        <v>0</v>
      </c>
      <c r="W525" s="170">
        <f t="shared" si="62"/>
        <v>0</v>
      </c>
      <c r="X525" s="170">
        <f t="shared" si="63"/>
        <v>0</v>
      </c>
      <c r="Y525" s="170">
        <f t="shared" si="64"/>
        <v>0</v>
      </c>
      <c r="Z525" s="170">
        <f t="shared" si="65"/>
        <v>0</v>
      </c>
      <c r="AA525" s="170">
        <f t="shared" si="66"/>
        <v>0</v>
      </c>
    </row>
    <row r="526" spans="1:27" x14ac:dyDescent="0.25">
      <c r="A526" s="122">
        <v>1</v>
      </c>
      <c r="B526" s="128"/>
      <c r="O526" s="119"/>
      <c r="V526" s="170">
        <f t="shared" si="61"/>
        <v>0</v>
      </c>
      <c r="W526" s="170">
        <f t="shared" si="62"/>
        <v>0</v>
      </c>
      <c r="X526" s="170">
        <f t="shared" si="63"/>
        <v>0</v>
      </c>
      <c r="Y526" s="170">
        <f t="shared" si="64"/>
        <v>0</v>
      </c>
      <c r="Z526" s="170">
        <f t="shared" si="65"/>
        <v>0</v>
      </c>
      <c r="AA526" s="170">
        <f t="shared" si="66"/>
        <v>0</v>
      </c>
    </row>
    <row r="527" spans="1:27" x14ac:dyDescent="0.25">
      <c r="A527" s="122">
        <f>A526+1</f>
        <v>2</v>
      </c>
      <c r="B527" s="128"/>
      <c r="O527" s="119"/>
      <c r="V527" s="170">
        <f t="shared" si="61"/>
        <v>0</v>
      </c>
      <c r="W527" s="170">
        <f t="shared" si="62"/>
        <v>0</v>
      </c>
      <c r="X527" s="170">
        <f t="shared" si="63"/>
        <v>0</v>
      </c>
      <c r="Y527" s="170">
        <f t="shared" si="64"/>
        <v>0</v>
      </c>
      <c r="Z527" s="170">
        <f t="shared" si="65"/>
        <v>0</v>
      </c>
      <c r="AA527" s="170">
        <f t="shared" si="66"/>
        <v>0</v>
      </c>
    </row>
    <row r="528" spans="1:27" x14ac:dyDescent="0.25">
      <c r="A528" s="122">
        <f t="shared" ref="A528:A569" si="67">A527+1</f>
        <v>3</v>
      </c>
      <c r="B528" s="128"/>
      <c r="D528" s="117" t="s">
        <v>78</v>
      </c>
      <c r="F528" s="6"/>
      <c r="G528" s="6"/>
      <c r="H528" s="6">
        <f>H133</f>
        <v>1374320.1505299998</v>
      </c>
      <c r="I528" s="6"/>
      <c r="J528" s="6">
        <f>J133</f>
        <v>79436.334769999987</v>
      </c>
      <c r="K528" s="6"/>
      <c r="L528" s="6">
        <f>L133</f>
        <v>-14684.079089999999</v>
      </c>
      <c r="M528" s="6"/>
      <c r="N528" s="6">
        <f>N133</f>
        <v>0</v>
      </c>
      <c r="O528" s="14"/>
      <c r="P528" s="6">
        <f>P133</f>
        <v>1439072.4062099992</v>
      </c>
      <c r="Q528" s="6"/>
      <c r="R528" s="6">
        <f>R133</f>
        <v>1397689.0566799999</v>
      </c>
      <c r="V528" s="170">
        <f t="shared" si="61"/>
        <v>5</v>
      </c>
      <c r="W528" s="170">
        <f t="shared" si="62"/>
        <v>5</v>
      </c>
      <c r="X528" s="170">
        <f t="shared" si="63"/>
        <v>5</v>
      </c>
      <c r="Y528" s="170">
        <f t="shared" si="64"/>
        <v>0</v>
      </c>
      <c r="Z528" s="170">
        <f t="shared" si="65"/>
        <v>5</v>
      </c>
      <c r="AA528" s="170">
        <f t="shared" si="66"/>
        <v>5</v>
      </c>
    </row>
    <row r="529" spans="1:27" x14ac:dyDescent="0.25">
      <c r="A529" s="122">
        <f t="shared" si="67"/>
        <v>4</v>
      </c>
      <c r="B529" s="128"/>
      <c r="F529" s="6"/>
      <c r="G529" s="6"/>
      <c r="H529" s="6"/>
      <c r="I529" s="6"/>
      <c r="J529" s="6"/>
      <c r="K529" s="6"/>
      <c r="L529" s="6"/>
      <c r="M529" s="6"/>
      <c r="N529" s="6"/>
      <c r="O529" s="14"/>
      <c r="P529" s="6"/>
      <c r="Q529" s="6"/>
      <c r="R529" s="6"/>
      <c r="V529" s="170">
        <f t="shared" si="61"/>
        <v>0</v>
      </c>
      <c r="W529" s="170">
        <f t="shared" si="62"/>
        <v>0</v>
      </c>
      <c r="X529" s="170">
        <f t="shared" si="63"/>
        <v>0</v>
      </c>
      <c r="Y529" s="170">
        <f t="shared" si="64"/>
        <v>0</v>
      </c>
      <c r="Z529" s="170">
        <f t="shared" si="65"/>
        <v>0</v>
      </c>
      <c r="AA529" s="170">
        <f t="shared" si="66"/>
        <v>0</v>
      </c>
    </row>
    <row r="530" spans="1:27" x14ac:dyDescent="0.25">
      <c r="A530" s="122">
        <f t="shared" si="67"/>
        <v>5</v>
      </c>
      <c r="B530" s="128"/>
      <c r="D530" s="117" t="s">
        <v>132</v>
      </c>
      <c r="F530" s="6"/>
      <c r="G530" s="6"/>
      <c r="H530" s="12">
        <f>H379</f>
        <v>4721641.0717099989</v>
      </c>
      <c r="I530" s="6"/>
      <c r="J530" s="12">
        <f>J379</f>
        <v>378809.34487999999</v>
      </c>
      <c r="K530" s="6"/>
      <c r="L530" s="12">
        <f>L379</f>
        <v>-19779.130680000002</v>
      </c>
      <c r="M530" s="6"/>
      <c r="N530" s="12">
        <f>N379</f>
        <v>0</v>
      </c>
      <c r="O530" s="14"/>
      <c r="P530" s="12">
        <f>P379</f>
        <v>5080671.2859099992</v>
      </c>
      <c r="Q530" s="6"/>
      <c r="R530" s="12">
        <f>R379</f>
        <v>4789099.8512199996</v>
      </c>
      <c r="V530" s="170">
        <f t="shared" si="61"/>
        <v>5</v>
      </c>
      <c r="W530" s="170">
        <f t="shared" si="62"/>
        <v>5</v>
      </c>
      <c r="X530" s="170">
        <f t="shared" si="63"/>
        <v>5</v>
      </c>
      <c r="Y530" s="170">
        <f t="shared" si="64"/>
        <v>0</v>
      </c>
      <c r="Z530" s="170">
        <f t="shared" si="65"/>
        <v>5</v>
      </c>
      <c r="AA530" s="170">
        <f t="shared" si="66"/>
        <v>5</v>
      </c>
    </row>
    <row r="531" spans="1:27" x14ac:dyDescent="0.25">
      <c r="A531" s="122">
        <f t="shared" si="67"/>
        <v>6</v>
      </c>
      <c r="B531" s="128"/>
      <c r="F531" s="6"/>
      <c r="G531" s="6"/>
      <c r="H531" s="19"/>
      <c r="I531" s="6"/>
      <c r="J531" s="19"/>
      <c r="K531" s="6"/>
      <c r="L531" s="19"/>
      <c r="M531" s="6"/>
      <c r="N531" s="19"/>
      <c r="O531" s="14"/>
      <c r="P531" s="19"/>
      <c r="Q531" s="6"/>
      <c r="R531" s="19"/>
      <c r="V531" s="170">
        <f t="shared" si="61"/>
        <v>0</v>
      </c>
      <c r="W531" s="170">
        <f t="shared" si="62"/>
        <v>0</v>
      </c>
      <c r="X531" s="170">
        <f t="shared" si="63"/>
        <v>0</v>
      </c>
      <c r="Y531" s="170">
        <f t="shared" si="64"/>
        <v>0</v>
      </c>
      <c r="Z531" s="170">
        <f t="shared" si="65"/>
        <v>0</v>
      </c>
      <c r="AA531" s="170">
        <f t="shared" si="66"/>
        <v>0</v>
      </c>
    </row>
    <row r="532" spans="1:27" ht="13.8" thickBot="1" x14ac:dyDescent="0.3">
      <c r="A532" s="122">
        <f t="shared" si="67"/>
        <v>7</v>
      </c>
      <c r="B532" s="128"/>
      <c r="D532" s="117" t="s">
        <v>133</v>
      </c>
      <c r="F532" s="6"/>
      <c r="G532" s="6"/>
      <c r="H532" s="20">
        <f>SUM(H528,H530)</f>
        <v>6095961.2222399991</v>
      </c>
      <c r="I532" s="6"/>
      <c r="J532" s="20">
        <f>SUM(J528,J530)</f>
        <v>458245.67964999995</v>
      </c>
      <c r="K532" s="6"/>
      <c r="L532" s="20">
        <f>SUM(L528,L530)</f>
        <v>-34463.209770000001</v>
      </c>
      <c r="M532" s="6"/>
      <c r="N532" s="20">
        <f>SUM(N528,N530)</f>
        <v>0</v>
      </c>
      <c r="O532" s="14"/>
      <c r="P532" s="20">
        <f>SUM(P528,P530)</f>
        <v>6519743.6921199989</v>
      </c>
      <c r="Q532" s="6"/>
      <c r="R532" s="20">
        <f>SUM(R528,R530)</f>
        <v>6186788.9079</v>
      </c>
      <c r="V532" s="170">
        <f t="shared" si="61"/>
        <v>5</v>
      </c>
      <c r="W532" s="170">
        <f t="shared" si="62"/>
        <v>5</v>
      </c>
      <c r="X532" s="170">
        <f t="shared" si="63"/>
        <v>5</v>
      </c>
      <c r="Y532" s="170">
        <f t="shared" si="64"/>
        <v>0</v>
      </c>
      <c r="Z532" s="170">
        <f t="shared" si="65"/>
        <v>5</v>
      </c>
      <c r="AA532" s="170">
        <f t="shared" si="66"/>
        <v>4</v>
      </c>
    </row>
    <row r="533" spans="1:27" ht="13.8" thickTop="1" x14ac:dyDescent="0.25">
      <c r="A533" s="122">
        <f t="shared" si="67"/>
        <v>8</v>
      </c>
      <c r="B533" s="128"/>
      <c r="F533" s="6"/>
      <c r="G533" s="6"/>
      <c r="H533" s="6"/>
      <c r="I533" s="6"/>
      <c r="J533" s="6"/>
      <c r="K533" s="6"/>
      <c r="L533" s="6"/>
      <c r="M533" s="6"/>
      <c r="N533" s="6"/>
      <c r="O533" s="14"/>
      <c r="P533" s="6"/>
      <c r="Q533" s="6"/>
      <c r="R533" s="6"/>
      <c r="V533" s="170">
        <f t="shared" si="61"/>
        <v>0</v>
      </c>
      <c r="W533" s="170">
        <f t="shared" si="62"/>
        <v>0</v>
      </c>
      <c r="X533" s="170">
        <f t="shared" si="63"/>
        <v>0</v>
      </c>
      <c r="Y533" s="170">
        <f t="shared" si="64"/>
        <v>0</v>
      </c>
      <c r="Z533" s="170">
        <f t="shared" si="65"/>
        <v>0</v>
      </c>
      <c r="AA533" s="170">
        <f t="shared" si="66"/>
        <v>0</v>
      </c>
    </row>
    <row r="534" spans="1:27" x14ac:dyDescent="0.25">
      <c r="A534" s="122">
        <f t="shared" si="67"/>
        <v>9</v>
      </c>
      <c r="B534" s="128"/>
      <c r="D534" s="117" t="s">
        <v>146</v>
      </c>
      <c r="F534" s="6"/>
      <c r="G534" s="6"/>
      <c r="H534" s="6">
        <f>H395</f>
        <v>1091197.0759800002</v>
      </c>
      <c r="I534" s="6"/>
      <c r="J534" s="6">
        <f>J395</f>
        <v>72844.446880000003</v>
      </c>
      <c r="K534" s="6"/>
      <c r="L534" s="6">
        <f>L395</f>
        <v>-6910.9724600000009</v>
      </c>
      <c r="M534" s="6"/>
      <c r="N534" s="6">
        <f>N395</f>
        <v>6534.1232</v>
      </c>
      <c r="O534" s="14"/>
      <c r="P534" s="6">
        <f>P395</f>
        <v>1163664.6736000003</v>
      </c>
      <c r="Q534" s="6"/>
      <c r="R534" s="6">
        <f>R395</f>
        <v>1118627.35714</v>
      </c>
      <c r="V534" s="170">
        <f t="shared" si="61"/>
        <v>5</v>
      </c>
      <c r="W534" s="170">
        <f t="shared" si="62"/>
        <v>5</v>
      </c>
      <c r="X534" s="170">
        <f t="shared" si="63"/>
        <v>5</v>
      </c>
      <c r="Y534" s="170">
        <f t="shared" si="64"/>
        <v>4</v>
      </c>
      <c r="Z534" s="170">
        <f t="shared" si="65"/>
        <v>4</v>
      </c>
      <c r="AA534" s="170">
        <f t="shared" si="66"/>
        <v>5</v>
      </c>
    </row>
    <row r="535" spans="1:27" x14ac:dyDescent="0.25">
      <c r="A535" s="122">
        <f t="shared" si="67"/>
        <v>10</v>
      </c>
      <c r="B535" s="128"/>
      <c r="F535" s="6"/>
      <c r="G535" s="6"/>
      <c r="H535" s="6"/>
      <c r="I535" s="6"/>
      <c r="J535" s="6"/>
      <c r="K535" s="6"/>
      <c r="L535" s="6"/>
      <c r="M535" s="6"/>
      <c r="N535" s="6"/>
      <c r="O535" s="14"/>
      <c r="P535" s="6"/>
      <c r="Q535" s="6"/>
      <c r="R535" s="6"/>
      <c r="V535" s="170">
        <f t="shared" si="61"/>
        <v>0</v>
      </c>
      <c r="W535" s="170">
        <f t="shared" si="62"/>
        <v>0</v>
      </c>
      <c r="X535" s="170">
        <f t="shared" si="63"/>
        <v>0</v>
      </c>
      <c r="Y535" s="170">
        <f t="shared" si="64"/>
        <v>0</v>
      </c>
      <c r="Z535" s="170">
        <f t="shared" si="65"/>
        <v>0</v>
      </c>
      <c r="AA535" s="170">
        <f t="shared" si="66"/>
        <v>0</v>
      </c>
    </row>
    <row r="536" spans="1:27" x14ac:dyDescent="0.25">
      <c r="A536" s="122">
        <f t="shared" si="67"/>
        <v>11</v>
      </c>
      <c r="B536" s="128"/>
      <c r="D536" s="117" t="s">
        <v>157</v>
      </c>
      <c r="F536" s="6"/>
      <c r="G536" s="6"/>
      <c r="H536" s="6">
        <f>H430</f>
        <v>3277209.0197899998</v>
      </c>
      <c r="I536" s="6"/>
      <c r="J536" s="6">
        <f>J430</f>
        <v>358050.33925000008</v>
      </c>
      <c r="K536" s="6"/>
      <c r="L536" s="6">
        <f>L430</f>
        <v>-39128.029329999998</v>
      </c>
      <c r="M536" s="6"/>
      <c r="N536" s="6">
        <f>N430</f>
        <v>-4364.9938899999988</v>
      </c>
      <c r="O536" s="14"/>
      <c r="P536" s="6">
        <f>P430</f>
        <v>3591766.3358200006</v>
      </c>
      <c r="Q536" s="6"/>
      <c r="R536" s="6">
        <f>R430</f>
        <v>3416657.3479599999</v>
      </c>
      <c r="V536" s="170">
        <f t="shared" si="61"/>
        <v>5</v>
      </c>
      <c r="W536" s="170">
        <f t="shared" si="62"/>
        <v>5</v>
      </c>
      <c r="X536" s="170">
        <f t="shared" si="63"/>
        <v>5</v>
      </c>
      <c r="Y536" s="170">
        <f t="shared" si="64"/>
        <v>5</v>
      </c>
      <c r="Z536" s="170">
        <f t="shared" si="65"/>
        <v>5</v>
      </c>
      <c r="AA536" s="170">
        <f t="shared" si="66"/>
        <v>5</v>
      </c>
    </row>
    <row r="537" spans="1:27" x14ac:dyDescent="0.25">
      <c r="A537" s="122">
        <f t="shared" si="67"/>
        <v>12</v>
      </c>
      <c r="B537" s="128"/>
      <c r="F537" s="6"/>
      <c r="G537" s="6"/>
      <c r="H537" s="6"/>
      <c r="I537" s="6"/>
      <c r="J537" s="6"/>
      <c r="K537" s="6"/>
      <c r="L537" s="6"/>
      <c r="M537" s="6"/>
      <c r="N537" s="6"/>
      <c r="O537" s="14"/>
      <c r="P537" s="6"/>
      <c r="Q537" s="6"/>
      <c r="R537" s="6"/>
      <c r="V537" s="170">
        <f t="shared" si="61"/>
        <v>0</v>
      </c>
      <c r="W537" s="170">
        <f t="shared" si="62"/>
        <v>0</v>
      </c>
      <c r="X537" s="170">
        <f t="shared" si="63"/>
        <v>0</v>
      </c>
      <c r="Y537" s="170">
        <f t="shared" si="64"/>
        <v>0</v>
      </c>
      <c r="Z537" s="170">
        <f t="shared" si="65"/>
        <v>0</v>
      </c>
      <c r="AA537" s="170">
        <f t="shared" si="66"/>
        <v>0</v>
      </c>
    </row>
    <row r="538" spans="1:27" x14ac:dyDescent="0.25">
      <c r="A538" s="122">
        <f t="shared" si="67"/>
        <v>13</v>
      </c>
      <c r="B538" s="128"/>
      <c r="D538" s="117" t="s">
        <v>177</v>
      </c>
      <c r="F538" s="6"/>
      <c r="G538" s="6"/>
      <c r="H538" s="12">
        <f>H452</f>
        <v>405986.74639999995</v>
      </c>
      <c r="I538" s="6"/>
      <c r="J538" s="12">
        <f>J452</f>
        <v>50454.720259999995</v>
      </c>
      <c r="K538" s="6"/>
      <c r="L538" s="12">
        <f>L452</f>
        <v>-14351.882309999999</v>
      </c>
      <c r="M538" s="6"/>
      <c r="N538" s="12">
        <f>N452</f>
        <v>-1589.74551</v>
      </c>
      <c r="O538" s="14"/>
      <c r="P538" s="12">
        <f>P452</f>
        <v>440499.83884000004</v>
      </c>
      <c r="Q538" s="6"/>
      <c r="R538" s="12">
        <f>R452</f>
        <v>416522.28566000005</v>
      </c>
      <c r="V538" s="170">
        <f t="shared" si="61"/>
        <v>4</v>
      </c>
      <c r="W538" s="170">
        <f t="shared" si="62"/>
        <v>5</v>
      </c>
      <c r="X538" s="170">
        <f t="shared" si="63"/>
        <v>5</v>
      </c>
      <c r="Y538" s="170">
        <f t="shared" si="64"/>
        <v>5</v>
      </c>
      <c r="Z538" s="170">
        <f t="shared" si="65"/>
        <v>5</v>
      </c>
      <c r="AA538" s="170">
        <f t="shared" si="66"/>
        <v>5</v>
      </c>
    </row>
    <row r="539" spans="1:27" x14ac:dyDescent="0.25">
      <c r="A539" s="122">
        <f t="shared" si="67"/>
        <v>14</v>
      </c>
      <c r="B539" s="128"/>
      <c r="F539" s="6"/>
      <c r="G539" s="6"/>
      <c r="H539" s="19"/>
      <c r="I539" s="6"/>
      <c r="J539" s="19"/>
      <c r="K539" s="6"/>
      <c r="L539" s="19"/>
      <c r="M539" s="6"/>
      <c r="N539" s="19"/>
      <c r="O539" s="14"/>
      <c r="P539" s="19"/>
      <c r="Q539" s="6"/>
      <c r="R539" s="19"/>
      <c r="V539" s="170">
        <f t="shared" si="61"/>
        <v>0</v>
      </c>
      <c r="W539" s="170">
        <f t="shared" si="62"/>
        <v>0</v>
      </c>
      <c r="X539" s="170">
        <f t="shared" si="63"/>
        <v>0</v>
      </c>
      <c r="Y539" s="170">
        <f t="shared" si="64"/>
        <v>0</v>
      </c>
      <c r="Z539" s="170">
        <f t="shared" si="65"/>
        <v>0</v>
      </c>
      <c r="AA539" s="170">
        <f t="shared" si="66"/>
        <v>0</v>
      </c>
    </row>
    <row r="540" spans="1:27" ht="13.8" thickBot="1" x14ac:dyDescent="0.3">
      <c r="A540" s="122">
        <f t="shared" si="67"/>
        <v>15</v>
      </c>
      <c r="B540" s="128"/>
      <c r="D540" s="144" t="s">
        <v>178</v>
      </c>
      <c r="F540" s="6"/>
      <c r="G540" s="6"/>
      <c r="H540" s="20">
        <f>SUM(H532,H534,H536,H538)</f>
        <v>10870354.064409999</v>
      </c>
      <c r="I540" s="6"/>
      <c r="J540" s="20">
        <f>SUM(J532,J534,J536,J538)</f>
        <v>939595.18604000006</v>
      </c>
      <c r="K540" s="6"/>
      <c r="L540" s="20">
        <f>SUM(L532,L534,L536,L538)</f>
        <v>-94854.093869999997</v>
      </c>
      <c r="M540" s="6"/>
      <c r="N540" s="20">
        <f>SUM(N532,N534,N536,N538)</f>
        <v>579.3838000000012</v>
      </c>
      <c r="O540" s="14"/>
      <c r="P540" s="20">
        <f>SUM(P532,P534,P536,P538)</f>
        <v>11715674.540380001</v>
      </c>
      <c r="Q540" s="6"/>
      <c r="R540" s="20">
        <f>SUM(R532,R534,R536,R538)</f>
        <v>11138595.89866</v>
      </c>
      <c r="V540" s="170">
        <f t="shared" si="61"/>
        <v>5</v>
      </c>
      <c r="W540" s="170">
        <f t="shared" si="62"/>
        <v>5</v>
      </c>
      <c r="X540" s="170">
        <f t="shared" si="63"/>
        <v>5</v>
      </c>
      <c r="Y540" s="170">
        <f t="shared" si="64"/>
        <v>12</v>
      </c>
      <c r="Z540" s="170">
        <f t="shared" si="65"/>
        <v>5</v>
      </c>
      <c r="AA540" s="170">
        <f t="shared" si="66"/>
        <v>5</v>
      </c>
    </row>
    <row r="541" spans="1:27" ht="13.8" thickTop="1" x14ac:dyDescent="0.25">
      <c r="A541" s="122">
        <f t="shared" si="67"/>
        <v>16</v>
      </c>
      <c r="B541" s="128"/>
      <c r="F541" s="6"/>
      <c r="G541" s="6"/>
      <c r="H541" s="6"/>
      <c r="I541" s="6"/>
      <c r="J541" s="6"/>
      <c r="K541" s="6"/>
      <c r="L541" s="6"/>
      <c r="M541" s="6"/>
      <c r="N541" s="6"/>
      <c r="O541" s="14"/>
      <c r="P541" s="6"/>
      <c r="Q541" s="6"/>
      <c r="R541" s="6"/>
      <c r="V541" s="170">
        <f t="shared" si="61"/>
        <v>0</v>
      </c>
      <c r="W541" s="170">
        <f t="shared" si="62"/>
        <v>0</v>
      </c>
      <c r="X541" s="170">
        <f t="shared" si="63"/>
        <v>0</v>
      </c>
      <c r="Y541" s="170">
        <f t="shared" si="64"/>
        <v>0</v>
      </c>
      <c r="Z541" s="170">
        <f t="shared" si="65"/>
        <v>0</v>
      </c>
      <c r="AA541" s="170">
        <f t="shared" si="66"/>
        <v>0</v>
      </c>
    </row>
    <row r="542" spans="1:27" x14ac:dyDescent="0.25">
      <c r="A542" s="122">
        <f t="shared" si="67"/>
        <v>17</v>
      </c>
      <c r="B542" s="128"/>
      <c r="D542" s="31" t="s">
        <v>187</v>
      </c>
      <c r="F542" s="6"/>
      <c r="G542" s="6"/>
      <c r="H542" s="6">
        <f>H476</f>
        <v>193244.36809999999</v>
      </c>
      <c r="I542" s="6"/>
      <c r="J542" s="6">
        <f>J476</f>
        <v>32145.631589999997</v>
      </c>
      <c r="K542" s="6"/>
      <c r="L542" s="6">
        <f>L476</f>
        <v>0</v>
      </c>
      <c r="M542" s="6"/>
      <c r="N542" s="6">
        <f>N476</f>
        <v>0</v>
      </c>
      <c r="O542" s="14"/>
      <c r="P542" s="6">
        <f>P476</f>
        <v>225389.99969</v>
      </c>
      <c r="Q542" s="6"/>
      <c r="R542" s="6">
        <f>R476</f>
        <v>193791.27241999999</v>
      </c>
      <c r="V542" s="170">
        <f t="shared" si="61"/>
        <v>4</v>
      </c>
      <c r="W542" s="170">
        <f t="shared" si="62"/>
        <v>5</v>
      </c>
      <c r="X542" s="170">
        <f t="shared" si="63"/>
        <v>0</v>
      </c>
      <c r="Y542" s="170">
        <f t="shared" si="64"/>
        <v>0</v>
      </c>
      <c r="Z542" s="170">
        <f t="shared" si="65"/>
        <v>5</v>
      </c>
      <c r="AA542" s="170">
        <f t="shared" si="66"/>
        <v>5</v>
      </c>
    </row>
    <row r="543" spans="1:27" x14ac:dyDescent="0.25">
      <c r="A543" s="122">
        <f t="shared" si="67"/>
        <v>18</v>
      </c>
      <c r="B543" s="128"/>
      <c r="F543" s="6"/>
      <c r="G543" s="6"/>
      <c r="H543" s="6"/>
      <c r="I543" s="6"/>
      <c r="J543" s="6"/>
      <c r="K543" s="6"/>
      <c r="L543" s="6"/>
      <c r="M543" s="6"/>
      <c r="N543" s="6"/>
      <c r="O543" s="14"/>
      <c r="P543" s="6"/>
      <c r="Q543" s="6"/>
      <c r="R543" s="6"/>
      <c r="V543" s="170">
        <f t="shared" si="61"/>
        <v>0</v>
      </c>
      <c r="W543" s="170">
        <f t="shared" si="62"/>
        <v>0</v>
      </c>
      <c r="X543" s="170">
        <f t="shared" si="63"/>
        <v>0</v>
      </c>
      <c r="Y543" s="170">
        <f t="shared" si="64"/>
        <v>0</v>
      </c>
      <c r="Z543" s="170">
        <f t="shared" si="65"/>
        <v>0</v>
      </c>
      <c r="AA543" s="170">
        <f t="shared" si="66"/>
        <v>0</v>
      </c>
    </row>
    <row r="544" spans="1:27" x14ac:dyDescent="0.25">
      <c r="A544" s="122">
        <f t="shared" si="67"/>
        <v>19</v>
      </c>
      <c r="B544" s="128"/>
      <c r="D544" s="144" t="s">
        <v>192</v>
      </c>
      <c r="F544" s="6"/>
      <c r="G544" s="6"/>
      <c r="H544" s="38">
        <f>H482</f>
        <v>460969.56497999997</v>
      </c>
      <c r="I544" s="38"/>
      <c r="J544" s="38">
        <f>J482</f>
        <v>65112.529610000005</v>
      </c>
      <c r="K544" s="38"/>
      <c r="L544" s="38">
        <f>L482</f>
        <v>0</v>
      </c>
      <c r="M544" s="38"/>
      <c r="N544" s="38">
        <f>N482</f>
        <v>0</v>
      </c>
      <c r="O544" s="70"/>
      <c r="P544" s="38">
        <f>P482</f>
        <v>526082.09458999988</v>
      </c>
      <c r="Q544" s="38"/>
      <c r="R544" s="38">
        <f>R482</f>
        <v>482688.87722000002</v>
      </c>
      <c r="V544" s="170">
        <f t="shared" si="61"/>
        <v>5</v>
      </c>
      <c r="W544" s="170">
        <f t="shared" si="62"/>
        <v>5</v>
      </c>
      <c r="X544" s="170">
        <f t="shared" si="63"/>
        <v>0</v>
      </c>
      <c r="Y544" s="170">
        <f t="shared" si="64"/>
        <v>0</v>
      </c>
      <c r="Z544" s="170">
        <f t="shared" si="65"/>
        <v>5</v>
      </c>
      <c r="AA544" s="170">
        <f t="shared" si="66"/>
        <v>5</v>
      </c>
    </row>
    <row r="545" spans="1:27" x14ac:dyDescent="0.25">
      <c r="A545" s="122">
        <f t="shared" si="67"/>
        <v>20</v>
      </c>
      <c r="B545" s="128"/>
      <c r="D545" s="144"/>
      <c r="F545" s="6"/>
      <c r="G545" s="6"/>
      <c r="H545" s="38"/>
      <c r="I545" s="6"/>
      <c r="J545" s="38"/>
      <c r="K545" s="6"/>
      <c r="L545" s="38"/>
      <c r="M545" s="6"/>
      <c r="N545" s="38"/>
      <c r="O545" s="14"/>
      <c r="P545" s="38"/>
      <c r="Q545" s="6"/>
      <c r="R545" s="38"/>
      <c r="V545" s="170">
        <f t="shared" si="61"/>
        <v>0</v>
      </c>
      <c r="W545" s="170">
        <f t="shared" si="62"/>
        <v>0</v>
      </c>
      <c r="X545" s="170">
        <f t="shared" si="63"/>
        <v>0</v>
      </c>
      <c r="Y545" s="170">
        <f t="shared" si="64"/>
        <v>0</v>
      </c>
      <c r="Z545" s="170">
        <f t="shared" si="65"/>
        <v>0</v>
      </c>
      <c r="AA545" s="170">
        <f t="shared" si="66"/>
        <v>0</v>
      </c>
    </row>
    <row r="546" spans="1:27" x14ac:dyDescent="0.25">
      <c r="A546" s="122">
        <f t="shared" si="67"/>
        <v>21</v>
      </c>
      <c r="B546" s="128"/>
      <c r="D546" s="162" t="s">
        <v>198</v>
      </c>
      <c r="H546" s="38">
        <f>H489</f>
        <v>51254.677250000001</v>
      </c>
      <c r="I546" s="38"/>
      <c r="J546" s="38">
        <f>J489</f>
        <v>-1412.1254299999998</v>
      </c>
      <c r="K546" s="38"/>
      <c r="L546" s="38">
        <f>L489</f>
        <v>-24434.030350000001</v>
      </c>
      <c r="M546" s="38"/>
      <c r="N546" s="38">
        <f>N489</f>
        <v>0</v>
      </c>
      <c r="O546" s="70"/>
      <c r="P546" s="38">
        <f>P489</f>
        <v>25408.521469999996</v>
      </c>
      <c r="Q546" s="38"/>
      <c r="R546" s="38">
        <f>R489</f>
        <v>32350.644259999997</v>
      </c>
      <c r="V546" s="170">
        <f t="shared" si="61"/>
        <v>5</v>
      </c>
      <c r="W546" s="170">
        <f t="shared" si="62"/>
        <v>5</v>
      </c>
      <c r="X546" s="170">
        <f t="shared" si="63"/>
        <v>5</v>
      </c>
      <c r="Y546" s="170">
        <f t="shared" si="64"/>
        <v>0</v>
      </c>
      <c r="Z546" s="170">
        <f t="shared" si="65"/>
        <v>5</v>
      </c>
      <c r="AA546" s="170">
        <f t="shared" si="66"/>
        <v>5</v>
      </c>
    </row>
    <row r="547" spans="1:27" x14ac:dyDescent="0.25">
      <c r="A547" s="122">
        <f t="shared" si="67"/>
        <v>22</v>
      </c>
      <c r="B547" s="128"/>
      <c r="O547" s="119"/>
      <c r="V547" s="170">
        <f t="shared" si="61"/>
        <v>0</v>
      </c>
      <c r="W547" s="170">
        <f t="shared" si="62"/>
        <v>0</v>
      </c>
      <c r="X547" s="170">
        <f t="shared" si="63"/>
        <v>0</v>
      </c>
      <c r="Y547" s="170">
        <f t="shared" si="64"/>
        <v>0</v>
      </c>
      <c r="Z547" s="170">
        <f t="shared" si="65"/>
        <v>0</v>
      </c>
      <c r="AA547" s="170">
        <f t="shared" si="66"/>
        <v>0</v>
      </c>
    </row>
    <row r="548" spans="1:27" x14ac:dyDescent="0.25">
      <c r="A548" s="122">
        <f t="shared" si="67"/>
        <v>23</v>
      </c>
      <c r="B548" s="128"/>
      <c r="D548" s="117" t="s">
        <v>202</v>
      </c>
      <c r="F548" s="6"/>
      <c r="G548" s="6"/>
      <c r="H548" s="12">
        <f>H494</f>
        <v>25388.6787</v>
      </c>
      <c r="I548" s="6"/>
      <c r="J548" s="12">
        <f>J494</f>
        <v>0</v>
      </c>
      <c r="K548" s="6"/>
      <c r="L548" s="12">
        <f>L494</f>
        <v>0</v>
      </c>
      <c r="M548" s="6"/>
      <c r="N548" s="12">
        <f>N494</f>
        <v>-1174.0642699999994</v>
      </c>
      <c r="O548" s="14"/>
      <c r="P548" s="12">
        <f>P494</f>
        <v>24214.614430000001</v>
      </c>
      <c r="Q548" s="6"/>
      <c r="R548" s="12">
        <f>R494</f>
        <v>25225.595569999998</v>
      </c>
      <c r="V548" s="170">
        <f t="shared" si="61"/>
        <v>4</v>
      </c>
      <c r="W548" s="170">
        <f t="shared" si="62"/>
        <v>0</v>
      </c>
      <c r="X548" s="170">
        <f t="shared" si="63"/>
        <v>0</v>
      </c>
      <c r="Y548" s="170">
        <f t="shared" si="64"/>
        <v>5</v>
      </c>
      <c r="Z548" s="170">
        <f t="shared" si="65"/>
        <v>5</v>
      </c>
      <c r="AA548" s="170">
        <f t="shared" si="66"/>
        <v>5</v>
      </c>
    </row>
    <row r="549" spans="1:27" x14ac:dyDescent="0.25">
      <c r="A549" s="122">
        <f t="shared" si="67"/>
        <v>24</v>
      </c>
      <c r="B549" s="128"/>
      <c r="H549" s="147"/>
      <c r="J549" s="147"/>
      <c r="L549" s="147"/>
      <c r="N549" s="147"/>
      <c r="O549" s="119"/>
      <c r="P549" s="147"/>
      <c r="R549" s="147"/>
      <c r="V549" s="170">
        <f t="shared" si="61"/>
        <v>0</v>
      </c>
      <c r="W549" s="170">
        <f t="shared" si="62"/>
        <v>0</v>
      </c>
      <c r="X549" s="170">
        <f t="shared" si="63"/>
        <v>0</v>
      </c>
      <c r="Y549" s="170">
        <f t="shared" si="64"/>
        <v>0</v>
      </c>
      <c r="Z549" s="170">
        <f t="shared" si="65"/>
        <v>0</v>
      </c>
      <c r="AA549" s="170">
        <f t="shared" si="66"/>
        <v>0</v>
      </c>
    </row>
    <row r="550" spans="1:27" ht="13.8" thickBot="1" x14ac:dyDescent="0.3">
      <c r="A550" s="122">
        <f t="shared" si="67"/>
        <v>25</v>
      </c>
      <c r="B550" s="128"/>
      <c r="D550" s="118" t="s">
        <v>203</v>
      </c>
      <c r="F550" s="6"/>
      <c r="G550" s="6"/>
      <c r="H550" s="20">
        <f>SUM(H540,H542,H544,H546,H548)</f>
        <v>11601211.35344</v>
      </c>
      <c r="I550" s="6"/>
      <c r="J550" s="20">
        <f>SUM(J540,J542,J544,J546,J548)</f>
        <v>1035441.22181</v>
      </c>
      <c r="K550" s="6"/>
      <c r="L550" s="20">
        <f>SUM(L540,L542,L544,L546,L548)</f>
        <v>-119288.12422</v>
      </c>
      <c r="M550" s="6"/>
      <c r="N550" s="20">
        <f>SUM(N540,N542,N544,N546,N548)</f>
        <v>-594.68046999999819</v>
      </c>
      <c r="O550" s="14"/>
      <c r="P550" s="20">
        <f>SUM(P540,P542,P544,P546,P548)</f>
        <v>12516769.77056</v>
      </c>
      <c r="Q550" s="6"/>
      <c r="R550" s="20">
        <f>SUM(R540,R542,R544,R546,R548)</f>
        <v>11872652.28813</v>
      </c>
      <c r="V550" s="170">
        <f t="shared" si="61"/>
        <v>5</v>
      </c>
      <c r="W550" s="170">
        <f t="shared" si="62"/>
        <v>5</v>
      </c>
      <c r="X550" s="170">
        <f t="shared" si="63"/>
        <v>5</v>
      </c>
      <c r="Y550" s="170">
        <f t="shared" si="64"/>
        <v>12</v>
      </c>
      <c r="Z550" s="170">
        <f t="shared" si="65"/>
        <v>5</v>
      </c>
      <c r="AA550" s="170">
        <f t="shared" si="66"/>
        <v>5</v>
      </c>
    </row>
    <row r="551" spans="1:27" ht="13.8" thickTop="1" x14ac:dyDescent="0.25">
      <c r="A551" s="122">
        <f t="shared" si="67"/>
        <v>26</v>
      </c>
      <c r="B551" s="128"/>
      <c r="O551" s="119"/>
      <c r="V551" s="170">
        <f t="shared" si="61"/>
        <v>0</v>
      </c>
      <c r="W551" s="170">
        <f t="shared" si="62"/>
        <v>0</v>
      </c>
      <c r="X551" s="170">
        <f t="shared" si="63"/>
        <v>0</v>
      </c>
      <c r="Y551" s="170">
        <f t="shared" si="64"/>
        <v>0</v>
      </c>
      <c r="Z551" s="170">
        <f t="shared" si="65"/>
        <v>0</v>
      </c>
      <c r="AA551" s="170">
        <f t="shared" si="66"/>
        <v>0</v>
      </c>
    </row>
    <row r="552" spans="1:27" x14ac:dyDescent="0.25">
      <c r="A552" s="122">
        <f t="shared" si="67"/>
        <v>27</v>
      </c>
      <c r="B552" s="128"/>
      <c r="D552" s="144" t="s">
        <v>208</v>
      </c>
      <c r="H552" s="164">
        <f>H502</f>
        <v>7484.82276</v>
      </c>
      <c r="J552" s="164">
        <f>J502</f>
        <v>0</v>
      </c>
      <c r="K552" s="6"/>
      <c r="L552" s="164">
        <f>L502</f>
        <v>0</v>
      </c>
      <c r="M552" s="6"/>
      <c r="N552" s="164">
        <f>N502</f>
        <v>0</v>
      </c>
      <c r="O552" s="14"/>
      <c r="P552" s="164">
        <f>P502</f>
        <v>7484.82276</v>
      </c>
      <c r="Q552" s="6"/>
      <c r="R552" s="164">
        <f>R502</f>
        <v>7484.82276</v>
      </c>
      <c r="V552" s="170">
        <f t="shared" si="61"/>
        <v>5</v>
      </c>
      <c r="W552" s="170">
        <f t="shared" si="62"/>
        <v>0</v>
      </c>
      <c r="X552" s="170">
        <f t="shared" si="63"/>
        <v>0</v>
      </c>
      <c r="Y552" s="170">
        <f t="shared" si="64"/>
        <v>0</v>
      </c>
      <c r="Z552" s="170">
        <f t="shared" si="65"/>
        <v>5</v>
      </c>
      <c r="AA552" s="170">
        <f t="shared" si="66"/>
        <v>5</v>
      </c>
    </row>
    <row r="553" spans="1:27" x14ac:dyDescent="0.25">
      <c r="A553" s="122">
        <f t="shared" si="67"/>
        <v>28</v>
      </c>
      <c r="B553" s="128"/>
      <c r="F553" s="6"/>
      <c r="G553" s="6"/>
      <c r="H553" s="6"/>
      <c r="I553" s="6"/>
      <c r="J553" s="6"/>
      <c r="K553" s="6"/>
      <c r="L553" s="6"/>
      <c r="M553" s="6"/>
      <c r="N553" s="6"/>
      <c r="O553" s="14"/>
      <c r="P553" s="6"/>
      <c r="Q553" s="6"/>
      <c r="R553" s="6"/>
      <c r="V553" s="170">
        <f t="shared" si="61"/>
        <v>0</v>
      </c>
      <c r="W553" s="170">
        <f t="shared" si="62"/>
        <v>0</v>
      </c>
      <c r="X553" s="170">
        <f t="shared" si="63"/>
        <v>0</v>
      </c>
      <c r="Y553" s="170">
        <f t="shared" si="64"/>
        <v>0</v>
      </c>
      <c r="Z553" s="170">
        <f t="shared" si="65"/>
        <v>0</v>
      </c>
      <c r="AA553" s="170">
        <f t="shared" si="66"/>
        <v>0</v>
      </c>
    </row>
    <row r="554" spans="1:27" x14ac:dyDescent="0.25">
      <c r="A554" s="122">
        <f t="shared" si="67"/>
        <v>29</v>
      </c>
      <c r="B554" s="128"/>
      <c r="D554" s="18" t="s">
        <v>209</v>
      </c>
      <c r="F554" s="6"/>
      <c r="G554" s="6"/>
      <c r="H554" s="6">
        <f>H504</f>
        <v>218.90986999999998</v>
      </c>
      <c r="I554" s="6"/>
      <c r="J554" s="6">
        <f>J504</f>
        <v>365.35376000000002</v>
      </c>
      <c r="K554" s="6"/>
      <c r="L554" s="6">
        <f>L504</f>
        <v>0</v>
      </c>
      <c r="M554" s="6"/>
      <c r="N554" s="6">
        <f>N504</f>
        <v>-173.19257000000007</v>
      </c>
      <c r="O554" s="14"/>
      <c r="P554" s="6">
        <f>P504</f>
        <v>411.07105999999999</v>
      </c>
      <c r="Q554" s="6"/>
      <c r="R554" s="6">
        <f>R504</f>
        <v>276.11430000000001</v>
      </c>
      <c r="V554" s="170">
        <f t="shared" si="61"/>
        <v>5</v>
      </c>
      <c r="W554" s="170">
        <f t="shared" si="62"/>
        <v>5</v>
      </c>
      <c r="X554" s="170">
        <f t="shared" si="63"/>
        <v>0</v>
      </c>
      <c r="Y554" s="170">
        <f t="shared" si="64"/>
        <v>5</v>
      </c>
      <c r="Z554" s="170">
        <f t="shared" si="65"/>
        <v>5</v>
      </c>
      <c r="AA554" s="170">
        <f t="shared" si="66"/>
        <v>4</v>
      </c>
    </row>
    <row r="555" spans="1:27" x14ac:dyDescent="0.25">
      <c r="A555" s="122">
        <f t="shared" si="67"/>
        <v>30</v>
      </c>
      <c r="B555" s="128"/>
      <c r="O555" s="119"/>
      <c r="V555" s="170">
        <f t="shared" si="61"/>
        <v>0</v>
      </c>
      <c r="W555" s="170">
        <f t="shared" si="62"/>
        <v>0</v>
      </c>
      <c r="X555" s="170">
        <f t="shared" si="63"/>
        <v>0</v>
      </c>
      <c r="Y555" s="170">
        <f t="shared" si="64"/>
        <v>0</v>
      </c>
      <c r="Z555" s="170">
        <f t="shared" si="65"/>
        <v>0</v>
      </c>
      <c r="AA555" s="170">
        <f t="shared" si="66"/>
        <v>0</v>
      </c>
    </row>
    <row r="556" spans="1:27" x14ac:dyDescent="0.25">
      <c r="A556" s="122">
        <f t="shared" si="67"/>
        <v>31</v>
      </c>
      <c r="B556" s="128"/>
      <c r="D556" s="117" t="s">
        <v>210</v>
      </c>
      <c r="H556" s="6">
        <f>H505</f>
        <v>54570.735410000001</v>
      </c>
      <c r="J556" s="6">
        <f>J505</f>
        <v>3556.875</v>
      </c>
      <c r="L556" s="6">
        <f>L505</f>
        <v>0</v>
      </c>
      <c r="N556" s="6">
        <f>N505</f>
        <v>0</v>
      </c>
      <c r="O556" s="119"/>
      <c r="P556" s="6">
        <f>P505</f>
        <v>58127.610410000001</v>
      </c>
      <c r="R556" s="6">
        <f>R505</f>
        <v>55938.784450000006</v>
      </c>
      <c r="V556" s="170">
        <f t="shared" si="61"/>
        <v>5</v>
      </c>
      <c r="W556" s="170">
        <f t="shared" si="62"/>
        <v>1</v>
      </c>
      <c r="X556" s="170">
        <f t="shared" si="63"/>
        <v>0</v>
      </c>
      <c r="Y556" s="170">
        <f t="shared" si="64"/>
        <v>0</v>
      </c>
      <c r="Z556" s="170">
        <f t="shared" si="65"/>
        <v>5</v>
      </c>
      <c r="AA556" s="170">
        <f t="shared" si="66"/>
        <v>5</v>
      </c>
    </row>
    <row r="557" spans="1:27" x14ac:dyDescent="0.25">
      <c r="A557" s="122">
        <f t="shared" si="67"/>
        <v>32</v>
      </c>
      <c r="B557" s="128"/>
      <c r="O557" s="119"/>
      <c r="V557" s="170">
        <f t="shared" si="61"/>
        <v>0</v>
      </c>
      <c r="W557" s="170">
        <f t="shared" si="62"/>
        <v>0</v>
      </c>
      <c r="X557" s="170">
        <f t="shared" si="63"/>
        <v>0</v>
      </c>
      <c r="Y557" s="170">
        <f t="shared" si="64"/>
        <v>0</v>
      </c>
      <c r="Z557" s="170">
        <f t="shared" si="65"/>
        <v>0</v>
      </c>
      <c r="AA557" s="170">
        <f t="shared" si="66"/>
        <v>0</v>
      </c>
    </row>
    <row r="558" spans="1:27" x14ac:dyDescent="0.25">
      <c r="A558" s="122">
        <f t="shared" si="67"/>
        <v>33</v>
      </c>
      <c r="B558" s="128"/>
      <c r="D558" s="117" t="s">
        <v>213</v>
      </c>
      <c r="H558" s="153">
        <f>H509</f>
        <v>0</v>
      </c>
      <c r="J558" s="153">
        <f>J509</f>
        <v>0</v>
      </c>
      <c r="L558" s="153">
        <f>L509</f>
        <v>0</v>
      </c>
      <c r="N558" s="153">
        <f>N509</f>
        <v>0</v>
      </c>
      <c r="O558" s="119"/>
      <c r="P558" s="153">
        <f>P509</f>
        <v>0</v>
      </c>
      <c r="R558" s="153">
        <f>R509</f>
        <v>0</v>
      </c>
      <c r="V558" s="170">
        <f t="shared" si="61"/>
        <v>0</v>
      </c>
      <c r="W558" s="170">
        <f t="shared" si="62"/>
        <v>0</v>
      </c>
      <c r="X558" s="170">
        <f t="shared" si="63"/>
        <v>0</v>
      </c>
      <c r="Y558" s="170">
        <f t="shared" si="64"/>
        <v>0</v>
      </c>
      <c r="Z558" s="170">
        <f t="shared" si="65"/>
        <v>0</v>
      </c>
      <c r="AA558" s="170">
        <f t="shared" si="66"/>
        <v>0</v>
      </c>
    </row>
    <row r="559" spans="1:27" x14ac:dyDescent="0.25">
      <c r="A559" s="122">
        <f t="shared" si="67"/>
        <v>34</v>
      </c>
      <c r="B559" s="128"/>
      <c r="F559" s="6"/>
      <c r="G559" s="6"/>
      <c r="H559" s="19"/>
      <c r="I559" s="6"/>
      <c r="J559" s="19"/>
      <c r="K559" s="6"/>
      <c r="L559" s="19"/>
      <c r="M559" s="6"/>
      <c r="N559" s="19"/>
      <c r="O559" s="14"/>
      <c r="P559" s="19"/>
      <c r="Q559" s="6"/>
      <c r="R559" s="19"/>
      <c r="V559" s="170">
        <f t="shared" si="61"/>
        <v>0</v>
      </c>
      <c r="W559" s="170">
        <f t="shared" si="62"/>
        <v>0</v>
      </c>
      <c r="X559" s="170">
        <f t="shared" si="63"/>
        <v>0</v>
      </c>
      <c r="Y559" s="170">
        <f t="shared" si="64"/>
        <v>0</v>
      </c>
      <c r="Z559" s="170">
        <f t="shared" si="65"/>
        <v>0</v>
      </c>
      <c r="AA559" s="170">
        <f t="shared" si="66"/>
        <v>0</v>
      </c>
    </row>
    <row r="560" spans="1:27" ht="13.8" thickBot="1" x14ac:dyDescent="0.3">
      <c r="A560" s="122">
        <f t="shared" si="67"/>
        <v>35</v>
      </c>
      <c r="B560" s="128"/>
      <c r="D560" s="117" t="s">
        <v>214</v>
      </c>
      <c r="F560" s="6"/>
      <c r="G560" s="6"/>
      <c r="H560" s="20">
        <f>SUM(H550,H552,H554,H556,H558)</f>
        <v>11663485.82148</v>
      </c>
      <c r="I560" s="6"/>
      <c r="J560" s="20">
        <f>SUM(J550,J552,J554,J556,J558)</f>
        <v>1039363.45057</v>
      </c>
      <c r="L560" s="20">
        <f>SUM(L550,L552,L554,L556,L558)</f>
        <v>-119288.12422</v>
      </c>
      <c r="N560" s="20">
        <f>SUM(N550,N552,N554,N556,N558)</f>
        <v>-767.87303999999824</v>
      </c>
      <c r="O560" s="119"/>
      <c r="P560" s="20">
        <f>SUM(P550,P552,P554,P556,P558)</f>
        <v>12582793.27479</v>
      </c>
      <c r="R560" s="20">
        <f>SUM(R550,R552,R554,R556,R558)</f>
        <v>11936352.009640001</v>
      </c>
      <c r="V560" s="170">
        <f t="shared" si="61"/>
        <v>5</v>
      </c>
      <c r="W560" s="170">
        <f t="shared" si="62"/>
        <v>5</v>
      </c>
      <c r="X560" s="170">
        <f t="shared" si="63"/>
        <v>5</v>
      </c>
      <c r="Y560" s="170">
        <f t="shared" si="64"/>
        <v>12</v>
      </c>
      <c r="Z560" s="170">
        <f t="shared" si="65"/>
        <v>5</v>
      </c>
      <c r="AA560" s="170">
        <f t="shared" si="66"/>
        <v>5</v>
      </c>
    </row>
    <row r="561" spans="1:27" ht="13.8" thickTop="1" x14ac:dyDescent="0.25">
      <c r="A561" s="122">
        <f t="shared" si="67"/>
        <v>36</v>
      </c>
      <c r="B561" s="128"/>
      <c r="H561" s="153">
        <f>H560-H511</f>
        <v>0</v>
      </c>
      <c r="J561" s="153">
        <f>J560-J511</f>
        <v>0</v>
      </c>
      <c r="L561" s="153">
        <f>L560-L511</f>
        <v>0</v>
      </c>
      <c r="N561" s="153">
        <f>N560-N511</f>
        <v>0</v>
      </c>
      <c r="O561" s="119"/>
      <c r="P561" s="153">
        <f>P560-P511</f>
        <v>0</v>
      </c>
      <c r="R561" s="153">
        <f>R560-R511</f>
        <v>0</v>
      </c>
      <c r="V561" s="170">
        <f t="shared" si="61"/>
        <v>0</v>
      </c>
      <c r="W561" s="170">
        <f t="shared" si="62"/>
        <v>0</v>
      </c>
      <c r="X561" s="170">
        <f t="shared" si="63"/>
        <v>0</v>
      </c>
      <c r="Y561" s="170">
        <f t="shared" si="64"/>
        <v>0</v>
      </c>
      <c r="Z561" s="170">
        <f t="shared" si="65"/>
        <v>0</v>
      </c>
      <c r="AA561" s="170">
        <f t="shared" si="66"/>
        <v>0</v>
      </c>
    </row>
    <row r="562" spans="1:27" x14ac:dyDescent="0.25">
      <c r="A562" s="122">
        <f t="shared" si="67"/>
        <v>37</v>
      </c>
      <c r="B562" s="128"/>
      <c r="H562" s="153">
        <f>H560-('ASDR Current'!C333)/1000</f>
        <v>0</v>
      </c>
      <c r="J562" s="153">
        <f>J560-('ASDR Current'!D333)/1000</f>
        <v>0</v>
      </c>
      <c r="L562" s="153">
        <f>L560-('ASDR Current'!E333)/1000</f>
        <v>0</v>
      </c>
      <c r="N562" s="153">
        <f>N560-('ASDR Current'!F333)/1000-('ASDR Current'!G333)/1000</f>
        <v>0</v>
      </c>
      <c r="O562" s="119"/>
      <c r="P562" s="153">
        <f>P560-('ASDR Current'!H333)/1000</f>
        <v>0</v>
      </c>
      <c r="R562" s="153">
        <f>R560-('ASDR Current'!I333)/1000</f>
        <v>0</v>
      </c>
      <c r="V562" s="170">
        <f t="shared" si="61"/>
        <v>0</v>
      </c>
      <c r="W562" s="170">
        <f t="shared" si="62"/>
        <v>0</v>
      </c>
      <c r="X562" s="170">
        <f t="shared" si="63"/>
        <v>0</v>
      </c>
      <c r="Y562" s="170">
        <f t="shared" si="64"/>
        <v>0</v>
      </c>
      <c r="Z562" s="170">
        <f t="shared" si="65"/>
        <v>0</v>
      </c>
      <c r="AA562" s="170">
        <f t="shared" si="66"/>
        <v>0</v>
      </c>
    </row>
    <row r="563" spans="1:27" x14ac:dyDescent="0.25">
      <c r="A563" s="122">
        <f t="shared" si="67"/>
        <v>38</v>
      </c>
      <c r="B563" s="128"/>
      <c r="O563" s="119"/>
      <c r="V563" s="170">
        <f t="shared" si="61"/>
        <v>0</v>
      </c>
      <c r="W563" s="170">
        <f t="shared" si="62"/>
        <v>0</v>
      </c>
      <c r="X563" s="170">
        <f t="shared" si="63"/>
        <v>0</v>
      </c>
      <c r="Y563" s="170">
        <f t="shared" si="64"/>
        <v>0</v>
      </c>
      <c r="Z563" s="170">
        <f t="shared" si="65"/>
        <v>0</v>
      </c>
      <c r="AA563" s="170">
        <f t="shared" si="66"/>
        <v>0</v>
      </c>
    </row>
    <row r="564" spans="1:27" x14ac:dyDescent="0.25">
      <c r="A564" s="122">
        <f t="shared" si="67"/>
        <v>39</v>
      </c>
      <c r="B564" s="136"/>
      <c r="V564" s="170">
        <f>IFERROR(IF(H565=INT(H565),0,LEN(MID(H565-INT(H565),FIND(".",H565,1),LEN(H565)-FIND(".",H565,1)))),0)</f>
        <v>0</v>
      </c>
      <c r="W564" s="170">
        <f>IFERROR(IF(J565=INT(J565),0,LEN(MID(J565-INT(J565),FIND(".",J565,1),LEN(J565)-FIND(".",J565,1)))),0)</f>
        <v>0</v>
      </c>
      <c r="X564" s="170">
        <f>IFERROR(IF(L565=INT(L565),0,LEN(MID(L565-INT(L565),FIND(".",L565,1),LEN(L565)-FIND(".",L565,1)))),0)</f>
        <v>0</v>
      </c>
      <c r="Y564" s="170">
        <f>IFERROR(IF(N565=INT(N565),0,LEN(MID(N565-INT(N565),FIND(".",N565,1),LEN(N565)-FIND(".",N565,1)))),0)</f>
        <v>0</v>
      </c>
      <c r="Z564" s="170">
        <f>IFERROR(IF(P565=INT(P565),0,LEN(MID(P565-INT(P565),FIND(".",P565,1),LEN(P565)-FIND(".",P565,1)))),0)</f>
        <v>0</v>
      </c>
      <c r="AA564" s="170">
        <f>IFERROR(IF(R565=INT(R565),0,LEN(MID(R565-INT(R565),FIND(".",R565,1),LEN(R565)-FIND(".",R565,1)))),0)</f>
        <v>0</v>
      </c>
    </row>
    <row r="565" spans="1:27" x14ac:dyDescent="0.25">
      <c r="A565" s="122">
        <f t="shared" si="67"/>
        <v>40</v>
      </c>
      <c r="B565" s="136"/>
      <c r="H565" s="165"/>
      <c r="O565" s="119"/>
      <c r="V565" s="170">
        <f>IFERROR(IF(H566=INT(H566),0,LEN(MID(H566-INT(H566),FIND(".",H566,1),LEN(H566)-FIND(".",H566,1)))),0)</f>
        <v>0</v>
      </c>
      <c r="W565" s="170">
        <f>IFERROR(IF(J566=INT(J566),0,LEN(MID(J566-INT(J566),FIND(".",J566,1),LEN(J566)-FIND(".",J566,1)))),0)</f>
        <v>0</v>
      </c>
      <c r="X565" s="170">
        <f>IFERROR(IF(L566=INT(L566),0,LEN(MID(L566-INT(L566),FIND(".",L566,1),LEN(L566)-FIND(".",L566,1)))),0)</f>
        <v>0</v>
      </c>
      <c r="Y565" s="170">
        <f>IFERROR(IF(N566=INT(N566),0,LEN(MID(N566-INT(N566),FIND(".",N566,1),LEN(N566)-FIND(".",N566,1)))),0)</f>
        <v>0</v>
      </c>
      <c r="Z565" s="170">
        <f>IFERROR(IF(P566=INT(P566),0,LEN(MID(P566-INT(P566),FIND(".",P566,1),LEN(P566)-FIND(".",P566,1)))),0)</f>
        <v>0</v>
      </c>
      <c r="AA565" s="170">
        <f>IFERROR(IF(R566=INT(R566),0,LEN(MID(R566-INT(R566),FIND(".",R566,1),LEN(R566)-FIND(".",R566,1)))),0)</f>
        <v>0</v>
      </c>
    </row>
    <row r="566" spans="1:27" x14ac:dyDescent="0.25">
      <c r="A566" s="122">
        <f t="shared" si="67"/>
        <v>41</v>
      </c>
      <c r="B566" s="136"/>
      <c r="H566" s="153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V566" s="170">
        <f>IFERROR(IF(#REF!=INT(#REF!),0,LEN(MID(#REF!-INT(#REF!),FIND(".",#REF!,1),LEN(#REF!)-FIND(".",#REF!,1)))),0)</f>
        <v>0</v>
      </c>
      <c r="W566" s="170">
        <f>IFERROR(IF(#REF!=INT(#REF!),0,LEN(MID(#REF!-INT(#REF!),FIND(".",#REF!,1),LEN(#REF!)-FIND(".",#REF!,1)))),0)</f>
        <v>0</v>
      </c>
      <c r="X566" s="170">
        <f>IFERROR(IF(#REF!=INT(#REF!),0,LEN(MID(#REF!-INT(#REF!),FIND(".",#REF!,1),LEN(#REF!)-FIND(".",#REF!,1)))),0)</f>
        <v>0</v>
      </c>
      <c r="Y566" s="170">
        <f>IFERROR(IF(#REF!=INT(#REF!),0,LEN(MID(#REF!-INT(#REF!),FIND(".",#REF!,1),LEN(#REF!)-FIND(".",#REF!,1)))),0)</f>
        <v>0</v>
      </c>
      <c r="Z566" s="170">
        <f>IFERROR(IF(#REF!=INT(#REF!),0,LEN(MID(#REF!-INT(#REF!),FIND(".",#REF!,1),LEN(#REF!)-FIND(".",#REF!,1)))),0)</f>
        <v>0</v>
      </c>
      <c r="AA566" s="170">
        <f>IFERROR(IF(#REF!=INT(#REF!),0,LEN(MID(#REF!-INT(#REF!),FIND(".",#REF!,1),LEN(#REF!)-FIND(".",#REF!,1)))),0)</f>
        <v>0</v>
      </c>
    </row>
    <row r="567" spans="1:27" x14ac:dyDescent="0.25">
      <c r="A567" s="122">
        <f t="shared" si="67"/>
        <v>42</v>
      </c>
      <c r="B567" s="136"/>
      <c r="O567" s="119"/>
      <c r="V567" s="170">
        <f t="shared" si="61"/>
        <v>0</v>
      </c>
      <c r="W567" s="170">
        <f t="shared" si="62"/>
        <v>0</v>
      </c>
      <c r="X567" s="170">
        <f t="shared" si="63"/>
        <v>0</v>
      </c>
      <c r="Y567" s="170">
        <f t="shared" si="64"/>
        <v>0</v>
      </c>
      <c r="Z567" s="170">
        <f t="shared" si="65"/>
        <v>0</v>
      </c>
      <c r="AA567" s="170">
        <f t="shared" si="66"/>
        <v>0</v>
      </c>
    </row>
    <row r="568" spans="1:27" x14ac:dyDescent="0.25">
      <c r="A568" s="122">
        <f t="shared" si="67"/>
        <v>43</v>
      </c>
      <c r="B568" s="136"/>
      <c r="O568" s="119"/>
      <c r="V568" s="170">
        <f t="shared" si="61"/>
        <v>0</v>
      </c>
      <c r="W568" s="170">
        <f t="shared" si="62"/>
        <v>0</v>
      </c>
      <c r="X568" s="170">
        <f t="shared" si="63"/>
        <v>0</v>
      </c>
      <c r="Y568" s="170">
        <f t="shared" si="64"/>
        <v>0</v>
      </c>
      <c r="Z568" s="170">
        <f t="shared" si="65"/>
        <v>0</v>
      </c>
      <c r="AA568" s="170">
        <f t="shared" si="66"/>
        <v>0</v>
      </c>
    </row>
    <row r="569" spans="1:27" ht="13.8" thickBot="1" x14ac:dyDescent="0.3">
      <c r="A569" s="123">
        <f t="shared" si="67"/>
        <v>44</v>
      </c>
      <c r="B569" s="21" t="s">
        <v>59</v>
      </c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38"/>
      <c r="P569" s="116"/>
      <c r="Q569" s="116"/>
      <c r="R569" s="116"/>
      <c r="V569" s="170">
        <f t="shared" si="61"/>
        <v>0</v>
      </c>
      <c r="W569" s="170">
        <f t="shared" si="62"/>
        <v>0</v>
      </c>
      <c r="X569" s="170">
        <f t="shared" si="63"/>
        <v>0</v>
      </c>
      <c r="Y569" s="170">
        <f t="shared" si="64"/>
        <v>0</v>
      </c>
      <c r="Z569" s="170">
        <f t="shared" si="65"/>
        <v>0</v>
      </c>
      <c r="AA569" s="170">
        <f t="shared" si="66"/>
        <v>0</v>
      </c>
    </row>
    <row r="570" spans="1:27" x14ac:dyDescent="0.25">
      <c r="A570" s="117" t="str">
        <f>$A$57</f>
        <v>Supporting Schedules:  B-08, B-11</v>
      </c>
      <c r="O570" s="119"/>
      <c r="P570" s="117" t="str">
        <f>$P$57</f>
        <v>Recap Schedules:  B-03, B-06</v>
      </c>
      <c r="V570" s="170">
        <f t="shared" si="61"/>
        <v>0</v>
      </c>
      <c r="W570" s="170">
        <f t="shared" si="62"/>
        <v>0</v>
      </c>
      <c r="X570" s="170">
        <f t="shared" si="63"/>
        <v>0</v>
      </c>
      <c r="Y570" s="170">
        <f t="shared" si="64"/>
        <v>0</v>
      </c>
      <c r="Z570" s="170">
        <f t="shared" si="65"/>
        <v>0</v>
      </c>
      <c r="AA570" s="170">
        <f t="shared" si="66"/>
        <v>0</v>
      </c>
    </row>
  </sheetData>
  <conditionalFormatting sqref="V2:AA570">
    <cfRule type="cellIs" dxfId="4" priority="1" operator="greaterThan">
      <formula>2</formula>
    </cfRule>
  </conditionalFormatting>
  <printOptions horizontalCentered="1" verticalCentered="1"/>
  <pageMargins left="0.7" right="0.7" top="0.75" bottom="0.75" header="0.3" footer="0.3"/>
  <pageSetup scale="65" fitToHeight="10" orientation="landscape" blackAndWhite="1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2940-B5EB-4BAC-8070-D8F9A83041FA}">
  <sheetPr codeName="Sheet41">
    <tabColor theme="6" tint="-0.499984740745262"/>
  </sheetPr>
  <dimension ref="A1:AG344"/>
  <sheetViews>
    <sheetView topLeftCell="K1" workbookViewId="0">
      <pane ySplit="5" topLeftCell="A6" activePane="bottomLeft" state="frozen"/>
      <selection pane="bottomLeft" activeCell="L18" sqref="L18"/>
    </sheetView>
  </sheetViews>
  <sheetFormatPr defaultRowHeight="14.4" x14ac:dyDescent="0.3"/>
  <cols>
    <col min="1" max="1" width="12.44140625" customWidth="1"/>
    <col min="2" max="2" width="35.5546875" bestFit="1" customWidth="1"/>
    <col min="3" max="3" width="15" bestFit="1" customWidth="1"/>
    <col min="4" max="5" width="14.5546875" bestFit="1" customWidth="1"/>
    <col min="6" max="6" width="11.5546875" bestFit="1" customWidth="1"/>
    <col min="7" max="7" width="11.44140625" bestFit="1" customWidth="1"/>
    <col min="8" max="9" width="15" bestFit="1" customWidth="1"/>
    <col min="10" max="10" width="14.44140625" customWidth="1"/>
    <col min="11" max="11" width="14.5546875" bestFit="1" customWidth="1"/>
    <col min="12" max="12" width="13.44140625" bestFit="1" customWidth="1"/>
    <col min="13" max="13" width="14" bestFit="1" customWidth="1"/>
    <col min="14" max="14" width="14.5546875" style="2" bestFit="1" customWidth="1"/>
    <col min="15" max="15" width="11.5546875" bestFit="1" customWidth="1"/>
    <col min="16" max="16" width="14.44140625" bestFit="1" customWidth="1"/>
    <col min="17" max="17" width="14.44140625" customWidth="1"/>
    <col min="18" max="18" width="11.5546875" bestFit="1" customWidth="1"/>
    <col min="19" max="19" width="12.5546875" bestFit="1" customWidth="1"/>
    <col min="20" max="20" width="10.5546875" bestFit="1" customWidth="1"/>
    <col min="21" max="22" width="14.5546875" bestFit="1" customWidth="1"/>
    <col min="23" max="23" width="10.44140625" bestFit="1" customWidth="1"/>
    <col min="24" max="24" width="7.5546875" bestFit="1" customWidth="1"/>
    <col min="25" max="25" width="11.44140625" bestFit="1" customWidth="1"/>
    <col min="26" max="26" width="15" bestFit="1" customWidth="1"/>
    <col min="28" max="28" width="4.44140625" customWidth="1"/>
    <col min="29" max="29" width="16" bestFit="1" customWidth="1"/>
    <col min="31" max="31" width="4.5546875" customWidth="1"/>
    <col min="32" max="32" width="14.5546875" bestFit="1" customWidth="1"/>
  </cols>
  <sheetData>
    <row r="1" spans="1:33" ht="17.399999999999999" x14ac:dyDescent="0.3">
      <c r="A1" s="81" t="s">
        <v>215</v>
      </c>
      <c r="B1" s="81"/>
    </row>
    <row r="2" spans="1:33" x14ac:dyDescent="0.3">
      <c r="C2" s="82"/>
      <c r="D2" s="83" t="s">
        <v>216</v>
      </c>
      <c r="E2" s="84" t="s">
        <v>216</v>
      </c>
      <c r="F2" s="85" t="s">
        <v>216</v>
      </c>
      <c r="G2" s="86" t="s">
        <v>216</v>
      </c>
      <c r="H2" s="82"/>
      <c r="I2" s="82"/>
      <c r="J2" s="87"/>
      <c r="K2" s="82"/>
      <c r="L2" s="83" t="s">
        <v>216</v>
      </c>
      <c r="M2" s="84" t="s">
        <v>216</v>
      </c>
      <c r="N2" s="74" t="s">
        <v>216</v>
      </c>
      <c r="O2" s="88" t="s">
        <v>216</v>
      </c>
      <c r="P2" s="88" t="s">
        <v>216</v>
      </c>
      <c r="Q2" s="88" t="s">
        <v>216</v>
      </c>
      <c r="R2" s="85" t="s">
        <v>216</v>
      </c>
      <c r="S2" s="86" t="s">
        <v>216</v>
      </c>
      <c r="T2" s="86" t="s">
        <v>216</v>
      </c>
      <c r="U2" s="82"/>
      <c r="V2" s="82"/>
      <c r="W2" s="87"/>
      <c r="X2" s="89"/>
      <c r="Z2" s="88" t="s">
        <v>216</v>
      </c>
      <c r="AA2" s="88"/>
      <c r="AC2" s="88" t="s">
        <v>216</v>
      </c>
      <c r="AD2" s="88"/>
      <c r="AF2" s="88"/>
    </row>
    <row r="3" spans="1:33" x14ac:dyDescent="0.3">
      <c r="A3" s="90"/>
      <c r="B3" s="90"/>
      <c r="C3" s="82" t="s">
        <v>217</v>
      </c>
      <c r="D3" s="83" t="s">
        <v>217</v>
      </c>
      <c r="E3" s="84" t="s">
        <v>217</v>
      </c>
      <c r="F3" s="85" t="s">
        <v>217</v>
      </c>
      <c r="G3" s="86" t="s">
        <v>217</v>
      </c>
      <c r="H3" s="82" t="s">
        <v>217</v>
      </c>
      <c r="I3" s="82" t="s">
        <v>217</v>
      </c>
      <c r="J3" s="87" t="s">
        <v>24</v>
      </c>
      <c r="K3" s="82" t="s">
        <v>218</v>
      </c>
      <c r="L3" s="83" t="s">
        <v>218</v>
      </c>
      <c r="M3" s="84" t="s">
        <v>218</v>
      </c>
      <c r="N3" s="74" t="s">
        <v>218</v>
      </c>
      <c r="O3" s="88" t="s">
        <v>218</v>
      </c>
      <c r="P3" s="88" t="s">
        <v>218</v>
      </c>
      <c r="Q3" s="88" t="s">
        <v>218</v>
      </c>
      <c r="R3" s="85" t="s">
        <v>217</v>
      </c>
      <c r="S3" s="86" t="s">
        <v>217</v>
      </c>
      <c r="T3" s="86" t="s">
        <v>217</v>
      </c>
      <c r="U3" s="82" t="s">
        <v>217</v>
      </c>
      <c r="V3" s="82" t="s">
        <v>217</v>
      </c>
      <c r="W3" s="87" t="s">
        <v>219</v>
      </c>
      <c r="X3" s="89" t="s">
        <v>220</v>
      </c>
      <c r="Z3" s="88" t="s">
        <v>218</v>
      </c>
      <c r="AA3" s="88" t="s">
        <v>221</v>
      </c>
      <c r="AC3" s="88" t="s">
        <v>218</v>
      </c>
      <c r="AD3" s="88" t="s">
        <v>221</v>
      </c>
      <c r="AF3" s="88" t="s">
        <v>222</v>
      </c>
    </row>
    <row r="4" spans="1:33" x14ac:dyDescent="0.3">
      <c r="A4" s="90"/>
      <c r="B4" s="90"/>
      <c r="C4" s="39">
        <v>2022</v>
      </c>
      <c r="D4" s="83" t="s">
        <v>223</v>
      </c>
      <c r="E4" s="84" t="s">
        <v>223</v>
      </c>
      <c r="F4" s="85" t="s">
        <v>223</v>
      </c>
      <c r="G4" s="86" t="s">
        <v>223</v>
      </c>
      <c r="H4" s="39">
        <v>2023</v>
      </c>
      <c r="I4" s="39">
        <v>2023</v>
      </c>
      <c r="J4" s="87" t="s">
        <v>224</v>
      </c>
      <c r="K4" s="39">
        <v>2022</v>
      </c>
      <c r="L4" s="83" t="s">
        <v>223</v>
      </c>
      <c r="M4" s="84" t="s">
        <v>223</v>
      </c>
      <c r="N4" s="74" t="s">
        <v>223</v>
      </c>
      <c r="O4" s="88" t="s">
        <v>223</v>
      </c>
      <c r="P4" s="88" t="s">
        <v>223</v>
      </c>
      <c r="Q4" s="88" t="s">
        <v>223</v>
      </c>
      <c r="R4" s="85" t="s">
        <v>223</v>
      </c>
      <c r="S4" s="86" t="s">
        <v>223</v>
      </c>
      <c r="T4" s="86" t="s">
        <v>223</v>
      </c>
      <c r="U4" s="39">
        <v>2023</v>
      </c>
      <c r="V4" s="39">
        <v>2023</v>
      </c>
      <c r="W4" s="87" t="s">
        <v>224</v>
      </c>
      <c r="X4" s="89" t="s">
        <v>225</v>
      </c>
      <c r="Z4" s="88" t="s">
        <v>223</v>
      </c>
      <c r="AA4" s="88" t="s">
        <v>226</v>
      </c>
      <c r="AC4" s="88" t="s">
        <v>223</v>
      </c>
      <c r="AD4" s="88" t="s">
        <v>226</v>
      </c>
      <c r="AF4" s="88" t="s">
        <v>227</v>
      </c>
    </row>
    <row r="5" spans="1:33" x14ac:dyDescent="0.3">
      <c r="A5" s="91" t="s">
        <v>228</v>
      </c>
      <c r="B5" s="92" t="s">
        <v>229</v>
      </c>
      <c r="C5" s="40" t="s">
        <v>224</v>
      </c>
      <c r="D5" s="93" t="s">
        <v>230</v>
      </c>
      <c r="E5" s="94" t="s">
        <v>231</v>
      </c>
      <c r="F5" s="95" t="s">
        <v>232</v>
      </c>
      <c r="G5" s="96" t="s">
        <v>233</v>
      </c>
      <c r="H5" s="91" t="s">
        <v>224</v>
      </c>
      <c r="I5" s="91" t="s">
        <v>234</v>
      </c>
      <c r="J5" s="97" t="s">
        <v>235</v>
      </c>
      <c r="K5" s="41" t="s">
        <v>224</v>
      </c>
      <c r="L5" s="93" t="s">
        <v>236</v>
      </c>
      <c r="M5" s="94" t="s">
        <v>231</v>
      </c>
      <c r="N5" s="75" t="s">
        <v>237</v>
      </c>
      <c r="O5" s="98" t="s">
        <v>238</v>
      </c>
      <c r="P5" s="98" t="s">
        <v>239</v>
      </c>
      <c r="Q5" s="98" t="s">
        <v>240</v>
      </c>
      <c r="R5" s="95" t="s">
        <v>232</v>
      </c>
      <c r="S5" s="96" t="s">
        <v>233</v>
      </c>
      <c r="T5" s="96" t="s">
        <v>241</v>
      </c>
      <c r="U5" s="91" t="s">
        <v>224</v>
      </c>
      <c r="V5" s="91" t="s">
        <v>234</v>
      </c>
      <c r="W5" s="97" t="s">
        <v>235</v>
      </c>
      <c r="X5" s="89" t="s">
        <v>242</v>
      </c>
      <c r="Z5" s="98" t="s">
        <v>243</v>
      </c>
      <c r="AA5" s="98" t="s">
        <v>244</v>
      </c>
      <c r="AC5" s="98" t="s">
        <v>245</v>
      </c>
      <c r="AD5" s="98" t="s">
        <v>246</v>
      </c>
      <c r="AF5" s="98" t="s">
        <v>29</v>
      </c>
      <c r="AG5" s="99" t="s">
        <v>247</v>
      </c>
    </row>
    <row r="6" spans="1:33" x14ac:dyDescent="0.3">
      <c r="A6" s="82">
        <v>10501</v>
      </c>
      <c r="B6" s="100" t="s">
        <v>248</v>
      </c>
      <c r="C6" s="2">
        <v>54570735.410000004</v>
      </c>
      <c r="D6" s="2">
        <v>3556875</v>
      </c>
      <c r="E6" s="2">
        <v>0</v>
      </c>
      <c r="F6" s="2">
        <v>0</v>
      </c>
      <c r="G6" s="2">
        <v>0</v>
      </c>
      <c r="H6" s="2">
        <v>58127610.410000004</v>
      </c>
      <c r="I6" s="2">
        <v>55938784.450000003</v>
      </c>
      <c r="J6" s="4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42">
        <v>0</v>
      </c>
      <c r="X6" s="101">
        <v>0</v>
      </c>
      <c r="Z6" s="2">
        <v>0</v>
      </c>
      <c r="AA6" s="43">
        <v>0</v>
      </c>
      <c r="AC6" s="2">
        <v>0</v>
      </c>
      <c r="AD6" s="43">
        <v>0</v>
      </c>
      <c r="AF6" s="2">
        <v>0</v>
      </c>
    </row>
    <row r="7" spans="1:33" x14ac:dyDescent="0.3">
      <c r="A7" s="82">
        <v>10803</v>
      </c>
      <c r="B7" s="100" t="s">
        <v>249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42">
        <v>0</v>
      </c>
      <c r="K7" s="2">
        <v>96986809.819999993</v>
      </c>
      <c r="L7" s="2">
        <v>8014743</v>
      </c>
      <c r="M7" s="2">
        <v>0</v>
      </c>
      <c r="N7" s="2">
        <v>-43508271.609999999</v>
      </c>
      <c r="O7" s="2">
        <v>0</v>
      </c>
      <c r="P7" s="2">
        <v>583756.72</v>
      </c>
      <c r="Q7" s="2">
        <v>0</v>
      </c>
      <c r="R7" s="2">
        <v>0</v>
      </c>
      <c r="S7" s="2">
        <v>35964943.299999997</v>
      </c>
      <c r="T7" s="2">
        <v>0</v>
      </c>
      <c r="U7" s="2">
        <v>98041981.229999989</v>
      </c>
      <c r="V7" s="2">
        <v>98338452.030000001</v>
      </c>
      <c r="W7" s="42">
        <v>0</v>
      </c>
      <c r="X7" s="101">
        <v>0</v>
      </c>
      <c r="Z7" s="2">
        <v>-43508271.609999999</v>
      </c>
      <c r="AA7" s="43">
        <v>0</v>
      </c>
      <c r="AC7" s="2">
        <v>583756.72</v>
      </c>
      <c r="AD7" s="43">
        <v>0</v>
      </c>
      <c r="AF7" s="2">
        <v>0</v>
      </c>
    </row>
    <row r="8" spans="1:33" x14ac:dyDescent="0.3">
      <c r="A8" s="82">
        <v>10804</v>
      </c>
      <c r="B8" s="100" t="s">
        <v>250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4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42">
        <v>0</v>
      </c>
      <c r="X8" s="101">
        <v>0</v>
      </c>
      <c r="Z8" s="2">
        <v>0</v>
      </c>
      <c r="AA8" s="43">
        <v>0</v>
      </c>
      <c r="AC8" s="2">
        <v>0</v>
      </c>
      <c r="AD8" s="43">
        <v>0</v>
      </c>
      <c r="AF8" s="2">
        <v>0</v>
      </c>
    </row>
    <row r="9" spans="1:33" x14ac:dyDescent="0.3">
      <c r="A9" s="82">
        <v>10850</v>
      </c>
      <c r="B9" s="100" t="s">
        <v>251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4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42">
        <v>0</v>
      </c>
      <c r="X9" s="101">
        <v>0</v>
      </c>
      <c r="Z9" s="2">
        <v>0</v>
      </c>
      <c r="AA9" s="43">
        <v>0</v>
      </c>
      <c r="AC9" s="2">
        <v>0</v>
      </c>
      <c r="AD9" s="43">
        <v>0</v>
      </c>
      <c r="AF9" s="2">
        <v>0</v>
      </c>
    </row>
    <row r="10" spans="1:33" x14ac:dyDescent="0.3">
      <c r="A10" s="82">
        <v>10851</v>
      </c>
      <c r="B10" s="100" t="s">
        <v>252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4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42">
        <v>0</v>
      </c>
      <c r="X10" s="101">
        <v>0</v>
      </c>
      <c r="Z10" s="2">
        <v>0</v>
      </c>
      <c r="AA10" s="43">
        <v>0</v>
      </c>
      <c r="AC10" s="2">
        <v>0</v>
      </c>
      <c r="AD10" s="43">
        <v>0</v>
      </c>
      <c r="AF10" s="2">
        <v>0</v>
      </c>
    </row>
    <row r="11" spans="1:33" x14ac:dyDescent="0.3">
      <c r="A11" s="82">
        <v>10852</v>
      </c>
      <c r="B11" s="100" t="s">
        <v>253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4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42">
        <v>0</v>
      </c>
      <c r="X11" s="101">
        <v>0</v>
      </c>
      <c r="Z11" s="2">
        <v>0</v>
      </c>
      <c r="AA11" s="43">
        <v>0</v>
      </c>
      <c r="AC11" s="2">
        <v>0</v>
      </c>
      <c r="AD11" s="43">
        <v>0</v>
      </c>
      <c r="AF11" s="2">
        <v>0</v>
      </c>
    </row>
    <row r="12" spans="1:33" x14ac:dyDescent="0.3">
      <c r="A12" s="82">
        <v>10853</v>
      </c>
      <c r="B12" s="100" t="s">
        <v>254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4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42">
        <v>0</v>
      </c>
      <c r="X12" s="101">
        <v>0</v>
      </c>
      <c r="Z12" s="2">
        <v>0</v>
      </c>
      <c r="AA12" s="43">
        <v>0</v>
      </c>
      <c r="AC12" s="2">
        <v>0</v>
      </c>
      <c r="AD12" s="43">
        <v>0</v>
      </c>
      <c r="AF12" s="2">
        <v>0</v>
      </c>
    </row>
    <row r="13" spans="1:33" x14ac:dyDescent="0.3">
      <c r="A13" s="82">
        <v>10854</v>
      </c>
      <c r="B13" s="100" t="s">
        <v>255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4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42">
        <v>0</v>
      </c>
      <c r="X13" s="101">
        <v>0</v>
      </c>
      <c r="Z13" s="2">
        <v>0</v>
      </c>
      <c r="AA13" s="43">
        <v>0</v>
      </c>
      <c r="AC13" s="2">
        <v>0</v>
      </c>
      <c r="AD13" s="43">
        <v>0</v>
      </c>
      <c r="AF13" s="2">
        <v>0</v>
      </c>
    </row>
    <row r="14" spans="1:33" x14ac:dyDescent="0.3">
      <c r="A14" s="82">
        <v>10855</v>
      </c>
      <c r="B14" s="100" t="s">
        <v>256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4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42">
        <v>0</v>
      </c>
      <c r="X14" s="101">
        <v>0</v>
      </c>
      <c r="Z14" s="2">
        <v>0</v>
      </c>
      <c r="AA14" s="43">
        <v>0</v>
      </c>
      <c r="AC14" s="2">
        <v>0</v>
      </c>
      <c r="AD14" s="43">
        <v>0</v>
      </c>
      <c r="AF14" s="2">
        <v>0</v>
      </c>
    </row>
    <row r="15" spans="1:33" x14ac:dyDescent="0.3">
      <c r="A15" s="82">
        <v>10856</v>
      </c>
      <c r="B15" s="100" t="s">
        <v>257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4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42">
        <v>0</v>
      </c>
      <c r="X15" s="101">
        <v>0</v>
      </c>
      <c r="Z15" s="2">
        <v>0</v>
      </c>
      <c r="AA15" s="43">
        <v>0</v>
      </c>
      <c r="AC15" s="2">
        <v>0</v>
      </c>
      <c r="AD15" s="43">
        <v>0</v>
      </c>
      <c r="AF15" s="2">
        <v>0</v>
      </c>
    </row>
    <row r="16" spans="1:33" x14ac:dyDescent="0.3">
      <c r="A16" s="82">
        <v>11401</v>
      </c>
      <c r="B16" s="100" t="s">
        <v>258</v>
      </c>
      <c r="C16" s="2">
        <v>6182810</v>
      </c>
      <c r="D16" s="2">
        <v>0</v>
      </c>
      <c r="E16" s="2">
        <v>0</v>
      </c>
      <c r="F16" s="2">
        <v>0</v>
      </c>
      <c r="G16" s="2">
        <v>0</v>
      </c>
      <c r="H16" s="2">
        <v>6182810</v>
      </c>
      <c r="I16" s="2">
        <v>6182810</v>
      </c>
      <c r="J16" s="42">
        <v>0</v>
      </c>
      <c r="K16" s="2">
        <v>5486250.2799999993</v>
      </c>
      <c r="L16" s="2">
        <v>185749.26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5671999.5399999991</v>
      </c>
      <c r="V16" s="2">
        <v>5579124.9100000001</v>
      </c>
      <c r="W16" s="42">
        <v>0</v>
      </c>
      <c r="X16" s="102">
        <v>3.0042864005201519E-2</v>
      </c>
      <c r="Z16" s="2">
        <v>0</v>
      </c>
      <c r="AA16" s="43">
        <v>0</v>
      </c>
      <c r="AC16" s="2">
        <v>0</v>
      </c>
      <c r="AD16" s="43">
        <v>0</v>
      </c>
      <c r="AF16" s="2">
        <v>0</v>
      </c>
    </row>
    <row r="17" spans="1:32" x14ac:dyDescent="0.3">
      <c r="A17" s="82">
        <v>11402</v>
      </c>
      <c r="B17" s="100" t="s">
        <v>259</v>
      </c>
      <c r="C17" s="2">
        <v>960040.88</v>
      </c>
      <c r="D17" s="2">
        <v>0</v>
      </c>
      <c r="E17" s="2">
        <v>0</v>
      </c>
      <c r="F17" s="2">
        <v>0</v>
      </c>
      <c r="G17" s="2">
        <v>0</v>
      </c>
      <c r="H17" s="2">
        <v>960040.88</v>
      </c>
      <c r="I17" s="2">
        <v>960040.88</v>
      </c>
      <c r="J17" s="42">
        <v>0</v>
      </c>
      <c r="K17" s="2">
        <v>802913.70999999961</v>
      </c>
      <c r="L17" s="2">
        <v>41900.58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844814.28999999957</v>
      </c>
      <c r="V17" s="2">
        <v>823864</v>
      </c>
      <c r="W17" s="42">
        <v>0</v>
      </c>
      <c r="X17" s="102">
        <v>4.3644641465684253E-2</v>
      </c>
      <c r="Z17" s="2">
        <v>0</v>
      </c>
      <c r="AA17" s="43">
        <v>0</v>
      </c>
      <c r="AC17" s="2">
        <v>0</v>
      </c>
      <c r="AD17" s="43">
        <v>0</v>
      </c>
      <c r="AF17" s="2">
        <v>0</v>
      </c>
    </row>
    <row r="18" spans="1:32" x14ac:dyDescent="0.3">
      <c r="A18" s="82">
        <v>11403</v>
      </c>
      <c r="B18" s="100" t="s">
        <v>260</v>
      </c>
      <c r="C18" s="2">
        <v>341971.88</v>
      </c>
      <c r="D18" s="2">
        <v>0</v>
      </c>
      <c r="E18" s="2">
        <v>0</v>
      </c>
      <c r="F18" s="2">
        <v>0</v>
      </c>
      <c r="G18" s="2">
        <v>0</v>
      </c>
      <c r="H18" s="2">
        <v>341971.88</v>
      </c>
      <c r="I18" s="2">
        <v>341971.88</v>
      </c>
      <c r="J18" s="42">
        <v>0</v>
      </c>
      <c r="K18" s="2">
        <v>120784.71999999999</v>
      </c>
      <c r="L18" s="2">
        <v>9058.86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129843.57999999999</v>
      </c>
      <c r="V18" s="2">
        <v>125314.15</v>
      </c>
      <c r="W18" s="42">
        <v>0</v>
      </c>
      <c r="X18" s="102">
        <v>2.64898973564727E-2</v>
      </c>
      <c r="Z18" s="2">
        <v>0</v>
      </c>
      <c r="AA18" s="43">
        <v>0</v>
      </c>
      <c r="AC18" s="2">
        <v>0</v>
      </c>
      <c r="AD18" s="43">
        <v>0</v>
      </c>
      <c r="AF18" s="2">
        <v>0</v>
      </c>
    </row>
    <row r="19" spans="1:32" x14ac:dyDescent="0.3">
      <c r="A19" s="82">
        <v>12100</v>
      </c>
      <c r="B19" s="100" t="s">
        <v>261</v>
      </c>
      <c r="C19" s="2">
        <v>949583.1</v>
      </c>
      <c r="D19" s="2">
        <v>0</v>
      </c>
      <c r="E19" s="2">
        <v>0</v>
      </c>
      <c r="F19" s="2">
        <v>0</v>
      </c>
      <c r="G19" s="2">
        <v>0</v>
      </c>
      <c r="H19" s="2">
        <v>949583.1</v>
      </c>
      <c r="I19" s="2">
        <v>949583.1</v>
      </c>
      <c r="J19" s="4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42">
        <v>0</v>
      </c>
      <c r="X19" s="101">
        <v>0</v>
      </c>
      <c r="Z19" s="2">
        <v>0</v>
      </c>
      <c r="AA19" s="43">
        <v>0</v>
      </c>
      <c r="AC19" s="2">
        <v>0</v>
      </c>
      <c r="AD19" s="43">
        <v>0</v>
      </c>
      <c r="AF19" s="2">
        <v>0</v>
      </c>
    </row>
    <row r="20" spans="1:32" x14ac:dyDescent="0.3">
      <c r="A20" s="82">
        <v>12112</v>
      </c>
      <c r="B20" s="100" t="s">
        <v>262</v>
      </c>
      <c r="C20" s="2">
        <v>13195934.389999995</v>
      </c>
      <c r="D20" s="2">
        <v>1058931.53</v>
      </c>
      <c r="E20" s="2">
        <v>-335188.21999999997</v>
      </c>
      <c r="F20" s="2">
        <v>0</v>
      </c>
      <c r="G20" s="2">
        <v>0</v>
      </c>
      <c r="H20" s="2">
        <v>13919677.699999994</v>
      </c>
      <c r="I20" s="2">
        <v>13686193.189999999</v>
      </c>
      <c r="J20" s="42">
        <v>0</v>
      </c>
      <c r="K20" s="2">
        <v>7405404.7400000002</v>
      </c>
      <c r="L20" s="2">
        <v>-339964.66</v>
      </c>
      <c r="M20" s="2">
        <v>-335188.21999999997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6730251.8600000003</v>
      </c>
      <c r="V20" s="2">
        <v>7720638.7599999998</v>
      </c>
      <c r="W20" s="42">
        <v>0</v>
      </c>
      <c r="X20" s="103">
        <v>6.7000000000000004E-2</v>
      </c>
      <c r="Z20" s="2">
        <v>0</v>
      </c>
      <c r="AA20" s="43">
        <v>0</v>
      </c>
      <c r="AC20" s="2">
        <v>0</v>
      </c>
      <c r="AD20" s="43">
        <v>0</v>
      </c>
      <c r="AF20" s="2">
        <v>0</v>
      </c>
    </row>
    <row r="21" spans="1:32" x14ac:dyDescent="0.3">
      <c r="A21" s="82">
        <v>12114</v>
      </c>
      <c r="B21" s="100" t="s">
        <v>263</v>
      </c>
      <c r="C21" s="2">
        <v>676215.55999999982</v>
      </c>
      <c r="D21" s="2">
        <v>34195.919999999998</v>
      </c>
      <c r="E21" s="2">
        <v>0</v>
      </c>
      <c r="F21" s="2">
        <v>0</v>
      </c>
      <c r="G21" s="2">
        <v>0</v>
      </c>
      <c r="H21" s="2">
        <v>710411.47999999986</v>
      </c>
      <c r="I21" s="2">
        <v>695070.28</v>
      </c>
      <c r="J21" s="42">
        <v>0</v>
      </c>
      <c r="K21" s="2">
        <v>303052.78999999998</v>
      </c>
      <c r="L21" s="2">
        <v>96902.99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399955.77999999997</v>
      </c>
      <c r="V21" s="2">
        <v>353533.56</v>
      </c>
      <c r="W21" s="42">
        <v>0</v>
      </c>
      <c r="X21" s="103">
        <v>6.7000000000000004E-2</v>
      </c>
      <c r="Z21" s="2">
        <v>0</v>
      </c>
      <c r="AA21" s="43">
        <v>0</v>
      </c>
      <c r="AC21" s="2">
        <v>0</v>
      </c>
      <c r="AD21" s="43">
        <v>0</v>
      </c>
      <c r="AF21" s="2">
        <v>0</v>
      </c>
    </row>
    <row r="22" spans="1:32" x14ac:dyDescent="0.3">
      <c r="A22" s="82">
        <v>12122</v>
      </c>
      <c r="B22" s="100" t="s">
        <v>264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4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42">
        <v>0</v>
      </c>
      <c r="X22" s="103">
        <v>0.2</v>
      </c>
      <c r="Z22" s="2">
        <v>0</v>
      </c>
      <c r="AA22" s="43">
        <v>0</v>
      </c>
      <c r="AC22" s="2">
        <v>0</v>
      </c>
      <c r="AD22" s="43">
        <v>0</v>
      </c>
      <c r="AF22" s="2">
        <v>0</v>
      </c>
    </row>
    <row r="23" spans="1:32" x14ac:dyDescent="0.3">
      <c r="A23" s="82">
        <v>12126</v>
      </c>
      <c r="B23" s="100" t="s">
        <v>265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4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42">
        <v>0</v>
      </c>
      <c r="X23" s="103">
        <v>0.2</v>
      </c>
      <c r="Z23" s="2">
        <v>0</v>
      </c>
      <c r="AA23" s="43">
        <v>0</v>
      </c>
      <c r="AC23" s="2">
        <v>0</v>
      </c>
      <c r="AD23" s="43">
        <v>0</v>
      </c>
      <c r="AF23" s="2">
        <v>0</v>
      </c>
    </row>
    <row r="24" spans="1:32" x14ac:dyDescent="0.3">
      <c r="A24" s="82">
        <v>12127</v>
      </c>
      <c r="B24" s="100" t="s">
        <v>266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4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42">
        <v>0</v>
      </c>
      <c r="X24" s="103">
        <v>0.2</v>
      </c>
      <c r="Z24" s="2">
        <v>0</v>
      </c>
      <c r="AA24" s="43">
        <v>0</v>
      </c>
      <c r="AC24" s="2">
        <v>0</v>
      </c>
      <c r="AD24" s="43">
        <v>0</v>
      </c>
      <c r="AF24" s="2">
        <v>0</v>
      </c>
    </row>
    <row r="25" spans="1:32" x14ac:dyDescent="0.3">
      <c r="A25" s="82">
        <v>12130</v>
      </c>
      <c r="B25" s="100" t="s">
        <v>267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4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42">
        <v>0</v>
      </c>
      <c r="X25" s="103">
        <v>0.2</v>
      </c>
      <c r="Z25" s="2">
        <v>0</v>
      </c>
      <c r="AA25" s="43">
        <v>0</v>
      </c>
      <c r="AC25" s="2">
        <v>0</v>
      </c>
      <c r="AD25" s="43">
        <v>0</v>
      </c>
      <c r="AF25" s="2">
        <v>0</v>
      </c>
    </row>
    <row r="26" spans="1:32" x14ac:dyDescent="0.3">
      <c r="A26" s="82">
        <v>12188</v>
      </c>
      <c r="B26" s="100" t="s">
        <v>268</v>
      </c>
      <c r="C26" s="2">
        <v>361386.82</v>
      </c>
      <c r="D26" s="2">
        <v>16830</v>
      </c>
      <c r="E26" s="2">
        <v>0</v>
      </c>
      <c r="F26" s="2">
        <v>0</v>
      </c>
      <c r="G26" s="2">
        <v>0</v>
      </c>
      <c r="H26" s="2">
        <v>378216.82</v>
      </c>
      <c r="I26" s="2">
        <v>408266.71</v>
      </c>
      <c r="J26" s="42">
        <v>0</v>
      </c>
      <c r="K26" s="2">
        <v>993.81000000000006</v>
      </c>
      <c r="L26" s="2">
        <v>13555.4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14549.21</v>
      </c>
      <c r="V26" s="2">
        <v>7691.03</v>
      </c>
      <c r="W26" s="42">
        <v>0</v>
      </c>
      <c r="X26" s="101">
        <v>3.3000000000000002E-2</v>
      </c>
      <c r="Z26" s="2">
        <v>0</v>
      </c>
      <c r="AA26" s="43">
        <v>0</v>
      </c>
      <c r="AC26" s="2">
        <v>0</v>
      </c>
      <c r="AD26" s="43">
        <v>0</v>
      </c>
      <c r="AF26" s="2">
        <v>0</v>
      </c>
    </row>
    <row r="27" spans="1:32" x14ac:dyDescent="0.3">
      <c r="A27" s="82">
        <v>12199</v>
      </c>
      <c r="B27" s="100" t="s">
        <v>269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4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42">
        <v>0</v>
      </c>
      <c r="X27" s="101">
        <v>3.3000000000000002E-2</v>
      </c>
      <c r="Z27" s="2">
        <v>0</v>
      </c>
      <c r="AA27" s="43">
        <v>0</v>
      </c>
      <c r="AC27" s="2">
        <v>0</v>
      </c>
      <c r="AD27" s="43">
        <v>0</v>
      </c>
      <c r="AF27" s="2">
        <v>0</v>
      </c>
    </row>
    <row r="28" spans="1:32" x14ac:dyDescent="0.3">
      <c r="A28" s="82">
        <v>30300</v>
      </c>
      <c r="B28" s="100" t="s">
        <v>270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4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42">
        <v>0</v>
      </c>
      <c r="X28" s="103">
        <v>0.2</v>
      </c>
      <c r="Z28" s="2">
        <v>0</v>
      </c>
      <c r="AA28" s="43">
        <v>0</v>
      </c>
      <c r="AC28" s="2">
        <v>0</v>
      </c>
      <c r="AD28" s="43">
        <v>0</v>
      </c>
      <c r="AF28" s="2">
        <v>0</v>
      </c>
    </row>
    <row r="29" spans="1:32" x14ac:dyDescent="0.3">
      <c r="A29" s="82">
        <v>30301</v>
      </c>
      <c r="B29" s="100" t="s">
        <v>271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4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42">
        <v>0</v>
      </c>
      <c r="X29" s="103">
        <v>0.1</v>
      </c>
      <c r="Z29" s="2">
        <v>0</v>
      </c>
      <c r="AA29" s="43">
        <v>0</v>
      </c>
      <c r="AC29" s="2">
        <v>0</v>
      </c>
      <c r="AD29" s="43">
        <v>0</v>
      </c>
      <c r="AF29" s="2">
        <v>0</v>
      </c>
    </row>
    <row r="30" spans="1:32" x14ac:dyDescent="0.3">
      <c r="A30" s="82">
        <v>30302</v>
      </c>
      <c r="B30" s="100" t="s">
        <v>272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4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42">
        <v>0</v>
      </c>
      <c r="X30" s="102">
        <v>0</v>
      </c>
      <c r="Z30" s="2">
        <v>0</v>
      </c>
      <c r="AA30" s="43">
        <v>0</v>
      </c>
      <c r="AC30" s="2">
        <v>0</v>
      </c>
      <c r="AD30" s="43">
        <v>0</v>
      </c>
      <c r="AF30" s="2">
        <v>0</v>
      </c>
    </row>
    <row r="31" spans="1:32" x14ac:dyDescent="0.3">
      <c r="A31" s="82">
        <v>30315</v>
      </c>
      <c r="B31" s="100" t="s">
        <v>273</v>
      </c>
      <c r="C31" s="2">
        <v>458241107.53999996</v>
      </c>
      <c r="D31" s="2">
        <v>63276048.899999999</v>
      </c>
      <c r="E31" s="2">
        <v>0</v>
      </c>
      <c r="F31" s="2">
        <v>0</v>
      </c>
      <c r="G31" s="2">
        <v>0</v>
      </c>
      <c r="H31" s="2">
        <v>521517156.43999994</v>
      </c>
      <c r="I31" s="2">
        <v>479238884.93000001</v>
      </c>
      <c r="J31" s="42">
        <v>0</v>
      </c>
      <c r="K31" s="2">
        <v>128683715.44000003</v>
      </c>
      <c r="L31" s="2">
        <v>31872951.600000001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160556667.04000002</v>
      </c>
      <c r="V31" s="2">
        <v>144437074.99000001</v>
      </c>
      <c r="W31" s="42">
        <v>0</v>
      </c>
      <c r="X31" s="103">
        <v>6.7000000000000004E-2</v>
      </c>
      <c r="Z31" s="2">
        <v>0</v>
      </c>
      <c r="AA31" s="43">
        <v>0</v>
      </c>
      <c r="AC31" s="2">
        <v>0</v>
      </c>
      <c r="AD31" s="43">
        <v>0</v>
      </c>
      <c r="AF31" s="2">
        <v>0</v>
      </c>
    </row>
    <row r="32" spans="1:32" x14ac:dyDescent="0.3">
      <c r="A32" s="82">
        <v>30399</v>
      </c>
      <c r="B32" s="100" t="s">
        <v>274</v>
      </c>
      <c r="C32" s="2">
        <v>2728457.44</v>
      </c>
      <c r="D32" s="2">
        <v>1836480.71</v>
      </c>
      <c r="E32" s="2">
        <v>0</v>
      </c>
      <c r="F32" s="2">
        <v>0</v>
      </c>
      <c r="G32" s="2">
        <v>0</v>
      </c>
      <c r="H32" s="2">
        <v>4564938.1500000004</v>
      </c>
      <c r="I32" s="2">
        <v>3449992.29</v>
      </c>
      <c r="J32" s="42">
        <v>0</v>
      </c>
      <c r="K32" s="2">
        <v>100554.65999999999</v>
      </c>
      <c r="L32" s="2">
        <v>110783.66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211338.32</v>
      </c>
      <c r="V32" s="2">
        <v>150395.51999999999</v>
      </c>
      <c r="W32" s="42">
        <v>0</v>
      </c>
      <c r="X32" s="101">
        <v>3.3000000000000002E-2</v>
      </c>
      <c r="Z32" s="2">
        <v>0</v>
      </c>
      <c r="AA32" s="43">
        <v>0</v>
      </c>
      <c r="AC32" s="2">
        <v>0</v>
      </c>
      <c r="AD32" s="43">
        <v>0</v>
      </c>
      <c r="AF32" s="2">
        <v>0</v>
      </c>
    </row>
    <row r="33" spans="1:33" x14ac:dyDescent="0.3">
      <c r="A33" s="82">
        <v>31001</v>
      </c>
      <c r="B33" s="100" t="s">
        <v>275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4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42">
        <v>0</v>
      </c>
      <c r="X33" s="101">
        <v>0</v>
      </c>
      <c r="Z33" s="2">
        <v>0</v>
      </c>
      <c r="AA33" s="43">
        <v>0</v>
      </c>
      <c r="AC33" s="2">
        <v>0</v>
      </c>
      <c r="AD33" s="43">
        <v>0</v>
      </c>
      <c r="AF33" s="2">
        <v>0</v>
      </c>
    </row>
    <row r="34" spans="1:33" x14ac:dyDescent="0.3">
      <c r="A34" s="82">
        <v>31011</v>
      </c>
      <c r="B34" s="100" t="s">
        <v>276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4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42">
        <v>0</v>
      </c>
      <c r="X34" s="101">
        <v>0</v>
      </c>
      <c r="Z34" s="2">
        <v>0</v>
      </c>
      <c r="AA34" s="43">
        <v>0</v>
      </c>
      <c r="AC34" s="2">
        <v>0</v>
      </c>
      <c r="AD34" s="43">
        <v>0</v>
      </c>
      <c r="AF34" s="2">
        <v>0</v>
      </c>
    </row>
    <row r="35" spans="1:33" x14ac:dyDescent="0.3">
      <c r="A35" s="82">
        <v>31040</v>
      </c>
      <c r="B35" s="100" t="s">
        <v>277</v>
      </c>
      <c r="C35" s="2">
        <v>6923628.5099999998</v>
      </c>
      <c r="D35" s="2">
        <v>0</v>
      </c>
      <c r="E35" s="2">
        <v>0</v>
      </c>
      <c r="F35" s="2">
        <v>0</v>
      </c>
      <c r="G35" s="2">
        <v>0</v>
      </c>
      <c r="H35" s="2">
        <v>6923628.5099999998</v>
      </c>
      <c r="I35" s="2">
        <v>6923628.5099999998</v>
      </c>
      <c r="J35" s="4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42">
        <v>0</v>
      </c>
      <c r="X35" s="101">
        <v>0</v>
      </c>
      <c r="Z35" s="2">
        <v>0</v>
      </c>
      <c r="AA35" s="43">
        <v>0</v>
      </c>
      <c r="AC35" s="2">
        <v>0</v>
      </c>
      <c r="AD35" s="43">
        <v>0</v>
      </c>
      <c r="AF35" s="2">
        <v>0</v>
      </c>
    </row>
    <row r="36" spans="1:33" x14ac:dyDescent="0.3">
      <c r="A36" s="82">
        <v>31101</v>
      </c>
      <c r="B36" s="100" t="s">
        <v>278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4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42">
        <v>0</v>
      </c>
      <c r="X36" s="101">
        <v>0</v>
      </c>
      <c r="Z36" s="2">
        <v>0</v>
      </c>
      <c r="AA36" s="43">
        <v>0</v>
      </c>
      <c r="AC36" s="2">
        <v>0</v>
      </c>
      <c r="AD36" s="43">
        <v>0</v>
      </c>
      <c r="AF36" s="2">
        <v>0</v>
      </c>
    </row>
    <row r="37" spans="1:33" x14ac:dyDescent="0.3">
      <c r="A37" s="82">
        <v>31130</v>
      </c>
      <c r="B37" s="100" t="s">
        <v>279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4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42">
        <v>0</v>
      </c>
      <c r="X37" s="101">
        <v>0</v>
      </c>
      <c r="Z37" s="2">
        <v>0</v>
      </c>
      <c r="AA37" s="43">
        <v>0</v>
      </c>
      <c r="AC37" s="2">
        <v>0</v>
      </c>
      <c r="AD37" s="43">
        <v>0</v>
      </c>
      <c r="AF37" s="2">
        <v>0</v>
      </c>
    </row>
    <row r="38" spans="1:33" x14ac:dyDescent="0.3">
      <c r="A38" s="82">
        <v>31131</v>
      </c>
      <c r="B38" s="100" t="s">
        <v>280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4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42">
        <v>0</v>
      </c>
      <c r="X38" s="101">
        <v>0</v>
      </c>
      <c r="Z38" s="2">
        <v>0</v>
      </c>
      <c r="AA38" s="43">
        <v>0</v>
      </c>
      <c r="AC38" s="2">
        <v>0</v>
      </c>
      <c r="AD38" s="43">
        <v>0</v>
      </c>
      <c r="AF38" s="2">
        <v>0</v>
      </c>
    </row>
    <row r="39" spans="1:33" x14ac:dyDescent="0.3">
      <c r="A39" s="82">
        <v>31132</v>
      </c>
      <c r="B39" s="100" t="s">
        <v>281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4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42">
        <v>0</v>
      </c>
      <c r="X39" s="101">
        <v>0</v>
      </c>
      <c r="Z39" s="2">
        <v>0</v>
      </c>
      <c r="AA39" s="43">
        <v>0</v>
      </c>
      <c r="AC39" s="2">
        <v>0</v>
      </c>
      <c r="AD39" s="43">
        <v>0</v>
      </c>
      <c r="AF39" s="2">
        <v>0</v>
      </c>
    </row>
    <row r="40" spans="1:33" x14ac:dyDescent="0.3">
      <c r="A40" s="82">
        <v>31133</v>
      </c>
      <c r="B40" s="100" t="s">
        <v>282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4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42">
        <v>0</v>
      </c>
      <c r="X40" s="101">
        <v>0</v>
      </c>
      <c r="Z40" s="2">
        <v>0</v>
      </c>
      <c r="AA40" s="43">
        <v>0</v>
      </c>
      <c r="AC40" s="2">
        <v>0</v>
      </c>
      <c r="AD40" s="43">
        <v>0</v>
      </c>
      <c r="AF40" s="2">
        <v>0</v>
      </c>
    </row>
    <row r="41" spans="1:33" x14ac:dyDescent="0.3">
      <c r="A41" s="82">
        <v>31134</v>
      </c>
      <c r="B41" s="100" t="s">
        <v>283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4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42">
        <v>0</v>
      </c>
      <c r="X41" s="101">
        <v>0</v>
      </c>
      <c r="Z41" s="2">
        <v>0</v>
      </c>
      <c r="AA41" s="43">
        <v>0</v>
      </c>
      <c r="AC41" s="2">
        <v>0</v>
      </c>
      <c r="AD41" s="43">
        <v>0</v>
      </c>
      <c r="AF41" s="2">
        <v>0</v>
      </c>
    </row>
    <row r="42" spans="1:33" x14ac:dyDescent="0.3">
      <c r="A42" s="82">
        <v>31140</v>
      </c>
      <c r="B42" s="100" t="s">
        <v>284</v>
      </c>
      <c r="C42" s="2">
        <v>253327687.73000011</v>
      </c>
      <c r="D42" s="2">
        <v>28058426.850000001</v>
      </c>
      <c r="E42" s="2">
        <v>-496256.65</v>
      </c>
      <c r="F42" s="2">
        <v>0</v>
      </c>
      <c r="G42" s="2">
        <v>0</v>
      </c>
      <c r="H42" s="2">
        <v>280889857.93000013</v>
      </c>
      <c r="I42" s="2">
        <v>255632524.88</v>
      </c>
      <c r="J42" s="42">
        <v>0</v>
      </c>
      <c r="K42" s="2">
        <v>56110503.210000023</v>
      </c>
      <c r="L42" s="2">
        <v>8112887.9000000004</v>
      </c>
      <c r="M42" s="2">
        <v>-496256.65</v>
      </c>
      <c r="N42" s="2">
        <v>-274762.56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63452371.900000021</v>
      </c>
      <c r="V42" s="2">
        <v>59787983.920000002</v>
      </c>
      <c r="W42" s="42">
        <v>0</v>
      </c>
      <c r="X42" s="101">
        <v>3.2000000000000001E-2</v>
      </c>
      <c r="Z42" s="2">
        <v>-274762.56</v>
      </c>
      <c r="AA42" s="43">
        <v>0</v>
      </c>
      <c r="AC42" s="2">
        <v>0</v>
      </c>
      <c r="AD42" s="43">
        <v>0</v>
      </c>
      <c r="AF42" s="2">
        <v>0</v>
      </c>
      <c r="AG42" s="99"/>
    </row>
    <row r="43" spans="1:33" x14ac:dyDescent="0.3">
      <c r="A43" s="82">
        <v>31141</v>
      </c>
      <c r="B43" s="100" t="s">
        <v>285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4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42">
        <v>0</v>
      </c>
      <c r="X43" s="101">
        <v>2.8000000000000001E-2</v>
      </c>
      <c r="Z43" s="2">
        <v>0</v>
      </c>
      <c r="AA43" s="43">
        <v>0</v>
      </c>
      <c r="AC43" s="2">
        <v>0</v>
      </c>
      <c r="AD43" s="43">
        <v>0</v>
      </c>
      <c r="AF43" s="2">
        <v>0</v>
      </c>
    </row>
    <row r="44" spans="1:33" x14ac:dyDescent="0.3">
      <c r="A44" s="82">
        <v>31142</v>
      </c>
      <c r="B44" s="100" t="s">
        <v>286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4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42">
        <v>0</v>
      </c>
      <c r="X44" s="101">
        <v>2.5999999999999999E-2</v>
      </c>
      <c r="Z44" s="2">
        <v>0</v>
      </c>
      <c r="AA44" s="43">
        <v>0</v>
      </c>
      <c r="AC44" s="2">
        <v>0</v>
      </c>
      <c r="AD44" s="43">
        <v>0</v>
      </c>
      <c r="AF44" s="2">
        <v>0</v>
      </c>
    </row>
    <row r="45" spans="1:33" x14ac:dyDescent="0.3">
      <c r="A45" s="82">
        <v>31143</v>
      </c>
      <c r="B45" s="100" t="s">
        <v>287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4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42">
        <v>0</v>
      </c>
      <c r="X45" s="101">
        <v>1.7000000000000001E-2</v>
      </c>
      <c r="Z45" s="2">
        <v>0</v>
      </c>
      <c r="AA45" s="43">
        <v>0</v>
      </c>
      <c r="AC45" s="2">
        <v>0</v>
      </c>
      <c r="AD45" s="43">
        <v>0</v>
      </c>
      <c r="AF45" s="2">
        <v>0</v>
      </c>
    </row>
    <row r="46" spans="1:33" x14ac:dyDescent="0.3">
      <c r="A46" s="82">
        <v>31144</v>
      </c>
      <c r="B46" s="100" t="s">
        <v>288</v>
      </c>
      <c r="C46" s="2">
        <v>55423815.81000001</v>
      </c>
      <c r="D46" s="2">
        <v>617899.34</v>
      </c>
      <c r="E46" s="2">
        <v>-139478.84</v>
      </c>
      <c r="F46" s="2">
        <v>0</v>
      </c>
      <c r="G46" s="2">
        <v>0</v>
      </c>
      <c r="H46" s="2">
        <v>55902236.31000001</v>
      </c>
      <c r="I46" s="2">
        <v>55594712.009999998</v>
      </c>
      <c r="J46" s="42">
        <v>0</v>
      </c>
      <c r="K46" s="2">
        <v>25365513.410000004</v>
      </c>
      <c r="L46" s="2">
        <v>1055812.6000000001</v>
      </c>
      <c r="M46" s="2">
        <v>-139478.84</v>
      </c>
      <c r="N46" s="2">
        <v>-24515.94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26257331.230000004</v>
      </c>
      <c r="V46" s="2">
        <v>25849458.030000001</v>
      </c>
      <c r="W46" s="42">
        <v>0</v>
      </c>
      <c r="X46" s="101">
        <v>1.9E-2</v>
      </c>
      <c r="Z46" s="2">
        <v>-24515.94</v>
      </c>
      <c r="AA46" s="43">
        <v>0</v>
      </c>
      <c r="AC46" s="2">
        <v>0</v>
      </c>
      <c r="AD46" s="43">
        <v>0</v>
      </c>
      <c r="AF46" s="2">
        <v>0</v>
      </c>
    </row>
    <row r="47" spans="1:33" x14ac:dyDescent="0.3">
      <c r="A47" s="82">
        <v>31145</v>
      </c>
      <c r="B47" s="100" t="s">
        <v>289</v>
      </c>
      <c r="C47" s="2">
        <v>31989234.050000004</v>
      </c>
      <c r="D47" s="2">
        <v>48661.72</v>
      </c>
      <c r="E47" s="2">
        <v>-39232.620000000003</v>
      </c>
      <c r="F47" s="2">
        <v>0</v>
      </c>
      <c r="G47" s="2">
        <v>0</v>
      </c>
      <c r="H47" s="2">
        <v>31998663.150000002</v>
      </c>
      <c r="I47" s="2">
        <v>31997139.030000001</v>
      </c>
      <c r="J47" s="42">
        <v>0</v>
      </c>
      <c r="K47" s="2">
        <v>18070499.73</v>
      </c>
      <c r="L47" s="2">
        <v>671937.27</v>
      </c>
      <c r="M47" s="2">
        <v>-39232.620000000003</v>
      </c>
      <c r="N47" s="2">
        <v>-2125.7600000000002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18701078.619999997</v>
      </c>
      <c r="V47" s="2">
        <v>18392793.43</v>
      </c>
      <c r="W47" s="42">
        <v>0</v>
      </c>
      <c r="X47" s="101">
        <v>2.1000000000000001E-2</v>
      </c>
      <c r="Z47" s="2">
        <v>-2125.7600000000002</v>
      </c>
      <c r="AA47" s="43">
        <v>0</v>
      </c>
      <c r="AC47" s="2">
        <v>0</v>
      </c>
      <c r="AD47" s="43">
        <v>0</v>
      </c>
      <c r="AF47" s="2">
        <v>0</v>
      </c>
    </row>
    <row r="48" spans="1:33" x14ac:dyDescent="0.3">
      <c r="A48" s="82">
        <v>31146</v>
      </c>
      <c r="B48" s="100" t="s">
        <v>290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4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42">
        <v>0</v>
      </c>
      <c r="X48" s="101">
        <v>2.9000000000000001E-2</v>
      </c>
      <c r="Z48" s="2">
        <v>0</v>
      </c>
      <c r="AA48" s="43">
        <v>0</v>
      </c>
      <c r="AC48" s="2">
        <v>0</v>
      </c>
      <c r="AD48" s="43">
        <v>0</v>
      </c>
      <c r="AF48" s="2">
        <v>0</v>
      </c>
    </row>
    <row r="49" spans="1:33" x14ac:dyDescent="0.3">
      <c r="A49" s="82">
        <v>31151</v>
      </c>
      <c r="B49" s="100" t="s">
        <v>291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4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42">
        <v>0</v>
      </c>
      <c r="X49" s="101">
        <v>0.04</v>
      </c>
      <c r="Z49" s="2">
        <v>0</v>
      </c>
      <c r="AA49" s="43">
        <v>0</v>
      </c>
      <c r="AC49" s="2">
        <v>0</v>
      </c>
      <c r="AD49" s="43">
        <v>0</v>
      </c>
      <c r="AF49" s="2">
        <v>0</v>
      </c>
    </row>
    <row r="50" spans="1:33" x14ac:dyDescent="0.3">
      <c r="A50" s="82">
        <v>31152</v>
      </c>
      <c r="B50" s="100" t="s">
        <v>292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4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42">
        <v>0</v>
      </c>
      <c r="X50" s="101">
        <v>3.5000000000000003E-2</v>
      </c>
      <c r="Z50" s="2">
        <v>0</v>
      </c>
      <c r="AA50" s="43">
        <v>0</v>
      </c>
      <c r="AC50" s="2">
        <v>0</v>
      </c>
      <c r="AD50" s="43">
        <v>0</v>
      </c>
      <c r="AF50" s="2">
        <v>0</v>
      </c>
    </row>
    <row r="51" spans="1:33" x14ac:dyDescent="0.3">
      <c r="A51" s="82">
        <v>31153</v>
      </c>
      <c r="B51" s="100" t="s">
        <v>293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4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42">
        <v>0</v>
      </c>
      <c r="X51" s="101">
        <v>3.1000000000000003E-2</v>
      </c>
      <c r="Z51" s="2">
        <v>0</v>
      </c>
      <c r="AA51" s="43">
        <v>0</v>
      </c>
      <c r="AC51" s="2">
        <v>0</v>
      </c>
      <c r="AD51" s="43">
        <v>0</v>
      </c>
      <c r="AF51" s="2">
        <v>0</v>
      </c>
    </row>
    <row r="52" spans="1:33" x14ac:dyDescent="0.3">
      <c r="A52" s="82">
        <v>31154</v>
      </c>
      <c r="B52" s="100" t="s">
        <v>294</v>
      </c>
      <c r="C52" s="2">
        <v>17029332.039999999</v>
      </c>
      <c r="D52" s="2">
        <v>0</v>
      </c>
      <c r="E52" s="2">
        <v>-33903.79</v>
      </c>
      <c r="F52" s="2">
        <v>0</v>
      </c>
      <c r="G52" s="2">
        <v>0</v>
      </c>
      <c r="H52" s="2">
        <v>16995428.25</v>
      </c>
      <c r="I52" s="2">
        <v>16998036.23</v>
      </c>
      <c r="J52" s="42">
        <v>0</v>
      </c>
      <c r="K52" s="2">
        <v>6433850.0300000003</v>
      </c>
      <c r="L52" s="2">
        <v>475951.1</v>
      </c>
      <c r="M52" s="2">
        <v>-33903.79</v>
      </c>
      <c r="N52" s="2">
        <v>-10965.59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6864931.75</v>
      </c>
      <c r="V52" s="2">
        <v>6633815.1799999997</v>
      </c>
      <c r="W52" s="42">
        <v>0</v>
      </c>
      <c r="X52" s="101">
        <v>2.8000000000000001E-2</v>
      </c>
      <c r="Z52" s="2">
        <v>-10965.59</v>
      </c>
      <c r="AA52" s="43">
        <v>0</v>
      </c>
      <c r="AC52" s="2">
        <v>0</v>
      </c>
      <c r="AD52" s="43">
        <v>0</v>
      </c>
      <c r="AF52" s="2">
        <v>0</v>
      </c>
    </row>
    <row r="53" spans="1:33" x14ac:dyDescent="0.3">
      <c r="A53" s="82">
        <v>31175</v>
      </c>
      <c r="B53" s="100" t="s">
        <v>295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4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42">
        <v>0</v>
      </c>
      <c r="X53" s="101">
        <v>0</v>
      </c>
      <c r="Z53" s="2">
        <v>0</v>
      </c>
      <c r="AA53" s="43">
        <v>0</v>
      </c>
      <c r="AC53" s="2">
        <v>0</v>
      </c>
      <c r="AD53" s="43">
        <v>0</v>
      </c>
      <c r="AF53" s="2">
        <v>0</v>
      </c>
    </row>
    <row r="54" spans="1:33" x14ac:dyDescent="0.3">
      <c r="A54" s="82">
        <v>31178</v>
      </c>
      <c r="B54" s="100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4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42">
        <v>0</v>
      </c>
      <c r="X54" s="101">
        <v>0</v>
      </c>
      <c r="Z54" s="2">
        <v>0</v>
      </c>
      <c r="AA54" s="43">
        <v>0</v>
      </c>
      <c r="AC54" s="2">
        <v>0</v>
      </c>
      <c r="AD54" s="43">
        <v>0</v>
      </c>
      <c r="AF54" s="2">
        <v>0</v>
      </c>
    </row>
    <row r="55" spans="1:33" x14ac:dyDescent="0.3">
      <c r="A55" s="82">
        <v>31179</v>
      </c>
      <c r="B55" s="100" t="s">
        <v>297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4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42">
        <v>0</v>
      </c>
      <c r="X55" s="101">
        <v>0</v>
      </c>
      <c r="Z55" s="2">
        <v>0</v>
      </c>
      <c r="AA55" s="43">
        <v>0</v>
      </c>
      <c r="AC55" s="2">
        <v>0</v>
      </c>
      <c r="AD55" s="43">
        <v>0</v>
      </c>
      <c r="AF55" s="2">
        <v>0</v>
      </c>
    </row>
    <row r="56" spans="1:33" x14ac:dyDescent="0.3">
      <c r="A56" s="82">
        <v>31230</v>
      </c>
      <c r="B56" s="100" t="s">
        <v>298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4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42">
        <v>0</v>
      </c>
      <c r="X56" s="101">
        <v>0</v>
      </c>
      <c r="Z56" s="2">
        <v>0</v>
      </c>
      <c r="AA56" s="43">
        <v>0</v>
      </c>
      <c r="AC56" s="2">
        <v>0</v>
      </c>
      <c r="AD56" s="43">
        <v>0</v>
      </c>
      <c r="AF56" s="2">
        <v>0</v>
      </c>
    </row>
    <row r="57" spans="1:33" x14ac:dyDescent="0.3">
      <c r="A57" s="82">
        <v>31231</v>
      </c>
      <c r="B57" s="100" t="s">
        <v>299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4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42">
        <v>0</v>
      </c>
      <c r="X57" s="101">
        <v>0</v>
      </c>
      <c r="Z57" s="2">
        <v>0</v>
      </c>
      <c r="AA57" s="43">
        <v>0</v>
      </c>
      <c r="AC57" s="2">
        <v>0</v>
      </c>
      <c r="AD57" s="43">
        <v>0</v>
      </c>
      <c r="AF57" s="2">
        <v>0</v>
      </c>
    </row>
    <row r="58" spans="1:33" x14ac:dyDescent="0.3">
      <c r="A58" s="82">
        <v>31232</v>
      </c>
      <c r="B58" s="100" t="s">
        <v>300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4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42">
        <v>0</v>
      </c>
      <c r="X58" s="101">
        <v>0</v>
      </c>
      <c r="Z58" s="2">
        <v>0</v>
      </c>
      <c r="AA58" s="43">
        <v>0</v>
      </c>
      <c r="AC58" s="2">
        <v>0</v>
      </c>
      <c r="AD58" s="43">
        <v>0</v>
      </c>
      <c r="AF58" s="2">
        <v>0</v>
      </c>
    </row>
    <row r="59" spans="1:33" x14ac:dyDescent="0.3">
      <c r="A59" s="82">
        <v>31240</v>
      </c>
      <c r="B59" s="100" t="s">
        <v>301</v>
      </c>
      <c r="C59" s="2">
        <v>188160520.46999988</v>
      </c>
      <c r="D59" s="2">
        <v>2827479.18</v>
      </c>
      <c r="E59" s="2">
        <v>-1358694.17</v>
      </c>
      <c r="F59" s="2">
        <v>0</v>
      </c>
      <c r="G59" s="2">
        <v>0</v>
      </c>
      <c r="H59" s="2">
        <v>189629305.4799999</v>
      </c>
      <c r="I59" s="2">
        <v>195814151.00999999</v>
      </c>
      <c r="J59" s="42">
        <v>0</v>
      </c>
      <c r="K59" s="2">
        <v>35756475.199999988</v>
      </c>
      <c r="L59" s="2">
        <v>9031159.5199999996</v>
      </c>
      <c r="M59" s="2">
        <v>-1358694.17</v>
      </c>
      <c r="N59" s="2">
        <v>-405454.33</v>
      </c>
      <c r="O59" s="2">
        <v>928185.2</v>
      </c>
      <c r="P59" s="2">
        <v>0</v>
      </c>
      <c r="Q59" s="2">
        <v>42051.13</v>
      </c>
      <c r="R59" s="2">
        <v>0</v>
      </c>
      <c r="S59" s="2">
        <v>0</v>
      </c>
      <c r="T59" s="2">
        <v>0</v>
      </c>
      <c r="U59" s="2">
        <v>43993722.54999999</v>
      </c>
      <c r="V59" s="2">
        <v>39492410.170000002</v>
      </c>
      <c r="W59" s="42">
        <v>0</v>
      </c>
      <c r="X59" s="101">
        <v>4.5999999999999999E-2</v>
      </c>
      <c r="Z59" s="2">
        <v>522730.86999999994</v>
      </c>
      <c r="AA59" s="43" t="s">
        <v>221</v>
      </c>
      <c r="AC59" s="2">
        <v>42051.13</v>
      </c>
      <c r="AD59" s="43">
        <v>0</v>
      </c>
      <c r="AF59" s="2">
        <v>8403413.1500000004</v>
      </c>
      <c r="AG59" s="99"/>
    </row>
    <row r="60" spans="1:33" x14ac:dyDescent="0.3">
      <c r="A60" s="82">
        <v>31241</v>
      </c>
      <c r="B60" s="100" t="s">
        <v>302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4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42">
        <v>0</v>
      </c>
      <c r="X60" s="101">
        <v>5.2000000000000005E-2</v>
      </c>
      <c r="Z60" s="2">
        <v>0</v>
      </c>
      <c r="AA60" s="43">
        <v>0</v>
      </c>
      <c r="AC60" s="2">
        <v>0</v>
      </c>
      <c r="AD60" s="43">
        <v>0</v>
      </c>
      <c r="AF60" s="2">
        <v>0</v>
      </c>
      <c r="AG60" s="99"/>
    </row>
    <row r="61" spans="1:33" x14ac:dyDescent="0.3">
      <c r="A61" s="82">
        <v>31242</v>
      </c>
      <c r="B61" s="100" t="s">
        <v>303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4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42">
        <v>0</v>
      </c>
      <c r="X61" s="101">
        <v>4.3000000000000003E-2</v>
      </c>
      <c r="Z61" s="2">
        <v>0</v>
      </c>
      <c r="AA61" s="43">
        <v>0</v>
      </c>
      <c r="AC61" s="2">
        <v>0</v>
      </c>
      <c r="AD61" s="43">
        <v>0</v>
      </c>
      <c r="AF61" s="2">
        <v>0</v>
      </c>
      <c r="AG61" s="99"/>
    </row>
    <row r="62" spans="1:33" x14ac:dyDescent="0.3">
      <c r="A62" s="82">
        <v>31243</v>
      </c>
      <c r="B62" s="100" t="s">
        <v>304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4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42">
        <v>0</v>
      </c>
      <c r="X62" s="101">
        <v>3.5999999999999997E-2</v>
      </c>
      <c r="Z62" s="2">
        <v>0</v>
      </c>
      <c r="AA62" s="43">
        <v>0</v>
      </c>
      <c r="AC62" s="2">
        <v>0</v>
      </c>
      <c r="AD62" s="43">
        <v>0</v>
      </c>
      <c r="AF62" s="2">
        <v>0</v>
      </c>
      <c r="AG62" s="99"/>
    </row>
    <row r="63" spans="1:33" x14ac:dyDescent="0.3">
      <c r="A63" s="82">
        <v>31244</v>
      </c>
      <c r="B63" s="100" t="s">
        <v>305</v>
      </c>
      <c r="C63" s="2">
        <v>294179507.93999976</v>
      </c>
      <c r="D63" s="2">
        <v>19030862.09</v>
      </c>
      <c r="E63" s="2">
        <v>-4150437.07</v>
      </c>
      <c r="F63" s="2">
        <v>0</v>
      </c>
      <c r="G63" s="2">
        <v>0</v>
      </c>
      <c r="H63" s="2">
        <v>309059932.95999974</v>
      </c>
      <c r="I63" s="2">
        <v>302683493.02999997</v>
      </c>
      <c r="J63" s="42">
        <v>0</v>
      </c>
      <c r="K63" s="2">
        <v>106976161.75000004</v>
      </c>
      <c r="L63" s="2">
        <v>9971020.0399999991</v>
      </c>
      <c r="M63" s="2">
        <v>-4150437.07</v>
      </c>
      <c r="N63" s="2">
        <v>-1448735.11</v>
      </c>
      <c r="O63" s="2">
        <v>-2779218.3</v>
      </c>
      <c r="P63" s="2">
        <v>0</v>
      </c>
      <c r="Q63" s="2">
        <v>135558.89000000001</v>
      </c>
      <c r="R63" s="2">
        <v>0</v>
      </c>
      <c r="S63" s="2">
        <v>0</v>
      </c>
      <c r="T63" s="2">
        <v>0</v>
      </c>
      <c r="U63" s="2">
        <v>108704350.20000006</v>
      </c>
      <c r="V63" s="2">
        <v>108173587.94</v>
      </c>
      <c r="W63" s="42">
        <v>0</v>
      </c>
      <c r="X63" s="101">
        <v>3.2999999999999995E-2</v>
      </c>
      <c r="Z63" s="2">
        <v>-4227953.41</v>
      </c>
      <c r="AA63" s="43">
        <v>0</v>
      </c>
      <c r="AC63" s="2">
        <v>135558.89000000001</v>
      </c>
      <c r="AD63" s="43">
        <v>0</v>
      </c>
      <c r="AF63" s="2">
        <v>5150998.6500000004</v>
      </c>
    </row>
    <row r="64" spans="1:33" x14ac:dyDescent="0.3">
      <c r="A64" s="82">
        <v>31245</v>
      </c>
      <c r="B64" s="100" t="s">
        <v>306</v>
      </c>
      <c r="C64" s="2">
        <v>193681409.1699999</v>
      </c>
      <c r="D64" s="2">
        <v>6467119.6799999997</v>
      </c>
      <c r="E64" s="2">
        <v>-3866864.59</v>
      </c>
      <c r="F64" s="2">
        <v>0</v>
      </c>
      <c r="G64" s="2">
        <v>0</v>
      </c>
      <c r="H64" s="2">
        <v>196281664.2599999</v>
      </c>
      <c r="I64" s="2">
        <v>194807218.81</v>
      </c>
      <c r="J64" s="42">
        <v>0</v>
      </c>
      <c r="K64" s="2">
        <v>74270086.500000015</v>
      </c>
      <c r="L64" s="2">
        <v>6035214.7999999998</v>
      </c>
      <c r="M64" s="2">
        <v>-3866864.59</v>
      </c>
      <c r="N64" s="2">
        <v>-826093.13</v>
      </c>
      <c r="O64" s="2">
        <v>-705330.1</v>
      </c>
      <c r="P64" s="2">
        <v>0</v>
      </c>
      <c r="Q64" s="2">
        <v>81091.58</v>
      </c>
      <c r="R64" s="2">
        <v>0</v>
      </c>
      <c r="S64" s="2">
        <v>0</v>
      </c>
      <c r="T64" s="2">
        <v>0</v>
      </c>
      <c r="U64" s="2">
        <v>74988105.060000017</v>
      </c>
      <c r="V64" s="2">
        <v>74989406.200000003</v>
      </c>
      <c r="W64" s="42">
        <v>0</v>
      </c>
      <c r="X64" s="101">
        <v>3.1E-2</v>
      </c>
      <c r="Z64" s="2">
        <v>-1531423.23</v>
      </c>
      <c r="AA64" s="43">
        <v>0</v>
      </c>
      <c r="AC64" s="2">
        <v>81091.58</v>
      </c>
      <c r="AD64" s="43">
        <v>0</v>
      </c>
      <c r="AF64" s="2">
        <v>2263735.1800000002</v>
      </c>
    </row>
    <row r="65" spans="1:32" x14ac:dyDescent="0.3">
      <c r="A65" s="82">
        <v>31246</v>
      </c>
      <c r="B65" s="100" t="s">
        <v>307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4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42">
        <v>0</v>
      </c>
      <c r="X65" s="101">
        <v>4.3000000000000003E-2</v>
      </c>
      <c r="Z65" s="2">
        <v>0</v>
      </c>
      <c r="AA65" s="43">
        <v>0</v>
      </c>
      <c r="AC65" s="2">
        <v>0</v>
      </c>
      <c r="AD65" s="43">
        <v>0</v>
      </c>
      <c r="AF65" s="2">
        <v>0</v>
      </c>
    </row>
    <row r="66" spans="1:32" x14ac:dyDescent="0.3">
      <c r="A66" s="82">
        <v>31247</v>
      </c>
      <c r="B66" s="100" t="s">
        <v>308</v>
      </c>
      <c r="C66" s="2">
        <v>10156523.809999999</v>
      </c>
      <c r="D66" s="2">
        <v>0</v>
      </c>
      <c r="E66" s="2">
        <v>0</v>
      </c>
      <c r="F66" s="2">
        <v>0</v>
      </c>
      <c r="G66" s="2">
        <v>0</v>
      </c>
      <c r="H66" s="2">
        <v>10156523.809999999</v>
      </c>
      <c r="I66" s="2">
        <v>10156523.810000001</v>
      </c>
      <c r="J66" s="42">
        <v>0</v>
      </c>
      <c r="K66" s="2">
        <v>10187109.649999999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10187109.649999999</v>
      </c>
      <c r="V66" s="2">
        <v>10187109.65</v>
      </c>
      <c r="W66" s="42">
        <v>0</v>
      </c>
      <c r="X66" s="101">
        <v>0.2</v>
      </c>
      <c r="Z66" s="2">
        <v>0</v>
      </c>
      <c r="AA66" s="43">
        <v>0</v>
      </c>
      <c r="AC66" s="2">
        <v>0</v>
      </c>
      <c r="AD66" s="43">
        <v>0</v>
      </c>
      <c r="AF66" s="2">
        <v>0</v>
      </c>
    </row>
    <row r="67" spans="1:32" x14ac:dyDescent="0.3">
      <c r="A67" s="82">
        <v>31251</v>
      </c>
      <c r="B67" s="100" t="s">
        <v>309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4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42">
        <v>0</v>
      </c>
      <c r="X67" s="101">
        <v>4.3000000000000003E-2</v>
      </c>
      <c r="Z67" s="2">
        <v>0</v>
      </c>
      <c r="AA67" s="43">
        <v>0</v>
      </c>
      <c r="AC67" s="2">
        <v>0</v>
      </c>
      <c r="AD67" s="43">
        <v>0</v>
      </c>
      <c r="AF67" s="2">
        <v>0</v>
      </c>
    </row>
    <row r="68" spans="1:32" x14ac:dyDescent="0.3">
      <c r="A68" s="82">
        <v>31252</v>
      </c>
      <c r="B68" s="100" t="s">
        <v>310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4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42">
        <v>0</v>
      </c>
      <c r="X68" s="101">
        <v>4.2000000000000003E-2</v>
      </c>
      <c r="Z68" s="2">
        <v>0</v>
      </c>
      <c r="AA68" s="43">
        <v>0</v>
      </c>
      <c r="AC68" s="2">
        <v>0</v>
      </c>
      <c r="AD68" s="43">
        <v>0</v>
      </c>
      <c r="AF68" s="2">
        <v>0</v>
      </c>
    </row>
    <row r="69" spans="1:32" x14ac:dyDescent="0.3">
      <c r="A69" s="82">
        <v>31253</v>
      </c>
      <c r="B69" s="100" t="s">
        <v>311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4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42">
        <v>0</v>
      </c>
      <c r="X69" s="101">
        <v>3.5000000000000003E-2</v>
      </c>
      <c r="Z69" s="2">
        <v>0</v>
      </c>
      <c r="AA69" s="43">
        <v>0</v>
      </c>
      <c r="AC69" s="2">
        <v>0</v>
      </c>
      <c r="AD69" s="43">
        <v>0</v>
      </c>
      <c r="AF69" s="2">
        <v>0</v>
      </c>
    </row>
    <row r="70" spans="1:32" x14ac:dyDescent="0.3">
      <c r="A70" s="82">
        <v>31254</v>
      </c>
      <c r="B70" s="100" t="s">
        <v>312</v>
      </c>
      <c r="C70" s="2">
        <v>38395489.419999994</v>
      </c>
      <c r="D70" s="2">
        <v>3943714.16</v>
      </c>
      <c r="E70" s="2">
        <v>-2093108.6</v>
      </c>
      <c r="F70" s="2">
        <v>0</v>
      </c>
      <c r="G70" s="2">
        <v>0</v>
      </c>
      <c r="H70" s="2">
        <v>40246094.979999997</v>
      </c>
      <c r="I70" s="2">
        <v>38798412.670000002</v>
      </c>
      <c r="J70" s="42">
        <v>0</v>
      </c>
      <c r="K70" s="2">
        <v>15402950.440000003</v>
      </c>
      <c r="L70" s="2">
        <v>1392399.73</v>
      </c>
      <c r="M70" s="2">
        <v>-2093108.6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14702241.570000002</v>
      </c>
      <c r="V70" s="2">
        <v>15639547.33</v>
      </c>
      <c r="W70" s="42">
        <v>0</v>
      </c>
      <c r="X70" s="101">
        <v>3.6000000000000004E-2</v>
      </c>
      <c r="Z70" s="2">
        <v>0</v>
      </c>
      <c r="AA70" s="43">
        <v>0</v>
      </c>
      <c r="AC70" s="2">
        <v>0</v>
      </c>
      <c r="AD70" s="43">
        <v>0</v>
      </c>
      <c r="AF70" s="2">
        <v>0</v>
      </c>
    </row>
    <row r="71" spans="1:32" x14ac:dyDescent="0.3">
      <c r="A71" s="82">
        <v>31275</v>
      </c>
      <c r="B71" s="100" t="s">
        <v>313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4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42">
        <v>0</v>
      </c>
      <c r="X71" s="101">
        <v>0</v>
      </c>
      <c r="Z71" s="2">
        <v>0</v>
      </c>
      <c r="AA71" s="43">
        <v>0</v>
      </c>
      <c r="AC71" s="2">
        <v>0</v>
      </c>
      <c r="AD71" s="43">
        <v>0</v>
      </c>
      <c r="AF71" s="2">
        <v>0</v>
      </c>
    </row>
    <row r="72" spans="1:32" x14ac:dyDescent="0.3">
      <c r="A72" s="82">
        <v>31430</v>
      </c>
      <c r="B72" s="100" t="s">
        <v>314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4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42">
        <v>0</v>
      </c>
      <c r="X72" s="101">
        <v>0</v>
      </c>
      <c r="Z72" s="2">
        <v>0</v>
      </c>
      <c r="AA72" s="43">
        <v>0</v>
      </c>
      <c r="AC72" s="2">
        <v>0</v>
      </c>
      <c r="AD72" s="43">
        <v>0</v>
      </c>
      <c r="AF72" s="2">
        <v>0</v>
      </c>
    </row>
    <row r="73" spans="1:32" x14ac:dyDescent="0.3">
      <c r="A73" s="82">
        <v>31431</v>
      </c>
      <c r="B73" s="100" t="s">
        <v>315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4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42">
        <v>0</v>
      </c>
      <c r="X73" s="101">
        <v>0</v>
      </c>
      <c r="Z73" s="2">
        <v>0</v>
      </c>
      <c r="AA73" s="43">
        <v>0</v>
      </c>
      <c r="AC73" s="2">
        <v>0</v>
      </c>
      <c r="AD73" s="43">
        <v>0</v>
      </c>
      <c r="AF73" s="2">
        <v>0</v>
      </c>
    </row>
    <row r="74" spans="1:32" x14ac:dyDescent="0.3">
      <c r="A74" s="82">
        <v>31432</v>
      </c>
      <c r="B74" s="100" t="s">
        <v>316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4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42">
        <v>0</v>
      </c>
      <c r="X74" s="101">
        <v>0</v>
      </c>
      <c r="Z74" s="2">
        <v>0</v>
      </c>
      <c r="AA74" s="43">
        <v>0</v>
      </c>
      <c r="AC74" s="2">
        <v>0</v>
      </c>
      <c r="AD74" s="43">
        <v>0</v>
      </c>
      <c r="AF74" s="2">
        <v>0</v>
      </c>
    </row>
    <row r="75" spans="1:32" x14ac:dyDescent="0.3">
      <c r="A75" s="82">
        <v>31433</v>
      </c>
      <c r="B75" s="100" t="s">
        <v>317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4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42">
        <v>0</v>
      </c>
      <c r="X75" s="101">
        <v>0</v>
      </c>
      <c r="Z75" s="2">
        <v>0</v>
      </c>
      <c r="AA75" s="43">
        <v>0</v>
      </c>
      <c r="AC75" s="2">
        <v>0</v>
      </c>
      <c r="AD75" s="43">
        <v>0</v>
      </c>
      <c r="AF75" s="2">
        <v>0</v>
      </c>
    </row>
    <row r="76" spans="1:32" x14ac:dyDescent="0.3">
      <c r="A76" s="82">
        <v>31434</v>
      </c>
      <c r="B76" s="100" t="s">
        <v>318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4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42">
        <v>0</v>
      </c>
      <c r="X76" s="101">
        <v>0</v>
      </c>
      <c r="Z76" s="2">
        <v>0</v>
      </c>
      <c r="AA76" s="43">
        <v>0</v>
      </c>
      <c r="AC76" s="2">
        <v>0</v>
      </c>
      <c r="AD76" s="43">
        <v>0</v>
      </c>
      <c r="AF76" s="2">
        <v>0</v>
      </c>
    </row>
    <row r="77" spans="1:32" x14ac:dyDescent="0.3">
      <c r="A77" s="82">
        <v>31440</v>
      </c>
      <c r="B77" s="100" t="s">
        <v>319</v>
      </c>
      <c r="C77" s="2">
        <v>9203072.7400000021</v>
      </c>
      <c r="D77" s="2">
        <v>11850779.960000001</v>
      </c>
      <c r="E77" s="2">
        <v>-367419.66</v>
      </c>
      <c r="F77" s="2">
        <v>0</v>
      </c>
      <c r="G77" s="2">
        <v>0</v>
      </c>
      <c r="H77" s="2">
        <v>20686433.040000003</v>
      </c>
      <c r="I77" s="2">
        <v>10956073.15</v>
      </c>
      <c r="J77" s="42">
        <v>0</v>
      </c>
      <c r="K77" s="2">
        <v>3782303.0599999996</v>
      </c>
      <c r="L77" s="2">
        <v>314501.48</v>
      </c>
      <c r="M77" s="2">
        <v>-367419.66</v>
      </c>
      <c r="N77" s="2">
        <v>-663110.40000000002</v>
      </c>
      <c r="O77" s="2">
        <v>-510506</v>
      </c>
      <c r="P77" s="2">
        <v>0</v>
      </c>
      <c r="Q77" s="2">
        <v>52259.95</v>
      </c>
      <c r="R77" s="2">
        <v>0</v>
      </c>
      <c r="S77" s="2">
        <v>0</v>
      </c>
      <c r="T77" s="2">
        <v>0</v>
      </c>
      <c r="U77" s="2">
        <v>2608028.4299999997</v>
      </c>
      <c r="V77" s="2">
        <v>3532063.25</v>
      </c>
      <c r="W77" s="42">
        <v>0</v>
      </c>
      <c r="X77" s="101">
        <v>3.1E-2</v>
      </c>
      <c r="Z77" s="2">
        <v>-1173616.3999999999</v>
      </c>
      <c r="AA77" s="43">
        <v>0</v>
      </c>
      <c r="AC77" s="2">
        <v>52259.95</v>
      </c>
      <c r="AD77" s="43">
        <v>0</v>
      </c>
      <c r="AF77" s="2">
        <v>916718.26</v>
      </c>
    </row>
    <row r="78" spans="1:32" x14ac:dyDescent="0.3">
      <c r="A78" s="82">
        <v>31441</v>
      </c>
      <c r="B78" s="100" t="s">
        <v>320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4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42">
        <v>0</v>
      </c>
      <c r="X78" s="101">
        <v>5.7999999999999996E-2</v>
      </c>
      <c r="Z78" s="2">
        <v>0</v>
      </c>
      <c r="AA78" s="43">
        <v>0</v>
      </c>
      <c r="AC78" s="2">
        <v>0</v>
      </c>
      <c r="AD78" s="43">
        <v>0</v>
      </c>
      <c r="AF78" s="2">
        <v>0</v>
      </c>
    </row>
    <row r="79" spans="1:32" x14ac:dyDescent="0.3">
      <c r="A79" s="82">
        <v>31442</v>
      </c>
      <c r="B79" s="100" t="s">
        <v>321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4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42">
        <v>0</v>
      </c>
      <c r="X79" s="101">
        <v>4.0999999999999995E-2</v>
      </c>
      <c r="Z79" s="2">
        <v>0</v>
      </c>
      <c r="AA79" s="43">
        <v>0</v>
      </c>
      <c r="AC79" s="2">
        <v>0</v>
      </c>
      <c r="AD79" s="43">
        <v>0</v>
      </c>
      <c r="AF79" s="2">
        <v>0</v>
      </c>
    </row>
    <row r="80" spans="1:32" x14ac:dyDescent="0.3">
      <c r="A80" s="82">
        <v>31443</v>
      </c>
      <c r="B80" s="100" t="s">
        <v>322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4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42">
        <v>0</v>
      </c>
      <c r="X80" s="101">
        <v>3.7999999999999999E-2</v>
      </c>
      <c r="Z80" s="2">
        <v>0</v>
      </c>
      <c r="AA80" s="43">
        <v>0</v>
      </c>
      <c r="AC80" s="2">
        <v>0</v>
      </c>
      <c r="AD80" s="43">
        <v>0</v>
      </c>
      <c r="AF80" s="2">
        <v>0</v>
      </c>
    </row>
    <row r="81" spans="1:32" x14ac:dyDescent="0.3">
      <c r="A81" s="82">
        <v>31444</v>
      </c>
      <c r="B81" s="100" t="s">
        <v>323</v>
      </c>
      <c r="C81" s="2">
        <v>110049602.76000004</v>
      </c>
      <c r="D81" s="2">
        <v>3783422.23</v>
      </c>
      <c r="E81" s="2">
        <v>-445401.51</v>
      </c>
      <c r="F81" s="2">
        <v>0</v>
      </c>
      <c r="G81" s="2">
        <v>0</v>
      </c>
      <c r="H81" s="2">
        <v>113387623.48000003</v>
      </c>
      <c r="I81" s="2">
        <v>111591232.08</v>
      </c>
      <c r="J81" s="42">
        <v>0</v>
      </c>
      <c r="K81" s="2">
        <v>49299832.370000005</v>
      </c>
      <c r="L81" s="2">
        <v>3566129.03</v>
      </c>
      <c r="M81" s="2">
        <v>-445401.51</v>
      </c>
      <c r="N81" s="2">
        <v>-243824.56</v>
      </c>
      <c r="O81" s="2">
        <v>-1000008.2</v>
      </c>
      <c r="P81" s="2">
        <v>0</v>
      </c>
      <c r="Q81" s="2">
        <v>48185.09</v>
      </c>
      <c r="R81" s="2">
        <v>0</v>
      </c>
      <c r="S81" s="2">
        <v>0</v>
      </c>
      <c r="T81" s="2">
        <v>0</v>
      </c>
      <c r="U81" s="2">
        <v>51224912.220000006</v>
      </c>
      <c r="V81" s="2">
        <v>50048530.049999997</v>
      </c>
      <c r="W81" s="42">
        <v>0</v>
      </c>
      <c r="X81" s="101">
        <v>3.2000000000000001E-2</v>
      </c>
      <c r="Z81" s="2">
        <v>-1243832.76</v>
      </c>
      <c r="AA81" s="43">
        <v>0</v>
      </c>
      <c r="AC81" s="2">
        <v>48185.09</v>
      </c>
      <c r="AD81" s="43">
        <v>0</v>
      </c>
      <c r="AF81" s="2">
        <v>1889793.6</v>
      </c>
    </row>
    <row r="82" spans="1:32" x14ac:dyDescent="0.3">
      <c r="A82" s="82">
        <v>31530</v>
      </c>
      <c r="B82" s="100" t="s">
        <v>324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4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42">
        <v>0</v>
      </c>
      <c r="X82" s="101">
        <v>0</v>
      </c>
      <c r="Z82" s="2">
        <v>0</v>
      </c>
      <c r="AA82" s="43">
        <v>0</v>
      </c>
      <c r="AC82" s="2">
        <v>0</v>
      </c>
      <c r="AD82" s="43">
        <v>0</v>
      </c>
      <c r="AF82" s="2">
        <v>0</v>
      </c>
    </row>
    <row r="83" spans="1:32" x14ac:dyDescent="0.3">
      <c r="A83" s="82">
        <v>31531</v>
      </c>
      <c r="B83" s="100" t="s">
        <v>325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4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42">
        <v>0</v>
      </c>
      <c r="X83" s="101">
        <v>0</v>
      </c>
      <c r="Z83" s="2">
        <v>0</v>
      </c>
      <c r="AA83" s="43">
        <v>0</v>
      </c>
      <c r="AC83" s="2">
        <v>0</v>
      </c>
      <c r="AD83" s="43">
        <v>0</v>
      </c>
      <c r="AF83" s="2">
        <v>0</v>
      </c>
    </row>
    <row r="84" spans="1:32" x14ac:dyDescent="0.3">
      <c r="A84" s="82">
        <v>31532</v>
      </c>
      <c r="B84" s="100" t="s">
        <v>326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4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42">
        <v>0</v>
      </c>
      <c r="X84" s="101">
        <v>0</v>
      </c>
      <c r="Z84" s="2">
        <v>0</v>
      </c>
      <c r="AA84" s="43">
        <v>0</v>
      </c>
      <c r="AC84" s="2">
        <v>0</v>
      </c>
      <c r="AD84" s="43">
        <v>0</v>
      </c>
      <c r="AF84" s="2">
        <v>0</v>
      </c>
    </row>
    <row r="85" spans="1:32" x14ac:dyDescent="0.3">
      <c r="A85" s="82">
        <v>31533</v>
      </c>
      <c r="B85" s="100" t="s">
        <v>327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4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42">
        <v>0</v>
      </c>
      <c r="X85" s="101">
        <v>0</v>
      </c>
      <c r="Z85" s="2">
        <v>0</v>
      </c>
      <c r="AA85" s="43">
        <v>0</v>
      </c>
      <c r="AC85" s="2">
        <v>0</v>
      </c>
      <c r="AD85" s="43">
        <v>0</v>
      </c>
      <c r="AF85" s="2">
        <v>0</v>
      </c>
    </row>
    <row r="86" spans="1:32" x14ac:dyDescent="0.3">
      <c r="A86" s="82">
        <v>31534</v>
      </c>
      <c r="B86" s="100" t="s">
        <v>328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4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42">
        <v>0</v>
      </c>
      <c r="X86" s="101">
        <v>0</v>
      </c>
      <c r="Z86" s="2">
        <v>0</v>
      </c>
      <c r="AA86" s="43">
        <v>0</v>
      </c>
      <c r="AC86" s="2">
        <v>0</v>
      </c>
      <c r="AD86" s="43">
        <v>0</v>
      </c>
      <c r="AF86" s="2">
        <v>0</v>
      </c>
    </row>
    <row r="87" spans="1:32" x14ac:dyDescent="0.3">
      <c r="A87" s="82">
        <v>31540</v>
      </c>
      <c r="B87" s="100" t="s">
        <v>329</v>
      </c>
      <c r="C87" s="2">
        <v>43844698.180000007</v>
      </c>
      <c r="D87" s="2">
        <v>161305.99</v>
      </c>
      <c r="E87" s="2">
        <v>-25909.45</v>
      </c>
      <c r="F87" s="2">
        <v>0</v>
      </c>
      <c r="G87" s="2">
        <v>0</v>
      </c>
      <c r="H87" s="2">
        <v>43980094.720000006</v>
      </c>
      <c r="I87" s="2">
        <v>43859259.890000001</v>
      </c>
      <c r="J87" s="42">
        <v>0</v>
      </c>
      <c r="K87" s="2">
        <v>16665357.380000005</v>
      </c>
      <c r="L87" s="2">
        <v>1534721.68</v>
      </c>
      <c r="M87" s="2">
        <v>-25909.45</v>
      </c>
      <c r="N87" s="2">
        <v>-1473.83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18172695.780000009</v>
      </c>
      <c r="V87" s="2">
        <v>17426446.780000001</v>
      </c>
      <c r="W87" s="42">
        <v>0</v>
      </c>
      <c r="X87" s="101">
        <v>3.5000000000000003E-2</v>
      </c>
      <c r="Z87" s="2">
        <v>-1473.83</v>
      </c>
      <c r="AA87" s="43">
        <v>0</v>
      </c>
      <c r="AC87" s="2">
        <v>0</v>
      </c>
      <c r="AD87" s="43">
        <v>0</v>
      </c>
      <c r="AF87" s="2">
        <v>0</v>
      </c>
    </row>
    <row r="88" spans="1:32" x14ac:dyDescent="0.3">
      <c r="A88" s="82">
        <v>31541</v>
      </c>
      <c r="B88" s="100" t="s">
        <v>330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4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42">
        <v>0</v>
      </c>
      <c r="X88" s="101">
        <v>4.3999999999999997E-2</v>
      </c>
      <c r="Z88" s="2">
        <v>0</v>
      </c>
      <c r="AA88" s="43">
        <v>0</v>
      </c>
      <c r="AC88" s="2">
        <v>0</v>
      </c>
      <c r="AD88" s="43">
        <v>0</v>
      </c>
      <c r="AF88" s="2">
        <v>0</v>
      </c>
    </row>
    <row r="89" spans="1:32" x14ac:dyDescent="0.3">
      <c r="A89" s="82">
        <v>31542</v>
      </c>
      <c r="B89" s="100" t="s">
        <v>331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4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42">
        <v>0</v>
      </c>
      <c r="X89" s="101">
        <v>0.05</v>
      </c>
      <c r="Z89" s="2">
        <v>0</v>
      </c>
      <c r="AA89" s="43">
        <v>0</v>
      </c>
      <c r="AC89" s="2">
        <v>0</v>
      </c>
      <c r="AD89" s="43">
        <v>0</v>
      </c>
      <c r="AF89" s="2">
        <v>0</v>
      </c>
    </row>
    <row r="90" spans="1:32" x14ac:dyDescent="0.3">
      <c r="A90" s="82">
        <v>31543</v>
      </c>
      <c r="B90" s="100" t="s">
        <v>332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4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42">
        <v>0</v>
      </c>
      <c r="X90" s="101">
        <v>3.2999999999999995E-2</v>
      </c>
      <c r="Z90" s="2">
        <v>0</v>
      </c>
      <c r="AA90" s="43">
        <v>0</v>
      </c>
      <c r="AC90" s="2">
        <v>0</v>
      </c>
      <c r="AD90" s="43">
        <v>0</v>
      </c>
      <c r="AF90" s="2">
        <v>0</v>
      </c>
    </row>
    <row r="91" spans="1:32" x14ac:dyDescent="0.3">
      <c r="A91" s="82">
        <v>31544</v>
      </c>
      <c r="B91" s="100" t="s">
        <v>333</v>
      </c>
      <c r="C91" s="2">
        <v>52321753.069999993</v>
      </c>
      <c r="D91" s="2">
        <v>1135214.8799999999</v>
      </c>
      <c r="E91" s="2">
        <v>-597473.87</v>
      </c>
      <c r="F91" s="2">
        <v>0</v>
      </c>
      <c r="G91" s="2">
        <v>0</v>
      </c>
      <c r="H91" s="2">
        <v>52859494.079999998</v>
      </c>
      <c r="I91" s="2">
        <v>52432261.189999998</v>
      </c>
      <c r="J91" s="42">
        <v>0</v>
      </c>
      <c r="K91" s="2">
        <v>31819515.579999994</v>
      </c>
      <c r="L91" s="2">
        <v>1519503.1</v>
      </c>
      <c r="M91" s="2">
        <v>-597473.87</v>
      </c>
      <c r="N91" s="2">
        <v>-24230.13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32717314.679999996</v>
      </c>
      <c r="V91" s="2">
        <v>32498576.350000001</v>
      </c>
      <c r="W91" s="42">
        <v>0</v>
      </c>
      <c r="X91" s="101">
        <v>2.8999999999999998E-2</v>
      </c>
      <c r="Z91" s="2">
        <v>-24230.13</v>
      </c>
      <c r="AA91" s="43">
        <v>0</v>
      </c>
      <c r="AC91" s="2">
        <v>0</v>
      </c>
      <c r="AD91" s="43">
        <v>0</v>
      </c>
      <c r="AF91" s="2">
        <v>0</v>
      </c>
    </row>
    <row r="92" spans="1:32" x14ac:dyDescent="0.3">
      <c r="A92" s="82">
        <v>31545</v>
      </c>
      <c r="B92" s="100" t="s">
        <v>334</v>
      </c>
      <c r="C92" s="2">
        <v>26006069.59</v>
      </c>
      <c r="D92" s="2">
        <v>18836.71</v>
      </c>
      <c r="E92" s="2">
        <v>-38211.15</v>
      </c>
      <c r="F92" s="2">
        <v>0</v>
      </c>
      <c r="G92" s="2">
        <v>0</v>
      </c>
      <c r="H92" s="2">
        <v>25986695.150000002</v>
      </c>
      <c r="I92" s="2">
        <v>25998617.879999999</v>
      </c>
      <c r="J92" s="42">
        <v>0</v>
      </c>
      <c r="K92" s="2">
        <v>16752317.43</v>
      </c>
      <c r="L92" s="2">
        <v>623990.68000000005</v>
      </c>
      <c r="M92" s="2">
        <v>-38211.15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17338096.960000001</v>
      </c>
      <c r="V92" s="2">
        <v>17049663.870000001</v>
      </c>
      <c r="W92" s="42">
        <v>0</v>
      </c>
      <c r="X92" s="101">
        <v>2.4E-2</v>
      </c>
      <c r="Z92" s="2">
        <v>0</v>
      </c>
      <c r="AA92" s="43">
        <v>0</v>
      </c>
      <c r="AC92" s="2">
        <v>0</v>
      </c>
      <c r="AD92" s="43">
        <v>0</v>
      </c>
      <c r="AF92" s="2">
        <v>0</v>
      </c>
    </row>
    <row r="93" spans="1:32" x14ac:dyDescent="0.3">
      <c r="A93" s="82">
        <v>31546</v>
      </c>
      <c r="B93" s="100" t="s">
        <v>335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4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42">
        <v>0</v>
      </c>
      <c r="X93" s="101">
        <v>3.5000000000000003E-2</v>
      </c>
      <c r="Z93" s="2">
        <v>0</v>
      </c>
      <c r="AA93" s="43">
        <v>0</v>
      </c>
      <c r="AC93" s="2">
        <v>0</v>
      </c>
      <c r="AD93" s="43">
        <v>0</v>
      </c>
      <c r="AF93" s="2">
        <v>0</v>
      </c>
    </row>
    <row r="94" spans="1:32" x14ac:dyDescent="0.3">
      <c r="A94" s="82">
        <v>31551</v>
      </c>
      <c r="B94" s="100" t="s">
        <v>336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4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42">
        <v>0</v>
      </c>
      <c r="X94" s="101">
        <v>0.04</v>
      </c>
      <c r="Z94" s="2">
        <v>0</v>
      </c>
      <c r="AA94" s="43">
        <v>0</v>
      </c>
      <c r="AC94" s="2">
        <v>0</v>
      </c>
      <c r="AD94" s="43">
        <v>0</v>
      </c>
      <c r="AF94" s="2">
        <v>0</v>
      </c>
    </row>
    <row r="95" spans="1:32" x14ac:dyDescent="0.3">
      <c r="A95" s="82">
        <v>31552</v>
      </c>
      <c r="B95" s="100" t="s">
        <v>337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4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42">
        <v>0</v>
      </c>
      <c r="X95" s="101">
        <v>3.6999999999999998E-2</v>
      </c>
      <c r="Z95" s="2">
        <v>0</v>
      </c>
      <c r="AA95" s="43">
        <v>0</v>
      </c>
      <c r="AC95" s="2">
        <v>0</v>
      </c>
      <c r="AD95" s="43">
        <v>0</v>
      </c>
      <c r="AF95" s="2">
        <v>0</v>
      </c>
    </row>
    <row r="96" spans="1:32" x14ac:dyDescent="0.3">
      <c r="A96" s="82">
        <v>31553</v>
      </c>
      <c r="B96" s="100" t="s">
        <v>338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4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42">
        <v>0</v>
      </c>
      <c r="X96" s="101">
        <v>3.2000000000000001E-2</v>
      </c>
      <c r="Z96" s="2">
        <v>0</v>
      </c>
      <c r="AA96" s="43">
        <v>0</v>
      </c>
      <c r="AC96" s="2">
        <v>0</v>
      </c>
      <c r="AD96" s="43">
        <v>0</v>
      </c>
      <c r="AF96" s="2">
        <v>0</v>
      </c>
    </row>
    <row r="97" spans="1:32" x14ac:dyDescent="0.3">
      <c r="A97" s="82">
        <v>31554</v>
      </c>
      <c r="B97" s="100" t="s">
        <v>339</v>
      </c>
      <c r="C97" s="2">
        <v>15474057.879999999</v>
      </c>
      <c r="D97" s="2">
        <v>0</v>
      </c>
      <c r="E97" s="2">
        <v>0</v>
      </c>
      <c r="F97" s="2">
        <v>0</v>
      </c>
      <c r="G97" s="2">
        <v>0</v>
      </c>
      <c r="H97" s="2">
        <v>15474057.879999999</v>
      </c>
      <c r="I97" s="2">
        <v>15474057.880000001</v>
      </c>
      <c r="J97" s="42">
        <v>0</v>
      </c>
      <c r="K97" s="2">
        <v>9168397</v>
      </c>
      <c r="L97" s="2">
        <v>433273.56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9601670.5600000005</v>
      </c>
      <c r="V97" s="2">
        <v>9385033.7799999993</v>
      </c>
      <c r="W97" s="42">
        <v>0</v>
      </c>
      <c r="X97" s="101">
        <v>2.7999999999999997E-2</v>
      </c>
      <c r="Z97" s="2">
        <v>0</v>
      </c>
      <c r="AA97" s="43">
        <v>0</v>
      </c>
      <c r="AC97" s="2">
        <v>0</v>
      </c>
      <c r="AD97" s="43">
        <v>0</v>
      </c>
      <c r="AF97" s="2">
        <v>0</v>
      </c>
    </row>
    <row r="98" spans="1:32" x14ac:dyDescent="0.3">
      <c r="A98" s="82">
        <v>31601</v>
      </c>
      <c r="B98" s="100" t="s">
        <v>340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4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42">
        <v>0</v>
      </c>
      <c r="X98" s="101">
        <v>0</v>
      </c>
      <c r="Z98" s="2">
        <v>0</v>
      </c>
      <c r="AA98" s="43">
        <v>0</v>
      </c>
      <c r="AC98" s="2">
        <v>0</v>
      </c>
      <c r="AD98" s="43">
        <v>0</v>
      </c>
      <c r="AF98" s="2">
        <v>0</v>
      </c>
    </row>
    <row r="99" spans="1:32" x14ac:dyDescent="0.3">
      <c r="A99" s="82">
        <v>31617</v>
      </c>
      <c r="B99" s="100" t="s">
        <v>341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4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42">
        <v>0</v>
      </c>
      <c r="X99" s="103">
        <v>0.14299999999999999</v>
      </c>
      <c r="Z99" s="2">
        <v>0</v>
      </c>
      <c r="AA99" s="43">
        <v>0</v>
      </c>
      <c r="AC99" s="2">
        <v>0</v>
      </c>
      <c r="AD99" s="43">
        <v>0</v>
      </c>
      <c r="AF99" s="2">
        <v>0</v>
      </c>
    </row>
    <row r="100" spans="1:32" x14ac:dyDescent="0.3">
      <c r="A100" s="82">
        <v>31630</v>
      </c>
      <c r="B100" s="100" t="s">
        <v>342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4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42">
        <v>0</v>
      </c>
      <c r="X100" s="101">
        <v>0</v>
      </c>
      <c r="Z100" s="2">
        <v>0</v>
      </c>
      <c r="AA100" s="43">
        <v>0</v>
      </c>
      <c r="AC100" s="2">
        <v>0</v>
      </c>
      <c r="AD100" s="43">
        <v>0</v>
      </c>
      <c r="AF100" s="2">
        <v>0</v>
      </c>
    </row>
    <row r="101" spans="1:32" x14ac:dyDescent="0.3">
      <c r="A101" s="82">
        <v>31631</v>
      </c>
      <c r="B101" s="100" t="s">
        <v>343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4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42">
        <v>0</v>
      </c>
      <c r="X101" s="101">
        <v>0</v>
      </c>
      <c r="Z101" s="2">
        <v>0</v>
      </c>
      <c r="AA101" s="43">
        <v>0</v>
      </c>
      <c r="AC101" s="2">
        <v>0</v>
      </c>
      <c r="AD101" s="43">
        <v>0</v>
      </c>
      <c r="AF101" s="2">
        <v>0</v>
      </c>
    </row>
    <row r="102" spans="1:32" x14ac:dyDescent="0.3">
      <c r="A102" s="82">
        <v>31632</v>
      </c>
      <c r="B102" s="100" t="s">
        <v>344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4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42">
        <v>0</v>
      </c>
      <c r="X102" s="101">
        <v>0</v>
      </c>
      <c r="Z102" s="2">
        <v>0</v>
      </c>
      <c r="AA102" s="43">
        <v>0</v>
      </c>
      <c r="AC102" s="2">
        <v>0</v>
      </c>
      <c r="AD102" s="43">
        <v>0</v>
      </c>
      <c r="AF102" s="2">
        <v>0</v>
      </c>
    </row>
    <row r="103" spans="1:32" x14ac:dyDescent="0.3">
      <c r="A103" s="82">
        <v>31633</v>
      </c>
      <c r="B103" s="100" t="s">
        <v>345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4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42">
        <v>0</v>
      </c>
      <c r="X103" s="101">
        <v>0</v>
      </c>
      <c r="Z103" s="2">
        <v>0</v>
      </c>
      <c r="AA103" s="43">
        <v>0</v>
      </c>
      <c r="AC103" s="2">
        <v>0</v>
      </c>
      <c r="AD103" s="43">
        <v>0</v>
      </c>
      <c r="AF103" s="2">
        <v>0</v>
      </c>
    </row>
    <row r="104" spans="1:32" x14ac:dyDescent="0.3">
      <c r="A104" s="82">
        <v>31634</v>
      </c>
      <c r="B104" s="100" t="s">
        <v>346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4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42">
        <v>0</v>
      </c>
      <c r="X104" s="101">
        <v>0</v>
      </c>
      <c r="Z104" s="2">
        <v>0</v>
      </c>
      <c r="AA104" s="43">
        <v>0</v>
      </c>
      <c r="AC104" s="2">
        <v>0</v>
      </c>
      <c r="AD104" s="43">
        <v>0</v>
      </c>
      <c r="AF104" s="2">
        <v>0</v>
      </c>
    </row>
    <row r="105" spans="1:32" x14ac:dyDescent="0.3">
      <c r="A105" s="82">
        <v>31640</v>
      </c>
      <c r="B105" s="100" t="s">
        <v>347</v>
      </c>
      <c r="C105" s="2">
        <v>25748279.890000001</v>
      </c>
      <c r="D105" s="2">
        <v>1013709.62</v>
      </c>
      <c r="E105" s="2">
        <v>-313490.71000000002</v>
      </c>
      <c r="F105" s="2">
        <v>0</v>
      </c>
      <c r="G105" s="2">
        <v>0</v>
      </c>
      <c r="H105" s="2">
        <v>26448498.800000001</v>
      </c>
      <c r="I105" s="2">
        <v>26136411.91</v>
      </c>
      <c r="J105" s="42">
        <v>0</v>
      </c>
      <c r="K105" s="2">
        <v>10399881.640000004</v>
      </c>
      <c r="L105" s="2">
        <v>861643.35</v>
      </c>
      <c r="M105" s="2">
        <v>-313490.71000000002</v>
      </c>
      <c r="N105" s="2">
        <v>-26673.48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10921360.800000003</v>
      </c>
      <c r="V105" s="2">
        <v>10579589.289999999</v>
      </c>
      <c r="W105" s="42">
        <v>0</v>
      </c>
      <c r="X105" s="101">
        <v>3.3000000000000002E-2</v>
      </c>
      <c r="Z105" s="2">
        <v>-26673.48</v>
      </c>
      <c r="AA105" s="43">
        <v>0</v>
      </c>
      <c r="AC105" s="2">
        <v>0</v>
      </c>
      <c r="AD105" s="43">
        <v>0</v>
      </c>
      <c r="AF105" s="2">
        <v>0</v>
      </c>
    </row>
    <row r="106" spans="1:32" x14ac:dyDescent="0.3">
      <c r="A106" s="82">
        <v>31641</v>
      </c>
      <c r="B106" s="100" t="s">
        <v>348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4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42">
        <v>0</v>
      </c>
      <c r="X106" s="101">
        <v>3.5999999999999997E-2</v>
      </c>
      <c r="Z106" s="2">
        <v>0</v>
      </c>
      <c r="AA106" s="43">
        <v>0</v>
      </c>
      <c r="AC106" s="2">
        <v>0</v>
      </c>
      <c r="AD106" s="43">
        <v>0</v>
      </c>
      <c r="AF106" s="2">
        <v>0</v>
      </c>
    </row>
    <row r="107" spans="1:32" x14ac:dyDescent="0.3">
      <c r="A107" s="82">
        <v>31642</v>
      </c>
      <c r="B107" s="100" t="s">
        <v>349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4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42">
        <v>0</v>
      </c>
      <c r="X107" s="101">
        <v>1.4E-2</v>
      </c>
      <c r="Z107" s="2">
        <v>0</v>
      </c>
      <c r="AA107" s="43">
        <v>0</v>
      </c>
      <c r="AC107" s="2">
        <v>0</v>
      </c>
      <c r="AD107" s="43">
        <v>0</v>
      </c>
      <c r="AF107" s="2">
        <v>0</v>
      </c>
    </row>
    <row r="108" spans="1:32" x14ac:dyDescent="0.3">
      <c r="A108" s="82">
        <v>31643</v>
      </c>
      <c r="B108" s="100" t="s">
        <v>350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4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42">
        <v>0</v>
      </c>
      <c r="X108" s="101">
        <v>3.5999999999999997E-2</v>
      </c>
      <c r="Z108" s="2">
        <v>0</v>
      </c>
      <c r="AA108" s="43">
        <v>0</v>
      </c>
      <c r="AC108" s="2">
        <v>0</v>
      </c>
      <c r="AD108" s="43">
        <v>0</v>
      </c>
      <c r="AF108" s="2">
        <v>0</v>
      </c>
    </row>
    <row r="109" spans="1:32" x14ac:dyDescent="0.3">
      <c r="A109" s="82">
        <v>31644</v>
      </c>
      <c r="B109" s="100" t="s">
        <v>351</v>
      </c>
      <c r="C109" s="2">
        <v>5865811.79</v>
      </c>
      <c r="D109" s="2">
        <v>0</v>
      </c>
      <c r="E109" s="2">
        <v>0</v>
      </c>
      <c r="F109" s="2">
        <v>0</v>
      </c>
      <c r="G109" s="2">
        <v>0</v>
      </c>
      <c r="H109" s="2">
        <v>5865811.79</v>
      </c>
      <c r="I109" s="2">
        <v>5865811.79</v>
      </c>
      <c r="J109" s="42">
        <v>0</v>
      </c>
      <c r="K109" s="2">
        <v>4188511.6300000027</v>
      </c>
      <c r="L109" s="2">
        <v>105584.64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4294096.2700000023</v>
      </c>
      <c r="V109" s="2">
        <v>4241303.95</v>
      </c>
      <c r="W109" s="42">
        <v>0</v>
      </c>
      <c r="X109" s="101">
        <v>1.8000000000000002E-2</v>
      </c>
      <c r="Z109" s="2">
        <v>0</v>
      </c>
      <c r="AA109" s="43">
        <v>0</v>
      </c>
      <c r="AC109" s="2">
        <v>0</v>
      </c>
      <c r="AD109" s="43">
        <v>0</v>
      </c>
      <c r="AF109" s="2">
        <v>0</v>
      </c>
    </row>
    <row r="110" spans="1:32" x14ac:dyDescent="0.3">
      <c r="A110" s="82">
        <v>31645</v>
      </c>
      <c r="B110" s="100" t="s">
        <v>352</v>
      </c>
      <c r="C110" s="2">
        <v>1694847.9500000002</v>
      </c>
      <c r="D110" s="2">
        <v>0</v>
      </c>
      <c r="E110" s="2">
        <v>0</v>
      </c>
      <c r="F110" s="2">
        <v>0</v>
      </c>
      <c r="G110" s="2">
        <v>0</v>
      </c>
      <c r="H110" s="2">
        <v>1694847.9500000002</v>
      </c>
      <c r="I110" s="2">
        <v>1694847.95</v>
      </c>
      <c r="J110" s="42">
        <v>0</v>
      </c>
      <c r="K110" s="2">
        <v>1258545.2399999995</v>
      </c>
      <c r="L110" s="2">
        <v>10169.040000000001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1268714.2799999996</v>
      </c>
      <c r="V110" s="2">
        <v>1263629.76</v>
      </c>
      <c r="W110" s="42">
        <v>0</v>
      </c>
      <c r="X110" s="101">
        <v>6.0000000000000001E-3</v>
      </c>
      <c r="Z110" s="2">
        <v>0</v>
      </c>
      <c r="AA110" s="43">
        <v>0</v>
      </c>
      <c r="AC110" s="2">
        <v>0</v>
      </c>
      <c r="AD110" s="43">
        <v>0</v>
      </c>
      <c r="AF110" s="2">
        <v>0</v>
      </c>
    </row>
    <row r="111" spans="1:32" x14ac:dyDescent="0.3">
      <c r="A111" s="82">
        <v>31646</v>
      </c>
      <c r="B111" s="100" t="s">
        <v>353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4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42">
        <v>0</v>
      </c>
      <c r="X111" s="101">
        <v>2.7E-2</v>
      </c>
      <c r="Z111" s="2">
        <v>0</v>
      </c>
      <c r="AA111" s="43">
        <v>0</v>
      </c>
      <c r="AC111" s="2">
        <v>0</v>
      </c>
      <c r="AD111" s="43">
        <v>0</v>
      </c>
      <c r="AF111" s="2">
        <v>0</v>
      </c>
    </row>
    <row r="112" spans="1:32" x14ac:dyDescent="0.3">
      <c r="A112" s="82">
        <v>31647</v>
      </c>
      <c r="B112" s="100" t="s">
        <v>354</v>
      </c>
      <c r="C112" s="2">
        <v>1080501.8800000001</v>
      </c>
      <c r="D112" s="2">
        <v>478902.36</v>
      </c>
      <c r="E112" s="2">
        <v>-718196.41</v>
      </c>
      <c r="F112" s="2">
        <v>0</v>
      </c>
      <c r="G112" s="2">
        <v>0</v>
      </c>
      <c r="H112" s="2">
        <v>841207.83000000019</v>
      </c>
      <c r="I112" s="2">
        <v>510337.12</v>
      </c>
      <c r="J112" s="42">
        <v>0</v>
      </c>
      <c r="K112" s="2">
        <v>944618.48</v>
      </c>
      <c r="L112" s="2">
        <v>50679.94</v>
      </c>
      <c r="M112" s="2">
        <v>-718196.41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277102.00999999989</v>
      </c>
      <c r="V112" s="2">
        <v>341928.83</v>
      </c>
      <c r="W112" s="42">
        <v>0</v>
      </c>
      <c r="X112" s="103">
        <v>0.14299999999999999</v>
      </c>
      <c r="Z112" s="2">
        <v>0</v>
      </c>
      <c r="AA112" s="43">
        <v>0</v>
      </c>
      <c r="AC112" s="2">
        <v>0</v>
      </c>
      <c r="AD112" s="43">
        <v>0</v>
      </c>
      <c r="AF112" s="2">
        <v>0</v>
      </c>
    </row>
    <row r="113" spans="1:32" x14ac:dyDescent="0.3">
      <c r="A113" s="82">
        <v>31651</v>
      </c>
      <c r="B113" s="100" t="s">
        <v>355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4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42">
        <v>0</v>
      </c>
      <c r="X113" s="101">
        <v>0.04</v>
      </c>
      <c r="Z113" s="2">
        <v>0</v>
      </c>
      <c r="AA113" s="43">
        <v>0</v>
      </c>
      <c r="AC113" s="2">
        <v>0</v>
      </c>
      <c r="AD113" s="43">
        <v>0</v>
      </c>
      <c r="AF113" s="2">
        <v>0</v>
      </c>
    </row>
    <row r="114" spans="1:32" x14ac:dyDescent="0.3">
      <c r="A114" s="82">
        <v>31652</v>
      </c>
      <c r="B114" s="100" t="s">
        <v>356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4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42">
        <v>0</v>
      </c>
      <c r="X114" s="101">
        <v>3.4000000000000002E-2</v>
      </c>
      <c r="Z114" s="2">
        <v>0</v>
      </c>
      <c r="AA114" s="43">
        <v>0</v>
      </c>
      <c r="AC114" s="2">
        <v>0</v>
      </c>
      <c r="AD114" s="43">
        <v>0</v>
      </c>
      <c r="AF114" s="2">
        <v>0</v>
      </c>
    </row>
    <row r="115" spans="1:32" x14ac:dyDescent="0.3">
      <c r="A115" s="82">
        <v>31653</v>
      </c>
      <c r="B115" s="100" t="s">
        <v>357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4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42">
        <v>0</v>
      </c>
      <c r="X115" s="101">
        <v>2.9000000000000001E-2</v>
      </c>
      <c r="Z115" s="2">
        <v>0</v>
      </c>
      <c r="AA115" s="43">
        <v>0</v>
      </c>
      <c r="AC115" s="2">
        <v>0</v>
      </c>
      <c r="AD115" s="43">
        <v>0</v>
      </c>
      <c r="AF115" s="2">
        <v>0</v>
      </c>
    </row>
    <row r="116" spans="1:32" x14ac:dyDescent="0.3">
      <c r="A116" s="82">
        <v>31654</v>
      </c>
      <c r="B116" s="100" t="s">
        <v>358</v>
      </c>
      <c r="C116" s="2">
        <v>687934.36</v>
      </c>
      <c r="D116" s="2">
        <v>0</v>
      </c>
      <c r="E116" s="2">
        <v>0</v>
      </c>
      <c r="F116" s="2">
        <v>0</v>
      </c>
      <c r="G116" s="2">
        <v>0</v>
      </c>
      <c r="H116" s="2">
        <v>687934.36</v>
      </c>
      <c r="I116" s="2">
        <v>687934.36</v>
      </c>
      <c r="J116" s="42">
        <v>0</v>
      </c>
      <c r="K116" s="2">
        <v>344507.55999999994</v>
      </c>
      <c r="L116" s="2">
        <v>16510.439999999999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361017.99999999994</v>
      </c>
      <c r="V116" s="2">
        <v>352762.78</v>
      </c>
      <c r="W116" s="42">
        <v>0</v>
      </c>
      <c r="X116" s="101">
        <v>2.4E-2</v>
      </c>
      <c r="Z116" s="2">
        <v>0</v>
      </c>
      <c r="AA116" s="43">
        <v>0</v>
      </c>
      <c r="AC116" s="2">
        <v>0</v>
      </c>
      <c r="AD116" s="43">
        <v>0</v>
      </c>
      <c r="AF116" s="2">
        <v>0</v>
      </c>
    </row>
    <row r="117" spans="1:32" x14ac:dyDescent="0.3">
      <c r="A117" s="82">
        <v>31700</v>
      </c>
      <c r="B117" s="100" t="s">
        <v>359</v>
      </c>
      <c r="C117" s="2">
        <v>30036948.829999998</v>
      </c>
      <c r="D117" s="2">
        <v>0</v>
      </c>
      <c r="E117" s="2">
        <v>-24434030.350000001</v>
      </c>
      <c r="F117" s="2">
        <v>0</v>
      </c>
      <c r="G117" s="2">
        <v>0</v>
      </c>
      <c r="H117" s="2">
        <v>5602918.4799999967</v>
      </c>
      <c r="I117" s="2">
        <v>11241540.869999999</v>
      </c>
      <c r="J117" s="42">
        <v>0</v>
      </c>
      <c r="K117" s="2">
        <v>25623524.679999992</v>
      </c>
      <c r="L117" s="2">
        <v>157962.75</v>
      </c>
      <c r="M117" s="2">
        <v>-24434030.350000001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1347457.0799999908</v>
      </c>
      <c r="V117" s="2">
        <v>6907098.1100000003</v>
      </c>
      <c r="W117" s="42">
        <v>-2.5611370801925659E-9</v>
      </c>
      <c r="X117" s="102">
        <v>2.7999999999999997E-2</v>
      </c>
      <c r="Z117" s="2">
        <v>0</v>
      </c>
      <c r="AA117" s="43">
        <v>0</v>
      </c>
      <c r="AC117" s="2">
        <v>0</v>
      </c>
      <c r="AD117" s="43">
        <v>0</v>
      </c>
      <c r="AF117" s="2">
        <v>0</v>
      </c>
    </row>
    <row r="118" spans="1:32" x14ac:dyDescent="0.3">
      <c r="A118" s="82">
        <v>34028</v>
      </c>
      <c r="B118" s="100" t="s">
        <v>360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4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42">
        <v>0</v>
      </c>
      <c r="X118" s="101">
        <v>0</v>
      </c>
      <c r="Z118" s="2">
        <v>0</v>
      </c>
      <c r="AA118" s="43">
        <v>0</v>
      </c>
      <c r="AC118" s="2">
        <v>0</v>
      </c>
      <c r="AD118" s="43">
        <v>0</v>
      </c>
      <c r="AF118" s="2">
        <v>0</v>
      </c>
    </row>
    <row r="119" spans="1:32" x14ac:dyDescent="0.3">
      <c r="A119" s="82">
        <v>34030</v>
      </c>
      <c r="B119" s="100" t="s">
        <v>361</v>
      </c>
      <c r="C119" s="2">
        <v>1592891.05</v>
      </c>
      <c r="D119" s="2">
        <v>0</v>
      </c>
      <c r="E119" s="2">
        <v>0</v>
      </c>
      <c r="F119" s="2">
        <v>0</v>
      </c>
      <c r="G119" s="2">
        <v>0</v>
      </c>
      <c r="H119" s="2">
        <v>1592891.05</v>
      </c>
      <c r="I119" s="2">
        <v>1592891.05</v>
      </c>
      <c r="J119" s="4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42">
        <v>0</v>
      </c>
      <c r="X119" s="101">
        <v>0</v>
      </c>
      <c r="Z119" s="2">
        <v>0</v>
      </c>
      <c r="AA119" s="43">
        <v>0</v>
      </c>
      <c r="AC119" s="2">
        <v>0</v>
      </c>
      <c r="AD119" s="43">
        <v>0</v>
      </c>
      <c r="AF119" s="2">
        <v>0</v>
      </c>
    </row>
    <row r="120" spans="1:32" x14ac:dyDescent="0.3">
      <c r="A120" s="82">
        <v>34042</v>
      </c>
      <c r="B120" s="100" t="s">
        <v>362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4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42">
        <v>0</v>
      </c>
      <c r="X120" s="101">
        <v>0</v>
      </c>
      <c r="Z120" s="2">
        <v>0</v>
      </c>
      <c r="AA120" s="43">
        <v>0</v>
      </c>
      <c r="AC120" s="2">
        <v>0</v>
      </c>
      <c r="AD120" s="43">
        <v>0</v>
      </c>
      <c r="AF120" s="2">
        <v>0</v>
      </c>
    </row>
    <row r="121" spans="1:32" x14ac:dyDescent="0.3">
      <c r="A121" s="82">
        <v>34081</v>
      </c>
      <c r="B121" s="100" t="s">
        <v>363</v>
      </c>
      <c r="C121" s="2">
        <v>18197341.469999999</v>
      </c>
      <c r="D121" s="2">
        <v>0</v>
      </c>
      <c r="E121" s="2">
        <v>0</v>
      </c>
      <c r="F121" s="2">
        <v>0</v>
      </c>
      <c r="G121" s="2">
        <v>0</v>
      </c>
      <c r="H121" s="2">
        <v>18197341.469999999</v>
      </c>
      <c r="I121" s="2">
        <v>18197341.469999999</v>
      </c>
      <c r="J121" s="4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42">
        <v>0</v>
      </c>
      <c r="X121" s="101">
        <v>0</v>
      </c>
      <c r="Z121" s="2">
        <v>0</v>
      </c>
      <c r="AA121" s="43">
        <v>0</v>
      </c>
      <c r="AC121" s="2">
        <v>0</v>
      </c>
      <c r="AD121" s="43">
        <v>0</v>
      </c>
      <c r="AF121" s="2">
        <v>0</v>
      </c>
    </row>
    <row r="122" spans="1:32" x14ac:dyDescent="0.3">
      <c r="A122" s="82">
        <v>34099</v>
      </c>
      <c r="B122" s="100" t="s">
        <v>364</v>
      </c>
      <c r="C122" s="2">
        <v>135334931.13999999</v>
      </c>
      <c r="D122" s="2">
        <v>32134796</v>
      </c>
      <c r="E122" s="2">
        <v>0</v>
      </c>
      <c r="F122" s="2">
        <v>0</v>
      </c>
      <c r="G122" s="2">
        <v>0</v>
      </c>
      <c r="H122" s="2">
        <v>167469727.13999999</v>
      </c>
      <c r="I122" s="2">
        <v>135877923.47999999</v>
      </c>
      <c r="J122" s="4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42">
        <v>0</v>
      </c>
      <c r="X122" s="101">
        <v>0</v>
      </c>
      <c r="Z122" s="2">
        <v>0</v>
      </c>
      <c r="AA122" s="43">
        <v>0</v>
      </c>
      <c r="AC122" s="2">
        <v>0</v>
      </c>
      <c r="AD122" s="43">
        <v>0</v>
      </c>
      <c r="AF122" s="2">
        <v>0</v>
      </c>
    </row>
    <row r="123" spans="1:32" x14ac:dyDescent="0.3">
      <c r="A123" s="82">
        <v>34120</v>
      </c>
      <c r="B123" s="100" t="s">
        <v>365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4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42">
        <v>0</v>
      </c>
      <c r="X123" s="101">
        <v>0</v>
      </c>
      <c r="Z123" s="2">
        <v>0</v>
      </c>
      <c r="AA123" s="43">
        <v>0</v>
      </c>
      <c r="AC123" s="2">
        <v>0</v>
      </c>
      <c r="AD123" s="43">
        <v>0</v>
      </c>
      <c r="AF123" s="2">
        <v>0</v>
      </c>
    </row>
    <row r="124" spans="1:32" x14ac:dyDescent="0.3">
      <c r="A124" s="82">
        <v>34128</v>
      </c>
      <c r="B124" s="100" t="s">
        <v>366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4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42">
        <v>0</v>
      </c>
      <c r="X124" s="101">
        <v>3.4000000000000002E-2</v>
      </c>
      <c r="Z124" s="2">
        <v>0</v>
      </c>
      <c r="AA124" s="43">
        <v>0</v>
      </c>
      <c r="AC124" s="2">
        <v>0</v>
      </c>
      <c r="AD124" s="43">
        <v>0</v>
      </c>
      <c r="AF124" s="2">
        <v>0</v>
      </c>
    </row>
    <row r="125" spans="1:32" x14ac:dyDescent="0.3">
      <c r="A125" s="82">
        <v>34130</v>
      </c>
      <c r="B125" s="100" t="s">
        <v>367</v>
      </c>
      <c r="C125" s="2">
        <v>89131706.439999983</v>
      </c>
      <c r="D125" s="2">
        <v>16651579.42</v>
      </c>
      <c r="E125" s="2">
        <v>-987251.41</v>
      </c>
      <c r="F125" s="2">
        <v>0</v>
      </c>
      <c r="G125" s="2">
        <v>0</v>
      </c>
      <c r="H125" s="2">
        <v>104796034.44999999</v>
      </c>
      <c r="I125" s="2">
        <v>99248560.870000005</v>
      </c>
      <c r="J125" s="42">
        <v>0</v>
      </c>
      <c r="K125" s="2">
        <v>24400918.95000001</v>
      </c>
      <c r="L125" s="2">
        <v>3360478.37</v>
      </c>
      <c r="M125" s="2">
        <v>-987251.41</v>
      </c>
      <c r="N125" s="2">
        <v>-191934.85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26582211.06000001</v>
      </c>
      <c r="V125" s="2">
        <v>25568606.280000001</v>
      </c>
      <c r="W125" s="42">
        <v>0</v>
      </c>
      <c r="X125" s="101">
        <v>3.4000000000000002E-2</v>
      </c>
      <c r="Z125" s="2">
        <v>-191934.85</v>
      </c>
      <c r="AA125" s="43">
        <v>0</v>
      </c>
      <c r="AC125" s="2">
        <v>0</v>
      </c>
      <c r="AD125" s="43">
        <v>0</v>
      </c>
      <c r="AF125" s="2">
        <v>0</v>
      </c>
    </row>
    <row r="126" spans="1:32" x14ac:dyDescent="0.3">
      <c r="A126" s="82">
        <v>34131</v>
      </c>
      <c r="B126" s="100" t="s">
        <v>368</v>
      </c>
      <c r="C126" s="2">
        <v>21358587.48</v>
      </c>
      <c r="D126" s="2">
        <v>113866.93</v>
      </c>
      <c r="E126" s="2">
        <v>-219333.64</v>
      </c>
      <c r="F126" s="2">
        <v>0</v>
      </c>
      <c r="G126" s="2">
        <v>0</v>
      </c>
      <c r="H126" s="2">
        <v>21253120.77</v>
      </c>
      <c r="I126" s="2">
        <v>21319355.440000001</v>
      </c>
      <c r="J126" s="42">
        <v>0</v>
      </c>
      <c r="K126" s="2">
        <v>8306789.1799999969</v>
      </c>
      <c r="L126" s="2">
        <v>767695.53</v>
      </c>
      <c r="M126" s="2">
        <v>-219333.64</v>
      </c>
      <c r="N126" s="2">
        <v>-10537.77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8844613.299999997</v>
      </c>
      <c r="V126" s="2">
        <v>8542944.1799999997</v>
      </c>
      <c r="W126" s="42">
        <v>0</v>
      </c>
      <c r="X126" s="101">
        <v>3.5999999999999997E-2</v>
      </c>
      <c r="Z126" s="2">
        <v>-10537.77</v>
      </c>
      <c r="AA126" s="43">
        <v>0</v>
      </c>
      <c r="AC126" s="2">
        <v>0</v>
      </c>
      <c r="AD126" s="43">
        <v>0</v>
      </c>
      <c r="AF126" s="2">
        <v>0</v>
      </c>
    </row>
    <row r="127" spans="1:32" x14ac:dyDescent="0.3">
      <c r="A127" s="82">
        <v>34132</v>
      </c>
      <c r="B127" s="100" t="s">
        <v>369</v>
      </c>
      <c r="C127" s="2">
        <v>26971966.289999999</v>
      </c>
      <c r="D127" s="2">
        <v>159169.88</v>
      </c>
      <c r="E127" s="2">
        <v>0</v>
      </c>
      <c r="F127" s="2">
        <v>0</v>
      </c>
      <c r="G127" s="2">
        <v>0</v>
      </c>
      <c r="H127" s="2">
        <v>27131136.169999998</v>
      </c>
      <c r="I127" s="2">
        <v>27118892.329999998</v>
      </c>
      <c r="J127" s="42">
        <v>0</v>
      </c>
      <c r="K127" s="2">
        <v>12653949.690000005</v>
      </c>
      <c r="L127" s="2">
        <v>949125.51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13603075.200000005</v>
      </c>
      <c r="V127" s="2">
        <v>13128316.029999999</v>
      </c>
      <c r="W127" s="42">
        <v>0</v>
      </c>
      <c r="X127" s="101">
        <v>3.4999999999999996E-2</v>
      </c>
      <c r="Z127" s="2">
        <v>0</v>
      </c>
      <c r="AA127" s="43">
        <v>0</v>
      </c>
      <c r="AC127" s="2">
        <v>0</v>
      </c>
      <c r="AD127" s="43">
        <v>0</v>
      </c>
      <c r="AF127" s="2">
        <v>0</v>
      </c>
    </row>
    <row r="128" spans="1:32" x14ac:dyDescent="0.3">
      <c r="A128" s="82">
        <v>34133</v>
      </c>
      <c r="B128" s="100" t="s">
        <v>370</v>
      </c>
      <c r="C128" s="2">
        <v>656349.29</v>
      </c>
      <c r="D128" s="2">
        <v>0</v>
      </c>
      <c r="E128" s="2">
        <v>0</v>
      </c>
      <c r="F128" s="2">
        <v>0</v>
      </c>
      <c r="G128" s="2">
        <v>0</v>
      </c>
      <c r="H128" s="2">
        <v>656349.29</v>
      </c>
      <c r="I128" s="2">
        <v>656349.29</v>
      </c>
      <c r="J128" s="42">
        <v>0</v>
      </c>
      <c r="K128" s="2">
        <v>29226.670000000006</v>
      </c>
      <c r="L128" s="2">
        <v>22972.32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52198.990000000005</v>
      </c>
      <c r="V128" s="2">
        <v>40712.83</v>
      </c>
      <c r="W128" s="42">
        <v>0</v>
      </c>
      <c r="X128" s="101">
        <v>3.4999999999999996E-2</v>
      </c>
      <c r="Z128" s="2">
        <v>0</v>
      </c>
      <c r="AA128" s="43">
        <v>0</v>
      </c>
      <c r="AC128" s="2">
        <v>0</v>
      </c>
      <c r="AD128" s="43">
        <v>0</v>
      </c>
      <c r="AF128" s="2">
        <v>0</v>
      </c>
    </row>
    <row r="129" spans="1:32" x14ac:dyDescent="0.3">
      <c r="A129" s="82">
        <v>34134</v>
      </c>
      <c r="B129" s="100" t="s">
        <v>371</v>
      </c>
      <c r="C129" s="2">
        <v>242333.96</v>
      </c>
      <c r="D129" s="2">
        <v>0</v>
      </c>
      <c r="E129" s="2">
        <v>0</v>
      </c>
      <c r="F129" s="2">
        <v>0</v>
      </c>
      <c r="G129" s="2">
        <v>0</v>
      </c>
      <c r="H129" s="2">
        <v>242333.96</v>
      </c>
      <c r="I129" s="2">
        <v>242333.96</v>
      </c>
      <c r="J129" s="42">
        <v>0</v>
      </c>
      <c r="K129" s="2">
        <v>-97856.989999999962</v>
      </c>
      <c r="L129" s="2">
        <v>12358.92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-85498.069999999963</v>
      </c>
      <c r="V129" s="2">
        <v>-91677.53</v>
      </c>
      <c r="W129" s="42">
        <v>0</v>
      </c>
      <c r="X129" s="101">
        <v>5.1000000000000004E-2</v>
      </c>
      <c r="Z129" s="2">
        <v>0</v>
      </c>
      <c r="AA129" s="43">
        <v>0</v>
      </c>
      <c r="AC129" s="2">
        <v>0</v>
      </c>
      <c r="AD129" s="43">
        <v>0</v>
      </c>
      <c r="AF129" s="2">
        <v>0</v>
      </c>
    </row>
    <row r="130" spans="1:32" x14ac:dyDescent="0.3">
      <c r="A130" s="82">
        <v>34135</v>
      </c>
      <c r="B130" s="100" t="s">
        <v>372</v>
      </c>
      <c r="C130" s="2">
        <v>793114.26</v>
      </c>
      <c r="D130" s="2">
        <v>0</v>
      </c>
      <c r="E130" s="2">
        <v>0</v>
      </c>
      <c r="F130" s="2">
        <v>0</v>
      </c>
      <c r="G130" s="2">
        <v>0</v>
      </c>
      <c r="H130" s="2">
        <v>793114.26</v>
      </c>
      <c r="I130" s="2">
        <v>793114.26</v>
      </c>
      <c r="J130" s="42">
        <v>0</v>
      </c>
      <c r="K130" s="2">
        <v>-97470.419999999984</v>
      </c>
      <c r="L130" s="2">
        <v>34896.959999999999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-62573.459999999985</v>
      </c>
      <c r="V130" s="2">
        <v>-80021.94</v>
      </c>
      <c r="W130" s="42">
        <v>0</v>
      </c>
      <c r="X130" s="101">
        <v>4.3999999999999997E-2</v>
      </c>
      <c r="Z130" s="2">
        <v>0</v>
      </c>
      <c r="AA130" s="43">
        <v>0</v>
      </c>
      <c r="AC130" s="2">
        <v>0</v>
      </c>
      <c r="AD130" s="43">
        <v>0</v>
      </c>
      <c r="AF130" s="2">
        <v>0</v>
      </c>
    </row>
    <row r="131" spans="1:32" x14ac:dyDescent="0.3">
      <c r="A131" s="82">
        <v>34136</v>
      </c>
      <c r="B131" s="100" t="s">
        <v>373</v>
      </c>
      <c r="C131" s="2">
        <v>2656231.54</v>
      </c>
      <c r="D131" s="2">
        <v>0</v>
      </c>
      <c r="E131" s="2">
        <v>0</v>
      </c>
      <c r="F131" s="2">
        <v>0</v>
      </c>
      <c r="G131" s="2">
        <v>0</v>
      </c>
      <c r="H131" s="2">
        <v>2656231.54</v>
      </c>
      <c r="I131" s="2">
        <v>2656231.54</v>
      </c>
      <c r="J131" s="42">
        <v>0</v>
      </c>
      <c r="K131" s="2">
        <v>530401.39999999991</v>
      </c>
      <c r="L131" s="2">
        <v>82343.16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612744.55999999994</v>
      </c>
      <c r="V131" s="2">
        <v>571572.98</v>
      </c>
      <c r="W131" s="42">
        <v>0</v>
      </c>
      <c r="X131" s="101">
        <v>3.1E-2</v>
      </c>
      <c r="Z131" s="2">
        <v>0</v>
      </c>
      <c r="AA131" s="43">
        <v>0</v>
      </c>
      <c r="AC131" s="2">
        <v>0</v>
      </c>
      <c r="AD131" s="43">
        <v>0</v>
      </c>
      <c r="AF131" s="2">
        <v>0</v>
      </c>
    </row>
    <row r="132" spans="1:32" x14ac:dyDescent="0.3">
      <c r="A132" s="82">
        <v>34141</v>
      </c>
      <c r="B132" s="100" t="s">
        <v>374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4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42">
        <v>0</v>
      </c>
      <c r="X132" s="101">
        <v>0</v>
      </c>
      <c r="Z132" s="2">
        <v>0</v>
      </c>
      <c r="AA132" s="43">
        <v>0</v>
      </c>
      <c r="AC132" s="2">
        <v>0</v>
      </c>
      <c r="AD132" s="43">
        <v>0</v>
      </c>
      <c r="AF132" s="2">
        <v>0</v>
      </c>
    </row>
    <row r="133" spans="1:32" x14ac:dyDescent="0.3">
      <c r="A133" s="82">
        <v>34142</v>
      </c>
      <c r="B133" s="100" t="s">
        <v>375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4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42">
        <v>0</v>
      </c>
      <c r="X133" s="101">
        <v>0</v>
      </c>
      <c r="Z133" s="2">
        <v>0</v>
      </c>
      <c r="AA133" s="43">
        <v>0</v>
      </c>
      <c r="AC133" s="2">
        <v>0</v>
      </c>
      <c r="AD133" s="43">
        <v>0</v>
      </c>
      <c r="AF133" s="2">
        <v>0</v>
      </c>
    </row>
    <row r="134" spans="1:32" x14ac:dyDescent="0.3">
      <c r="A134" s="82">
        <v>34143</v>
      </c>
      <c r="B134" s="100" t="s">
        <v>376</v>
      </c>
      <c r="C134" s="2">
        <v>2290548.98</v>
      </c>
      <c r="D134" s="2">
        <v>0</v>
      </c>
      <c r="E134" s="2">
        <v>0</v>
      </c>
      <c r="F134" s="2">
        <v>0</v>
      </c>
      <c r="G134" s="2">
        <v>0</v>
      </c>
      <c r="H134" s="2">
        <v>2290548.98</v>
      </c>
      <c r="I134" s="2">
        <v>2290548.98</v>
      </c>
      <c r="J134" s="42">
        <v>0</v>
      </c>
      <c r="K134" s="2">
        <v>1405325.2499999998</v>
      </c>
      <c r="L134" s="2">
        <v>66425.88</v>
      </c>
      <c r="M134" s="2">
        <v>0</v>
      </c>
      <c r="N134" s="2">
        <v>0</v>
      </c>
      <c r="O134" s="2">
        <v>-1265.23</v>
      </c>
      <c r="P134" s="2">
        <v>0</v>
      </c>
      <c r="Q134" s="2">
        <v>924.36</v>
      </c>
      <c r="R134" s="2">
        <v>0</v>
      </c>
      <c r="S134" s="2">
        <v>0</v>
      </c>
      <c r="T134" s="2">
        <v>0</v>
      </c>
      <c r="U134" s="2">
        <v>1471410.26</v>
      </c>
      <c r="V134" s="2">
        <v>1438260.12</v>
      </c>
      <c r="W134" s="42">
        <v>0</v>
      </c>
      <c r="X134" s="101">
        <v>2.9000000000000001E-2</v>
      </c>
      <c r="Z134" s="2">
        <v>-1265.23</v>
      </c>
      <c r="AA134" s="43">
        <v>0</v>
      </c>
      <c r="AC134" s="2">
        <v>924.36</v>
      </c>
      <c r="AD134" s="43">
        <v>0</v>
      </c>
      <c r="AF134" s="2">
        <v>70262.39</v>
      </c>
    </row>
    <row r="135" spans="1:32" x14ac:dyDescent="0.3">
      <c r="A135" s="82">
        <v>34144</v>
      </c>
      <c r="B135" s="100" t="s">
        <v>377</v>
      </c>
      <c r="C135" s="2">
        <v>3311083.09</v>
      </c>
      <c r="D135" s="2">
        <v>24799.46</v>
      </c>
      <c r="E135" s="2">
        <v>0</v>
      </c>
      <c r="F135" s="2">
        <v>0</v>
      </c>
      <c r="G135" s="2">
        <v>0</v>
      </c>
      <c r="H135" s="2">
        <v>3335882.55</v>
      </c>
      <c r="I135" s="2">
        <v>3312990.74</v>
      </c>
      <c r="J135" s="42">
        <v>0</v>
      </c>
      <c r="K135" s="2">
        <v>810406.46</v>
      </c>
      <c r="L135" s="2">
        <v>119199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929605.46</v>
      </c>
      <c r="V135" s="2">
        <v>870005.96</v>
      </c>
      <c r="W135" s="42">
        <v>0</v>
      </c>
      <c r="X135" s="101">
        <v>3.5999999999999997E-2</v>
      </c>
      <c r="Z135" s="2">
        <v>0</v>
      </c>
      <c r="AA135" s="43">
        <v>0</v>
      </c>
      <c r="AC135" s="2">
        <v>0</v>
      </c>
      <c r="AD135" s="43">
        <v>0</v>
      </c>
      <c r="AF135" s="2">
        <v>0</v>
      </c>
    </row>
    <row r="136" spans="1:32" x14ac:dyDescent="0.3">
      <c r="A136" s="82">
        <v>34145</v>
      </c>
      <c r="B136" s="100" t="s">
        <v>378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4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42">
        <v>0</v>
      </c>
      <c r="X136" s="101">
        <v>2.9000000000000001E-2</v>
      </c>
      <c r="Z136" s="2">
        <v>0</v>
      </c>
      <c r="AA136" s="43">
        <v>0</v>
      </c>
      <c r="AC136" s="2">
        <v>0</v>
      </c>
      <c r="AD136" s="43">
        <v>0</v>
      </c>
      <c r="AF136" s="2">
        <v>0</v>
      </c>
    </row>
    <row r="137" spans="1:32" x14ac:dyDescent="0.3">
      <c r="A137" s="82">
        <v>34146</v>
      </c>
      <c r="B137" s="100" t="s">
        <v>379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4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42">
        <v>0</v>
      </c>
      <c r="X137" s="101">
        <v>2.9000000000000001E-2</v>
      </c>
      <c r="Z137" s="2">
        <v>0</v>
      </c>
      <c r="AA137" s="43">
        <v>0</v>
      </c>
      <c r="AC137" s="2">
        <v>0</v>
      </c>
      <c r="AD137" s="43">
        <v>0</v>
      </c>
      <c r="AF137" s="2">
        <v>0</v>
      </c>
    </row>
    <row r="138" spans="1:32" x14ac:dyDescent="0.3">
      <c r="A138" s="82">
        <v>34180</v>
      </c>
      <c r="B138" s="100" t="s">
        <v>380</v>
      </c>
      <c r="C138" s="2">
        <v>192625711.25000003</v>
      </c>
      <c r="D138" s="2">
        <v>580397.31999999995</v>
      </c>
      <c r="E138" s="2">
        <v>-177230.88</v>
      </c>
      <c r="F138" s="2">
        <v>0</v>
      </c>
      <c r="G138" s="2">
        <v>0</v>
      </c>
      <c r="H138" s="2">
        <v>193028877.69000003</v>
      </c>
      <c r="I138" s="2">
        <v>192696365.55000001</v>
      </c>
      <c r="J138" s="42">
        <v>0</v>
      </c>
      <c r="K138" s="2">
        <v>55520913.259999998</v>
      </c>
      <c r="L138" s="2">
        <v>5972728.3600000003</v>
      </c>
      <c r="M138" s="2">
        <v>-177230.88</v>
      </c>
      <c r="N138" s="2">
        <v>-58191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61258219.739999995</v>
      </c>
      <c r="V138" s="2">
        <v>58441241.390000001</v>
      </c>
      <c r="W138" s="42">
        <v>0</v>
      </c>
      <c r="X138" s="101">
        <v>3.1E-2</v>
      </c>
      <c r="Z138" s="2">
        <v>-58191</v>
      </c>
      <c r="AA138" s="43">
        <v>0</v>
      </c>
      <c r="AC138" s="2">
        <v>0</v>
      </c>
      <c r="AD138" s="43">
        <v>0</v>
      </c>
      <c r="AF138" s="2">
        <v>0</v>
      </c>
    </row>
    <row r="139" spans="1:32" x14ac:dyDescent="0.3">
      <c r="A139" s="82">
        <v>34181</v>
      </c>
      <c r="B139" s="100" t="s">
        <v>381</v>
      </c>
      <c r="C139" s="2">
        <v>53764218.080000013</v>
      </c>
      <c r="D139" s="2">
        <v>-556864.89</v>
      </c>
      <c r="E139" s="2">
        <v>-106077.41</v>
      </c>
      <c r="F139" s="2">
        <v>0</v>
      </c>
      <c r="G139" s="2">
        <v>0</v>
      </c>
      <c r="H139" s="2">
        <v>53101275.780000016</v>
      </c>
      <c r="I139" s="2">
        <v>53135600.020000003</v>
      </c>
      <c r="J139" s="42">
        <v>0</v>
      </c>
      <c r="K139" s="2">
        <v>25085392.919999994</v>
      </c>
      <c r="L139" s="2">
        <v>1966123.04</v>
      </c>
      <c r="M139" s="2">
        <v>-106077.41</v>
      </c>
      <c r="N139" s="2">
        <v>-338216.68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26607221.869999994</v>
      </c>
      <c r="V139" s="2">
        <v>25750162.149999999</v>
      </c>
      <c r="W139" s="42">
        <v>0</v>
      </c>
      <c r="X139" s="101">
        <v>3.6999999999999998E-2</v>
      </c>
      <c r="Z139" s="2">
        <v>-338216.68</v>
      </c>
      <c r="AA139" s="43">
        <v>0</v>
      </c>
      <c r="AC139" s="2">
        <v>0</v>
      </c>
      <c r="AD139" s="43">
        <v>0</v>
      </c>
      <c r="AF139" s="2">
        <v>0</v>
      </c>
    </row>
    <row r="140" spans="1:32" x14ac:dyDescent="0.3">
      <c r="A140" s="82">
        <v>34182</v>
      </c>
      <c r="B140" s="100" t="s">
        <v>382</v>
      </c>
      <c r="C140" s="2">
        <v>2346538.2699999996</v>
      </c>
      <c r="D140" s="2">
        <v>-4382.9799999999996</v>
      </c>
      <c r="E140" s="2">
        <v>0</v>
      </c>
      <c r="F140" s="2">
        <v>0</v>
      </c>
      <c r="G140" s="2">
        <v>0</v>
      </c>
      <c r="H140" s="2">
        <v>2342155.2899999996</v>
      </c>
      <c r="I140" s="2">
        <v>2343774.71</v>
      </c>
      <c r="J140" s="42">
        <v>0</v>
      </c>
      <c r="K140" s="2">
        <v>1210726.6700000002</v>
      </c>
      <c r="L140" s="2">
        <v>60941.62</v>
      </c>
      <c r="M140" s="2">
        <v>0</v>
      </c>
      <c r="N140" s="2">
        <v>-1053.75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1270614.5400000003</v>
      </c>
      <c r="V140" s="2">
        <v>1240640.5</v>
      </c>
      <c r="W140" s="42">
        <v>0</v>
      </c>
      <c r="X140" s="101">
        <v>2.5999999999999999E-2</v>
      </c>
      <c r="Z140" s="2">
        <v>-1053.75</v>
      </c>
      <c r="AA140" s="43">
        <v>0</v>
      </c>
      <c r="AC140" s="2">
        <v>0</v>
      </c>
      <c r="AD140" s="43">
        <v>0</v>
      </c>
      <c r="AF140" s="2">
        <v>0</v>
      </c>
    </row>
    <row r="141" spans="1:32" x14ac:dyDescent="0.3">
      <c r="A141" s="82">
        <v>34183</v>
      </c>
      <c r="B141" s="100" t="s">
        <v>383</v>
      </c>
      <c r="C141" s="2">
        <v>10708676.690000001</v>
      </c>
      <c r="D141" s="2">
        <v>0</v>
      </c>
      <c r="E141" s="2">
        <v>0</v>
      </c>
      <c r="F141" s="2">
        <v>0</v>
      </c>
      <c r="G141" s="2">
        <v>0</v>
      </c>
      <c r="H141" s="2">
        <v>10708676.690000001</v>
      </c>
      <c r="I141" s="2">
        <v>10708676.689999999</v>
      </c>
      <c r="J141" s="42">
        <v>0</v>
      </c>
      <c r="K141" s="2">
        <v>5444109.1900000023</v>
      </c>
      <c r="L141" s="2">
        <v>278425.56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5722534.7500000019</v>
      </c>
      <c r="V141" s="2">
        <v>5583321.9699999997</v>
      </c>
      <c r="W141" s="42">
        <v>0</v>
      </c>
      <c r="X141" s="101">
        <v>2.5999999999999999E-2</v>
      </c>
      <c r="Z141" s="2">
        <v>0</v>
      </c>
      <c r="AA141" s="43">
        <v>0</v>
      </c>
      <c r="AC141" s="2">
        <v>0</v>
      </c>
      <c r="AD141" s="43">
        <v>0</v>
      </c>
      <c r="AF141" s="2">
        <v>0</v>
      </c>
    </row>
    <row r="142" spans="1:32" x14ac:dyDescent="0.3">
      <c r="A142" s="82">
        <v>34184</v>
      </c>
      <c r="B142" s="100" t="s">
        <v>384</v>
      </c>
      <c r="C142" s="2">
        <v>5818840.9100000001</v>
      </c>
      <c r="D142" s="2">
        <v>8476.4699999999993</v>
      </c>
      <c r="E142" s="2">
        <v>-15255.23</v>
      </c>
      <c r="F142" s="2">
        <v>0</v>
      </c>
      <c r="G142" s="2">
        <v>0</v>
      </c>
      <c r="H142" s="2">
        <v>5812062.1499999994</v>
      </c>
      <c r="I142" s="2">
        <v>5817798.0199999996</v>
      </c>
      <c r="J142" s="42">
        <v>0</v>
      </c>
      <c r="K142" s="2">
        <v>2098729.5000000005</v>
      </c>
      <c r="L142" s="2">
        <v>157093.43</v>
      </c>
      <c r="M142" s="2">
        <v>-15255.23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2240567.7000000007</v>
      </c>
      <c r="V142" s="2">
        <v>2174935.71</v>
      </c>
      <c r="W142" s="42">
        <v>0</v>
      </c>
      <c r="X142" s="101">
        <v>2.7E-2</v>
      </c>
      <c r="Z142" s="2">
        <v>0</v>
      </c>
      <c r="AA142" s="43">
        <v>0</v>
      </c>
      <c r="AC142" s="2">
        <v>0</v>
      </c>
      <c r="AD142" s="43">
        <v>0</v>
      </c>
      <c r="AF142" s="2">
        <v>0</v>
      </c>
    </row>
    <row r="143" spans="1:32" x14ac:dyDescent="0.3">
      <c r="A143" s="82">
        <v>34185</v>
      </c>
      <c r="B143" s="100" t="s">
        <v>385</v>
      </c>
      <c r="C143" s="2">
        <v>5746580.1100000003</v>
      </c>
      <c r="D143" s="2">
        <v>0</v>
      </c>
      <c r="E143" s="2">
        <v>0</v>
      </c>
      <c r="F143" s="2">
        <v>0</v>
      </c>
      <c r="G143" s="2">
        <v>0</v>
      </c>
      <c r="H143" s="2">
        <v>5746580.1100000003</v>
      </c>
      <c r="I143" s="2">
        <v>5746580.1100000003</v>
      </c>
      <c r="J143" s="42">
        <v>0</v>
      </c>
      <c r="K143" s="2">
        <v>2113951.3800000004</v>
      </c>
      <c r="L143" s="2">
        <v>155157.6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2269108.9800000004</v>
      </c>
      <c r="V143" s="2">
        <v>2191530.1800000002</v>
      </c>
      <c r="W143" s="42">
        <v>0</v>
      </c>
      <c r="X143" s="101">
        <v>2.7E-2</v>
      </c>
      <c r="Z143" s="2">
        <v>0</v>
      </c>
      <c r="AA143" s="43">
        <v>0</v>
      </c>
      <c r="AC143" s="2">
        <v>0</v>
      </c>
      <c r="AD143" s="43">
        <v>0</v>
      </c>
      <c r="AF143" s="2">
        <v>0</v>
      </c>
    </row>
    <row r="144" spans="1:32" x14ac:dyDescent="0.3">
      <c r="A144" s="82">
        <v>34186</v>
      </c>
      <c r="B144" s="100" t="s">
        <v>386</v>
      </c>
      <c r="C144" s="2">
        <v>13374554.050000001</v>
      </c>
      <c r="D144" s="2">
        <v>0</v>
      </c>
      <c r="E144" s="2">
        <v>0</v>
      </c>
      <c r="F144" s="2">
        <v>0</v>
      </c>
      <c r="G144" s="2">
        <v>0</v>
      </c>
      <c r="H144" s="2">
        <v>13374554.050000001</v>
      </c>
      <c r="I144" s="2">
        <v>13374554.050000001</v>
      </c>
      <c r="J144" s="42">
        <v>0</v>
      </c>
      <c r="K144" s="2">
        <v>3571105.0700000022</v>
      </c>
      <c r="L144" s="2">
        <v>347738.4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3918843.4700000021</v>
      </c>
      <c r="V144" s="2">
        <v>3744974.27</v>
      </c>
      <c r="W144" s="42">
        <v>0</v>
      </c>
      <c r="X144" s="101">
        <v>2.5999999999999999E-2</v>
      </c>
      <c r="Z144" s="2">
        <v>0</v>
      </c>
      <c r="AA144" s="43">
        <v>0</v>
      </c>
      <c r="AC144" s="2">
        <v>0</v>
      </c>
      <c r="AD144" s="43">
        <v>0</v>
      </c>
      <c r="AF144" s="2">
        <v>0</v>
      </c>
    </row>
    <row r="145" spans="1:32" x14ac:dyDescent="0.3">
      <c r="A145" s="82">
        <v>34198</v>
      </c>
      <c r="B145" s="100" t="s">
        <v>387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4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42">
        <v>0</v>
      </c>
      <c r="X145" s="101">
        <v>3.3000000000000002E-2</v>
      </c>
      <c r="Z145" s="2">
        <v>0</v>
      </c>
      <c r="AA145" s="43">
        <v>0</v>
      </c>
      <c r="AC145" s="2">
        <v>0</v>
      </c>
      <c r="AD145" s="43">
        <v>0</v>
      </c>
      <c r="AF145" s="2">
        <v>0</v>
      </c>
    </row>
    <row r="146" spans="1:32" x14ac:dyDescent="0.3">
      <c r="A146" s="82">
        <v>34199</v>
      </c>
      <c r="B146" s="100" t="s">
        <v>388</v>
      </c>
      <c r="C146" s="2">
        <v>368656471.17999995</v>
      </c>
      <c r="D146" s="2">
        <v>81383431.150000006</v>
      </c>
      <c r="E146" s="2">
        <v>0</v>
      </c>
      <c r="F146" s="2">
        <v>0</v>
      </c>
      <c r="G146" s="2">
        <v>0</v>
      </c>
      <c r="H146" s="2">
        <v>450039902.32999992</v>
      </c>
      <c r="I146" s="2">
        <v>375895731.19999999</v>
      </c>
      <c r="J146" s="42">
        <v>0</v>
      </c>
      <c r="K146" s="2">
        <v>30195009.999999993</v>
      </c>
      <c r="L146" s="2">
        <v>10721794.460000001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40916804.459999993</v>
      </c>
      <c r="V146" s="2">
        <v>35552756.5</v>
      </c>
      <c r="W146" s="42">
        <v>0</v>
      </c>
      <c r="X146" s="101">
        <v>2.9000000000000001E-2</v>
      </c>
      <c r="Z146" s="2">
        <v>0</v>
      </c>
      <c r="AA146" s="43">
        <v>0</v>
      </c>
      <c r="AC146" s="2">
        <v>0</v>
      </c>
      <c r="AD146" s="43">
        <v>0</v>
      </c>
      <c r="AF146" s="2">
        <v>0</v>
      </c>
    </row>
    <row r="147" spans="1:32" x14ac:dyDescent="0.3">
      <c r="A147" s="82">
        <v>34220</v>
      </c>
      <c r="B147" s="100" t="s">
        <v>389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4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42">
        <v>0</v>
      </c>
      <c r="X147" s="101">
        <v>0</v>
      </c>
      <c r="Z147" s="2">
        <v>0</v>
      </c>
      <c r="AA147" s="43">
        <v>0</v>
      </c>
      <c r="AC147" s="2">
        <v>0</v>
      </c>
      <c r="AD147" s="43">
        <v>0</v>
      </c>
      <c r="AF147" s="2">
        <v>0</v>
      </c>
    </row>
    <row r="148" spans="1:32" x14ac:dyDescent="0.3">
      <c r="A148" s="82">
        <v>34228</v>
      </c>
      <c r="B148" s="100" t="s">
        <v>390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4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42">
        <v>0</v>
      </c>
      <c r="X148" s="101">
        <v>0.03</v>
      </c>
      <c r="Z148" s="2">
        <v>0</v>
      </c>
      <c r="AA148" s="43">
        <v>0</v>
      </c>
      <c r="AC148" s="2">
        <v>0</v>
      </c>
      <c r="AD148" s="43">
        <v>0</v>
      </c>
      <c r="AF148" s="2">
        <v>0</v>
      </c>
    </row>
    <row r="149" spans="1:32" x14ac:dyDescent="0.3">
      <c r="A149" s="82">
        <v>34230</v>
      </c>
      <c r="B149" s="100" t="s">
        <v>391</v>
      </c>
      <c r="C149" s="2">
        <v>24408399.300000004</v>
      </c>
      <c r="D149" s="2">
        <v>85864.76</v>
      </c>
      <c r="E149" s="2">
        <v>-78112.990000000005</v>
      </c>
      <c r="F149" s="2">
        <v>0</v>
      </c>
      <c r="G149" s="2">
        <v>0</v>
      </c>
      <c r="H149" s="2">
        <v>24416151.070000008</v>
      </c>
      <c r="I149" s="2">
        <v>24425315.890000001</v>
      </c>
      <c r="J149" s="42">
        <v>0</v>
      </c>
      <c r="K149" s="2">
        <v>7753714.1399999997</v>
      </c>
      <c r="L149" s="2">
        <v>732782.4</v>
      </c>
      <c r="M149" s="2">
        <v>-78112.990000000005</v>
      </c>
      <c r="N149" s="2">
        <v>-3.63</v>
      </c>
      <c r="O149" s="2">
        <v>-514003.06</v>
      </c>
      <c r="P149" s="2">
        <v>0</v>
      </c>
      <c r="Q149" s="2">
        <v>9856.7900000000009</v>
      </c>
      <c r="R149" s="2">
        <v>0</v>
      </c>
      <c r="S149" s="2">
        <v>0</v>
      </c>
      <c r="T149" s="2">
        <v>0</v>
      </c>
      <c r="U149" s="2">
        <v>7904233.6499999985</v>
      </c>
      <c r="V149" s="2">
        <v>8014520.4400000004</v>
      </c>
      <c r="W149" s="42">
        <v>0</v>
      </c>
      <c r="X149" s="101">
        <v>0.03</v>
      </c>
      <c r="Z149" s="2">
        <v>-514006.69</v>
      </c>
      <c r="AA149" s="43">
        <v>0</v>
      </c>
      <c r="AC149" s="2">
        <v>9856.7900000000009</v>
      </c>
      <c r="AD149" s="43">
        <v>0</v>
      </c>
      <c r="AF149" s="2">
        <v>1835902.08</v>
      </c>
    </row>
    <row r="150" spans="1:32" x14ac:dyDescent="0.3">
      <c r="A150" s="82">
        <v>34231</v>
      </c>
      <c r="B150" s="100" t="s">
        <v>392</v>
      </c>
      <c r="C150" s="2">
        <v>80799778.389999986</v>
      </c>
      <c r="D150" s="2">
        <v>3170276.44</v>
      </c>
      <c r="E150" s="2">
        <v>-1213870.8600000001</v>
      </c>
      <c r="F150" s="2">
        <v>0</v>
      </c>
      <c r="G150" s="2">
        <v>0</v>
      </c>
      <c r="H150" s="2">
        <v>82756183.969999984</v>
      </c>
      <c r="I150" s="2">
        <v>82349339.620000005</v>
      </c>
      <c r="J150" s="42">
        <v>0</v>
      </c>
      <c r="K150" s="2">
        <v>36093320.100000031</v>
      </c>
      <c r="L150" s="2">
        <v>3292617.45</v>
      </c>
      <c r="M150" s="2">
        <v>-1213870.8600000001</v>
      </c>
      <c r="N150" s="2">
        <v>-465456.51</v>
      </c>
      <c r="O150" s="2">
        <v>-310538.90000000002</v>
      </c>
      <c r="P150" s="2">
        <v>0</v>
      </c>
      <c r="Q150" s="2">
        <v>38099.449999999997</v>
      </c>
      <c r="R150" s="2">
        <v>0</v>
      </c>
      <c r="S150" s="2">
        <v>0</v>
      </c>
      <c r="T150" s="2">
        <v>0</v>
      </c>
      <c r="U150" s="2">
        <v>37434170.730000041</v>
      </c>
      <c r="V150" s="2">
        <v>36539439.609999999</v>
      </c>
      <c r="W150" s="42">
        <v>0</v>
      </c>
      <c r="X150" s="101">
        <v>0.04</v>
      </c>
      <c r="Z150" s="2">
        <v>-775995.41</v>
      </c>
      <c r="AA150" s="43">
        <v>0</v>
      </c>
      <c r="AC150" s="2">
        <v>38099.449999999997</v>
      </c>
      <c r="AD150" s="43">
        <v>0</v>
      </c>
      <c r="AF150" s="2">
        <v>1286178.69</v>
      </c>
    </row>
    <row r="151" spans="1:32" x14ac:dyDescent="0.3">
      <c r="A151" s="82">
        <v>34232</v>
      </c>
      <c r="B151" s="100" t="s">
        <v>393</v>
      </c>
      <c r="C151" s="2">
        <v>105352683.11999997</v>
      </c>
      <c r="D151" s="2">
        <v>1292027.8700000001</v>
      </c>
      <c r="E151" s="2">
        <v>-311932.08</v>
      </c>
      <c r="F151" s="2">
        <v>0</v>
      </c>
      <c r="G151" s="2">
        <v>0</v>
      </c>
      <c r="H151" s="2">
        <v>106332778.90999998</v>
      </c>
      <c r="I151" s="2">
        <v>105852602.8</v>
      </c>
      <c r="J151" s="42">
        <v>0</v>
      </c>
      <c r="K151" s="2">
        <v>44544485.339999966</v>
      </c>
      <c r="L151" s="2">
        <v>4126690.92</v>
      </c>
      <c r="M151" s="2">
        <v>-311932.08</v>
      </c>
      <c r="N151" s="2">
        <v>-79288.56</v>
      </c>
      <c r="O151" s="2">
        <v>-592621.44999999995</v>
      </c>
      <c r="P151" s="2">
        <v>0</v>
      </c>
      <c r="Q151" s="2">
        <v>43617.34</v>
      </c>
      <c r="R151" s="2">
        <v>0</v>
      </c>
      <c r="S151" s="2">
        <v>0</v>
      </c>
      <c r="T151" s="2">
        <v>0</v>
      </c>
      <c r="U151" s="2">
        <v>47730951.509999968</v>
      </c>
      <c r="V151" s="2">
        <v>46127582.780000001</v>
      </c>
      <c r="W151" s="42">
        <v>0</v>
      </c>
      <c r="X151" s="101">
        <v>3.9E-2</v>
      </c>
      <c r="Z151" s="2">
        <v>-671910.01</v>
      </c>
      <c r="AA151" s="43">
        <v>0</v>
      </c>
      <c r="AC151" s="2">
        <v>43617.34</v>
      </c>
      <c r="AD151" s="43">
        <v>0</v>
      </c>
      <c r="AF151" s="2">
        <v>1529614.67</v>
      </c>
    </row>
    <row r="152" spans="1:32" x14ac:dyDescent="0.3">
      <c r="A152" s="82">
        <v>34233</v>
      </c>
      <c r="B152" s="100" t="s">
        <v>394</v>
      </c>
      <c r="C152" s="2">
        <v>3502140.4299999997</v>
      </c>
      <c r="D152" s="2">
        <v>2736.72</v>
      </c>
      <c r="E152" s="2">
        <v>0</v>
      </c>
      <c r="F152" s="2">
        <v>0</v>
      </c>
      <c r="G152" s="2">
        <v>0</v>
      </c>
      <c r="H152" s="2">
        <v>3504877.15</v>
      </c>
      <c r="I152" s="2">
        <v>3504666.63</v>
      </c>
      <c r="J152" s="42">
        <v>0</v>
      </c>
      <c r="K152" s="2">
        <v>1156659.3099999982</v>
      </c>
      <c r="L152" s="2">
        <v>112148.78</v>
      </c>
      <c r="M152" s="2">
        <v>0</v>
      </c>
      <c r="N152" s="2">
        <v>0</v>
      </c>
      <c r="O152" s="2">
        <v>-11739.41</v>
      </c>
      <c r="P152" s="2">
        <v>0</v>
      </c>
      <c r="Q152" s="2">
        <v>1416.1</v>
      </c>
      <c r="R152" s="2">
        <v>0</v>
      </c>
      <c r="S152" s="2">
        <v>0</v>
      </c>
      <c r="T152" s="2">
        <v>0</v>
      </c>
      <c r="U152" s="2">
        <v>1258484.7799999984</v>
      </c>
      <c r="V152" s="2">
        <v>1209730.6299999999</v>
      </c>
      <c r="W152" s="42">
        <v>0</v>
      </c>
      <c r="X152" s="101">
        <v>3.2000000000000001E-2</v>
      </c>
      <c r="Z152" s="2">
        <v>-11739.41</v>
      </c>
      <c r="AA152" s="43">
        <v>0</v>
      </c>
      <c r="AC152" s="2">
        <v>1416.1</v>
      </c>
      <c r="AD152" s="43">
        <v>0</v>
      </c>
      <c r="AF152" s="2">
        <v>37360.959999999999</v>
      </c>
    </row>
    <row r="153" spans="1:32" x14ac:dyDescent="0.3">
      <c r="A153" s="82">
        <v>34234</v>
      </c>
      <c r="B153" s="100" t="s">
        <v>395</v>
      </c>
      <c r="C153" s="2">
        <v>3362086.76</v>
      </c>
      <c r="D153" s="2">
        <v>-4.17</v>
      </c>
      <c r="E153" s="2">
        <v>0</v>
      </c>
      <c r="F153" s="2">
        <v>0</v>
      </c>
      <c r="G153" s="2">
        <v>0</v>
      </c>
      <c r="H153" s="2">
        <v>3362082.59</v>
      </c>
      <c r="I153" s="2">
        <v>3362086.44</v>
      </c>
      <c r="J153" s="42">
        <v>0</v>
      </c>
      <c r="K153" s="2">
        <v>1208583.7700000009</v>
      </c>
      <c r="L153" s="2">
        <v>107586.72</v>
      </c>
      <c r="M153" s="2">
        <v>0</v>
      </c>
      <c r="N153" s="2">
        <v>0</v>
      </c>
      <c r="O153" s="2">
        <v>-5509.92</v>
      </c>
      <c r="P153" s="2">
        <v>0</v>
      </c>
      <c r="Q153" s="2">
        <v>1356.5</v>
      </c>
      <c r="R153" s="2">
        <v>0</v>
      </c>
      <c r="S153" s="2">
        <v>0</v>
      </c>
      <c r="T153" s="2">
        <v>0</v>
      </c>
      <c r="U153" s="2">
        <v>1312017.070000001</v>
      </c>
      <c r="V153" s="2">
        <v>1260817.97</v>
      </c>
      <c r="W153" s="42">
        <v>0</v>
      </c>
      <c r="X153" s="101">
        <v>3.2000000000000001E-2</v>
      </c>
      <c r="Z153" s="2">
        <v>-5509.92</v>
      </c>
      <c r="AA153" s="43">
        <v>0</v>
      </c>
      <c r="AC153" s="2">
        <v>1356.5</v>
      </c>
      <c r="AD153" s="43">
        <v>0</v>
      </c>
      <c r="AF153" s="2">
        <v>19174.11</v>
      </c>
    </row>
    <row r="154" spans="1:32" x14ac:dyDescent="0.3">
      <c r="A154" s="82">
        <v>34235</v>
      </c>
      <c r="B154" s="100" t="s">
        <v>396</v>
      </c>
      <c r="C154" s="2">
        <v>2046084.66</v>
      </c>
      <c r="D154" s="2">
        <v>0</v>
      </c>
      <c r="E154" s="2">
        <v>0</v>
      </c>
      <c r="F154" s="2">
        <v>0</v>
      </c>
      <c r="G154" s="2">
        <v>0</v>
      </c>
      <c r="H154" s="2">
        <v>2046084.66</v>
      </c>
      <c r="I154" s="2">
        <v>2046084.66</v>
      </c>
      <c r="J154" s="42">
        <v>0</v>
      </c>
      <c r="K154" s="2">
        <v>752206.26</v>
      </c>
      <c r="L154" s="2">
        <v>67520.759999999995</v>
      </c>
      <c r="M154" s="2">
        <v>0</v>
      </c>
      <c r="N154" s="2">
        <v>0</v>
      </c>
      <c r="O154" s="2">
        <v>-3952.59</v>
      </c>
      <c r="P154" s="2">
        <v>0</v>
      </c>
      <c r="Q154" s="2">
        <v>825.52</v>
      </c>
      <c r="R154" s="2">
        <v>0</v>
      </c>
      <c r="S154" s="2">
        <v>0</v>
      </c>
      <c r="T154" s="2">
        <v>0</v>
      </c>
      <c r="U154" s="2">
        <v>816599.95000000007</v>
      </c>
      <c r="V154" s="2">
        <v>785052.99</v>
      </c>
      <c r="W154" s="42">
        <v>0</v>
      </c>
      <c r="X154" s="101">
        <v>3.2999999999999995E-2</v>
      </c>
      <c r="Z154" s="2">
        <v>-3952.59</v>
      </c>
      <c r="AA154" s="43">
        <v>0</v>
      </c>
      <c r="AC154" s="2">
        <v>825.52</v>
      </c>
      <c r="AD154" s="43">
        <v>0</v>
      </c>
      <c r="AF154" s="2">
        <v>12268.27</v>
      </c>
    </row>
    <row r="155" spans="1:32" x14ac:dyDescent="0.3">
      <c r="A155" s="82">
        <v>34236</v>
      </c>
      <c r="B155" s="100" t="s">
        <v>397</v>
      </c>
      <c r="C155" s="2">
        <v>1537279.06</v>
      </c>
      <c r="D155" s="2">
        <v>0</v>
      </c>
      <c r="E155" s="2">
        <v>0</v>
      </c>
      <c r="F155" s="2">
        <v>0</v>
      </c>
      <c r="G155" s="2">
        <v>0</v>
      </c>
      <c r="H155" s="2">
        <v>1537279.06</v>
      </c>
      <c r="I155" s="2">
        <v>1537279.06</v>
      </c>
      <c r="J155" s="42">
        <v>0</v>
      </c>
      <c r="K155" s="2">
        <v>529661.03999999992</v>
      </c>
      <c r="L155" s="2">
        <v>56879.28</v>
      </c>
      <c r="M155" s="2">
        <v>0</v>
      </c>
      <c r="N155" s="2">
        <v>0</v>
      </c>
      <c r="O155" s="2">
        <v>-2949.42</v>
      </c>
      <c r="P155" s="2">
        <v>0</v>
      </c>
      <c r="Q155" s="2">
        <v>620.23</v>
      </c>
      <c r="R155" s="2">
        <v>0</v>
      </c>
      <c r="S155" s="2">
        <v>0</v>
      </c>
      <c r="T155" s="2">
        <v>0</v>
      </c>
      <c r="U155" s="2">
        <v>584211.12999999989</v>
      </c>
      <c r="V155" s="2">
        <v>557415.78</v>
      </c>
      <c r="W155" s="42">
        <v>0</v>
      </c>
      <c r="X155" s="101">
        <v>3.7000000000000005E-2</v>
      </c>
      <c r="Z155" s="2">
        <v>-2949.42</v>
      </c>
      <c r="AA155" s="43">
        <v>0</v>
      </c>
      <c r="AC155" s="2">
        <v>620.23</v>
      </c>
      <c r="AD155" s="43">
        <v>0</v>
      </c>
      <c r="AF155" s="2">
        <v>9197.2000000000007</v>
      </c>
    </row>
    <row r="156" spans="1:32" x14ac:dyDescent="0.3">
      <c r="A156" s="82">
        <v>34241</v>
      </c>
      <c r="B156" s="100" t="s">
        <v>398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4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42">
        <v>0</v>
      </c>
      <c r="X156" s="101">
        <v>0</v>
      </c>
      <c r="Z156" s="2">
        <v>0</v>
      </c>
      <c r="AA156" s="43">
        <v>0</v>
      </c>
      <c r="AC156" s="2">
        <v>0</v>
      </c>
      <c r="AD156" s="43">
        <v>0</v>
      </c>
      <c r="AF156" s="2">
        <v>0</v>
      </c>
    </row>
    <row r="157" spans="1:32" x14ac:dyDescent="0.3">
      <c r="A157" s="82">
        <v>34242</v>
      </c>
      <c r="B157" s="100" t="s">
        <v>399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4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42">
        <v>0</v>
      </c>
      <c r="X157" s="101">
        <v>0</v>
      </c>
      <c r="Z157" s="2">
        <v>0</v>
      </c>
      <c r="AA157" s="43">
        <v>0</v>
      </c>
      <c r="AC157" s="2">
        <v>0</v>
      </c>
      <c r="AD157" s="43">
        <v>0</v>
      </c>
      <c r="AF157" s="2">
        <v>0</v>
      </c>
    </row>
    <row r="158" spans="1:32" x14ac:dyDescent="0.3">
      <c r="A158" s="82">
        <v>34243</v>
      </c>
      <c r="B158" s="100" t="s">
        <v>400</v>
      </c>
      <c r="C158" s="2">
        <v>3108433.17</v>
      </c>
      <c r="D158" s="2">
        <v>8087.93</v>
      </c>
      <c r="E158" s="2">
        <v>-17141.560000000001</v>
      </c>
      <c r="F158" s="2">
        <v>0</v>
      </c>
      <c r="G158" s="2">
        <v>0</v>
      </c>
      <c r="H158" s="2">
        <v>3099379.54</v>
      </c>
      <c r="I158" s="2">
        <v>3105647.44</v>
      </c>
      <c r="J158" s="42">
        <v>0</v>
      </c>
      <c r="K158" s="2">
        <v>1411714.3800000006</v>
      </c>
      <c r="L158" s="2">
        <v>90078.96</v>
      </c>
      <c r="M158" s="2">
        <v>-17141.560000000001</v>
      </c>
      <c r="N158" s="2">
        <v>0</v>
      </c>
      <c r="O158" s="2">
        <v>-1427.21</v>
      </c>
      <c r="P158" s="2">
        <v>0</v>
      </c>
      <c r="Q158" s="2">
        <v>1243.9000000000001</v>
      </c>
      <c r="R158" s="2">
        <v>0</v>
      </c>
      <c r="S158" s="2">
        <v>0</v>
      </c>
      <c r="T158" s="2">
        <v>0</v>
      </c>
      <c r="U158" s="2">
        <v>1484468.4700000004</v>
      </c>
      <c r="V158" s="2">
        <v>1451212.06</v>
      </c>
      <c r="W158" s="42">
        <v>0</v>
      </c>
      <c r="X158" s="101">
        <v>2.9000000000000001E-2</v>
      </c>
      <c r="Z158" s="2">
        <v>-1427.21</v>
      </c>
      <c r="AA158" s="43">
        <v>0</v>
      </c>
      <c r="AC158" s="2">
        <v>1243.9000000000001</v>
      </c>
      <c r="AD158" s="43">
        <v>0</v>
      </c>
      <c r="AF158" s="2">
        <v>95073.26</v>
      </c>
    </row>
    <row r="159" spans="1:32" x14ac:dyDescent="0.3">
      <c r="A159" s="82">
        <v>34244</v>
      </c>
      <c r="B159" s="100" t="s">
        <v>401</v>
      </c>
      <c r="C159" s="2">
        <v>2353181.4700000002</v>
      </c>
      <c r="D159" s="2">
        <v>0</v>
      </c>
      <c r="E159" s="2">
        <v>-8069.97</v>
      </c>
      <c r="F159" s="2">
        <v>0</v>
      </c>
      <c r="G159" s="2">
        <v>0</v>
      </c>
      <c r="H159" s="2">
        <v>2345111.5</v>
      </c>
      <c r="I159" s="2">
        <v>2352560.7000000002</v>
      </c>
      <c r="J159" s="42">
        <v>0</v>
      </c>
      <c r="K159" s="2">
        <v>890530.74</v>
      </c>
      <c r="L159" s="2">
        <v>61182.720000000001</v>
      </c>
      <c r="M159" s="2">
        <v>-8069.97</v>
      </c>
      <c r="N159" s="2">
        <v>0</v>
      </c>
      <c r="O159" s="2">
        <v>-4878.88</v>
      </c>
      <c r="P159" s="2">
        <v>0</v>
      </c>
      <c r="Q159" s="2">
        <v>940.29</v>
      </c>
      <c r="R159" s="2">
        <v>0</v>
      </c>
      <c r="S159" s="2">
        <v>0</v>
      </c>
      <c r="T159" s="2">
        <v>0</v>
      </c>
      <c r="U159" s="2">
        <v>939704.9</v>
      </c>
      <c r="V159" s="2">
        <v>918830.98</v>
      </c>
      <c r="W159" s="42">
        <v>0</v>
      </c>
      <c r="X159" s="101">
        <v>2.5999999999999999E-2</v>
      </c>
      <c r="Z159" s="2">
        <v>-4878.88</v>
      </c>
      <c r="AA159" s="43">
        <v>0</v>
      </c>
      <c r="AC159" s="2">
        <v>940.29</v>
      </c>
      <c r="AD159" s="43">
        <v>0</v>
      </c>
      <c r="AF159" s="2">
        <v>15564.69</v>
      </c>
    </row>
    <row r="160" spans="1:32" x14ac:dyDescent="0.3">
      <c r="A160" s="82">
        <v>34245</v>
      </c>
      <c r="B160" s="100" t="s">
        <v>402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4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42">
        <v>0</v>
      </c>
      <c r="X160" s="101">
        <v>2.9000000000000001E-2</v>
      </c>
      <c r="Z160" s="2">
        <v>0</v>
      </c>
      <c r="AA160" s="43">
        <v>0</v>
      </c>
      <c r="AC160" s="2">
        <v>0</v>
      </c>
      <c r="AD160" s="43">
        <v>0</v>
      </c>
      <c r="AF160" s="2">
        <v>0</v>
      </c>
    </row>
    <row r="161" spans="1:32" x14ac:dyDescent="0.3">
      <c r="A161" s="82">
        <v>34246</v>
      </c>
      <c r="B161" s="100" t="s">
        <v>403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4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42">
        <v>0</v>
      </c>
      <c r="X161" s="101">
        <v>2.9000000000000001E-2</v>
      </c>
      <c r="Z161" s="2">
        <v>0</v>
      </c>
      <c r="AA161" s="43">
        <v>0</v>
      </c>
      <c r="AC161" s="2">
        <v>0</v>
      </c>
      <c r="AD161" s="43">
        <v>0</v>
      </c>
      <c r="AF161" s="2">
        <v>0</v>
      </c>
    </row>
    <row r="162" spans="1:32" x14ac:dyDescent="0.3">
      <c r="A162" s="82">
        <v>34280</v>
      </c>
      <c r="B162" s="100" t="s">
        <v>404</v>
      </c>
      <c r="C162" s="2">
        <v>9946620.1500000004</v>
      </c>
      <c r="D162" s="2">
        <v>850389.91</v>
      </c>
      <c r="E162" s="2">
        <v>0</v>
      </c>
      <c r="F162" s="2">
        <v>0</v>
      </c>
      <c r="G162" s="2">
        <v>0</v>
      </c>
      <c r="H162" s="2">
        <v>10797010.060000001</v>
      </c>
      <c r="I162" s="2">
        <v>10023183</v>
      </c>
      <c r="J162" s="42">
        <v>0</v>
      </c>
      <c r="K162" s="2">
        <v>3849337.2100000014</v>
      </c>
      <c r="L162" s="2">
        <v>298760.94</v>
      </c>
      <c r="M162" s="2">
        <v>0</v>
      </c>
      <c r="N162" s="2">
        <v>0</v>
      </c>
      <c r="O162" s="2">
        <v>56142.14</v>
      </c>
      <c r="P162" s="2">
        <v>0</v>
      </c>
      <c r="Q162" s="2">
        <v>4977.04</v>
      </c>
      <c r="R162" s="2">
        <v>0</v>
      </c>
      <c r="S162" s="2">
        <v>0</v>
      </c>
      <c r="T162" s="2">
        <v>0</v>
      </c>
      <c r="U162" s="2">
        <v>4209217.330000001</v>
      </c>
      <c r="V162" s="2">
        <v>4047363.12</v>
      </c>
      <c r="W162" s="42">
        <v>0</v>
      </c>
      <c r="X162" s="101">
        <v>0.03</v>
      </c>
      <c r="Z162" s="2">
        <v>56142.14</v>
      </c>
      <c r="AA162" s="43" t="s">
        <v>221</v>
      </c>
      <c r="AC162" s="2">
        <v>4977.04</v>
      </c>
      <c r="AD162" s="43">
        <v>0</v>
      </c>
      <c r="AF162" s="2">
        <v>63874.65</v>
      </c>
    </row>
    <row r="163" spans="1:32" x14ac:dyDescent="0.3">
      <c r="A163" s="82">
        <v>34281</v>
      </c>
      <c r="B163" s="100" t="s">
        <v>405</v>
      </c>
      <c r="C163" s="2">
        <v>246006149.64999998</v>
      </c>
      <c r="D163" s="2">
        <v>176164.3</v>
      </c>
      <c r="E163" s="2">
        <v>-315535.89</v>
      </c>
      <c r="F163" s="2">
        <v>0</v>
      </c>
      <c r="G163" s="2">
        <v>0</v>
      </c>
      <c r="H163" s="2">
        <v>245866778.06</v>
      </c>
      <c r="I163" s="2">
        <v>245939121.31</v>
      </c>
      <c r="J163" s="42">
        <v>0</v>
      </c>
      <c r="K163" s="2">
        <v>133913739.97</v>
      </c>
      <c r="L163" s="2">
        <v>10084306.970000001</v>
      </c>
      <c r="M163" s="2">
        <v>-315535.89</v>
      </c>
      <c r="N163" s="2">
        <v>-383114.87</v>
      </c>
      <c r="O163" s="2">
        <v>760515.69</v>
      </c>
      <c r="P163" s="2">
        <v>0</v>
      </c>
      <c r="Q163" s="2">
        <v>99097.56</v>
      </c>
      <c r="R163" s="2">
        <v>0</v>
      </c>
      <c r="S163" s="2">
        <v>0</v>
      </c>
      <c r="T163" s="2">
        <v>0</v>
      </c>
      <c r="U163" s="2">
        <v>144159009.43000001</v>
      </c>
      <c r="V163" s="2">
        <v>138920902.38</v>
      </c>
      <c r="W163" s="42">
        <v>0</v>
      </c>
      <c r="X163" s="101">
        <v>4.1000000000000002E-2</v>
      </c>
      <c r="Z163" s="2">
        <v>377400.81999999995</v>
      </c>
      <c r="AA163" s="43" t="s">
        <v>221</v>
      </c>
      <c r="AC163" s="2">
        <v>99097.56</v>
      </c>
      <c r="AD163" s="43">
        <v>0</v>
      </c>
      <c r="AF163" s="2">
        <v>1402220.29</v>
      </c>
    </row>
    <row r="164" spans="1:32" x14ac:dyDescent="0.3">
      <c r="A164" s="82">
        <v>34282</v>
      </c>
      <c r="B164" s="100" t="s">
        <v>406</v>
      </c>
      <c r="C164" s="2">
        <v>2196160.4500000002</v>
      </c>
      <c r="D164" s="2">
        <v>0</v>
      </c>
      <c r="E164" s="2">
        <v>0</v>
      </c>
      <c r="F164" s="2">
        <v>0</v>
      </c>
      <c r="G164" s="2">
        <v>0</v>
      </c>
      <c r="H164" s="2">
        <v>2196160.4500000002</v>
      </c>
      <c r="I164" s="2">
        <v>2196160.4500000002</v>
      </c>
      <c r="J164" s="42">
        <v>0</v>
      </c>
      <c r="K164" s="2">
        <v>644024.25000000023</v>
      </c>
      <c r="L164" s="2">
        <v>94434.96</v>
      </c>
      <c r="M164" s="2">
        <v>0</v>
      </c>
      <c r="N164" s="2">
        <v>0</v>
      </c>
      <c r="O164" s="2">
        <v>-635.38</v>
      </c>
      <c r="P164" s="2">
        <v>0</v>
      </c>
      <c r="Q164" s="2">
        <v>886.09</v>
      </c>
      <c r="R164" s="2">
        <v>0</v>
      </c>
      <c r="S164" s="2">
        <v>0</v>
      </c>
      <c r="T164" s="2">
        <v>0</v>
      </c>
      <c r="U164" s="2">
        <v>738709.92000000016</v>
      </c>
      <c r="V164" s="2">
        <v>690952.13</v>
      </c>
      <c r="W164" s="42">
        <v>0</v>
      </c>
      <c r="X164" s="101">
        <v>4.3000000000000003E-2</v>
      </c>
      <c r="Z164" s="2">
        <v>-635.38</v>
      </c>
      <c r="AA164" s="43">
        <v>0</v>
      </c>
      <c r="AC164" s="2">
        <v>886.09</v>
      </c>
      <c r="AD164" s="43">
        <v>0</v>
      </c>
      <c r="AF164" s="2">
        <v>12656.02</v>
      </c>
    </row>
    <row r="165" spans="1:32" x14ac:dyDescent="0.3">
      <c r="A165" s="82">
        <v>34283</v>
      </c>
      <c r="B165" s="100" t="s">
        <v>407</v>
      </c>
      <c r="C165" s="2">
        <v>1453776.2999999998</v>
      </c>
      <c r="D165" s="2">
        <v>2621.3200000000002</v>
      </c>
      <c r="E165" s="2">
        <v>0</v>
      </c>
      <c r="F165" s="2">
        <v>0</v>
      </c>
      <c r="G165" s="2">
        <v>0</v>
      </c>
      <c r="H165" s="2">
        <v>1456397.6199999999</v>
      </c>
      <c r="I165" s="2">
        <v>1455994.34</v>
      </c>
      <c r="J165" s="42">
        <v>0</v>
      </c>
      <c r="K165" s="2">
        <v>566959.55999999982</v>
      </c>
      <c r="L165" s="2">
        <v>46590.76</v>
      </c>
      <c r="M165" s="2">
        <v>0</v>
      </c>
      <c r="N165" s="2">
        <v>0</v>
      </c>
      <c r="O165" s="2">
        <v>-1903.07</v>
      </c>
      <c r="P165" s="2">
        <v>0</v>
      </c>
      <c r="Q165" s="2">
        <v>589.64</v>
      </c>
      <c r="R165" s="2">
        <v>0</v>
      </c>
      <c r="S165" s="2">
        <v>0</v>
      </c>
      <c r="T165" s="2">
        <v>0</v>
      </c>
      <c r="U165" s="2">
        <v>612236.8899999999</v>
      </c>
      <c r="V165" s="2">
        <v>589347.96</v>
      </c>
      <c r="W165" s="42">
        <v>0</v>
      </c>
      <c r="X165" s="101">
        <v>3.2000000000000001E-2</v>
      </c>
      <c r="Z165" s="2">
        <v>-1903.07</v>
      </c>
      <c r="AA165" s="43">
        <v>0</v>
      </c>
      <c r="AC165" s="2">
        <v>589.64</v>
      </c>
      <c r="AD165" s="43">
        <v>0</v>
      </c>
      <c r="AF165" s="2">
        <v>8204.84</v>
      </c>
    </row>
    <row r="166" spans="1:32" x14ac:dyDescent="0.3">
      <c r="A166" s="82">
        <v>34284</v>
      </c>
      <c r="B166" s="100" t="s">
        <v>408</v>
      </c>
      <c r="C166" s="2">
        <v>2286731.6099999994</v>
      </c>
      <c r="D166" s="2">
        <v>0</v>
      </c>
      <c r="E166" s="2">
        <v>0</v>
      </c>
      <c r="F166" s="2">
        <v>0</v>
      </c>
      <c r="G166" s="2">
        <v>0</v>
      </c>
      <c r="H166" s="2">
        <v>2286731.6099999994</v>
      </c>
      <c r="I166" s="2">
        <v>2286731.61</v>
      </c>
      <c r="J166" s="42">
        <v>0</v>
      </c>
      <c r="K166" s="2">
        <v>276465.08</v>
      </c>
      <c r="L166" s="2">
        <v>64028.52</v>
      </c>
      <c r="M166" s="2">
        <v>0</v>
      </c>
      <c r="N166" s="2">
        <v>-5157.3999999999996</v>
      </c>
      <c r="O166" s="2">
        <v>-6761.96</v>
      </c>
      <c r="P166" s="2">
        <v>0</v>
      </c>
      <c r="Q166" s="2">
        <v>922.63</v>
      </c>
      <c r="R166" s="2">
        <v>0</v>
      </c>
      <c r="S166" s="2">
        <v>0</v>
      </c>
      <c r="T166" s="2">
        <v>0</v>
      </c>
      <c r="U166" s="2">
        <v>329496.87</v>
      </c>
      <c r="V166" s="2">
        <v>302852.24</v>
      </c>
      <c r="W166" s="42">
        <v>0</v>
      </c>
      <c r="X166" s="101">
        <v>2.8000000000000001E-2</v>
      </c>
      <c r="Z166" s="2">
        <v>-11919.36</v>
      </c>
      <c r="AA166" s="43">
        <v>0</v>
      </c>
      <c r="AC166" s="2">
        <v>922.63</v>
      </c>
      <c r="AD166" s="43">
        <v>0</v>
      </c>
      <c r="AF166" s="2">
        <v>19071.86</v>
      </c>
    </row>
    <row r="167" spans="1:32" x14ac:dyDescent="0.3">
      <c r="A167" s="82">
        <v>34285</v>
      </c>
      <c r="B167" s="100" t="s">
        <v>409</v>
      </c>
      <c r="C167" s="2">
        <v>2547968.3700000006</v>
      </c>
      <c r="D167" s="2">
        <v>109384.64</v>
      </c>
      <c r="E167" s="2">
        <v>0</v>
      </c>
      <c r="F167" s="2">
        <v>0</v>
      </c>
      <c r="G167" s="2">
        <v>0</v>
      </c>
      <c r="H167" s="2">
        <v>2657353.0100000007</v>
      </c>
      <c r="I167" s="2">
        <v>2590039.39</v>
      </c>
      <c r="J167" s="42">
        <v>0</v>
      </c>
      <c r="K167" s="2">
        <v>741908.78999999969</v>
      </c>
      <c r="L167" s="2">
        <v>95623.92</v>
      </c>
      <c r="M167" s="2">
        <v>0</v>
      </c>
      <c r="N167" s="2">
        <v>-904.27</v>
      </c>
      <c r="O167" s="2">
        <v>-9649.1299999999992</v>
      </c>
      <c r="P167" s="2">
        <v>0</v>
      </c>
      <c r="Q167" s="2">
        <v>1152.01</v>
      </c>
      <c r="R167" s="2">
        <v>0</v>
      </c>
      <c r="S167" s="2">
        <v>0</v>
      </c>
      <c r="T167" s="2">
        <v>0</v>
      </c>
      <c r="U167" s="2">
        <v>828131.31999999972</v>
      </c>
      <c r="V167" s="2">
        <v>784937.24</v>
      </c>
      <c r="W167" s="42">
        <v>0</v>
      </c>
      <c r="X167" s="101">
        <v>3.7000000000000005E-2</v>
      </c>
      <c r="Z167" s="2">
        <v>-10553.4</v>
      </c>
      <c r="AA167" s="43">
        <v>0</v>
      </c>
      <c r="AC167" s="2">
        <v>1152.01</v>
      </c>
      <c r="AD167" s="43">
        <v>0</v>
      </c>
      <c r="AF167" s="2">
        <v>20391.810000000001</v>
      </c>
    </row>
    <row r="168" spans="1:32" x14ac:dyDescent="0.3">
      <c r="A168" s="82">
        <v>34286</v>
      </c>
      <c r="B168" s="100" t="s">
        <v>410</v>
      </c>
      <c r="C168" s="2">
        <v>213989163.1699999</v>
      </c>
      <c r="D168" s="2">
        <v>93234.4</v>
      </c>
      <c r="E168" s="2">
        <v>-240734.42</v>
      </c>
      <c r="F168" s="2">
        <v>0</v>
      </c>
      <c r="G168" s="2">
        <v>0</v>
      </c>
      <c r="H168" s="2">
        <v>213841663.14999992</v>
      </c>
      <c r="I168" s="2">
        <v>213914569.31999999</v>
      </c>
      <c r="J168" s="42">
        <v>0</v>
      </c>
      <c r="K168" s="2">
        <v>35065391.010000005</v>
      </c>
      <c r="L168" s="2">
        <v>6417619.4000000004</v>
      </c>
      <c r="M168" s="2">
        <v>-240734.42</v>
      </c>
      <c r="N168" s="2">
        <v>-85189.95</v>
      </c>
      <c r="O168" s="2">
        <v>-156775.98000000001</v>
      </c>
      <c r="P168" s="2">
        <v>0</v>
      </c>
      <c r="Q168" s="2">
        <v>86170.53</v>
      </c>
      <c r="R168" s="2">
        <v>0</v>
      </c>
      <c r="S168" s="2">
        <v>0</v>
      </c>
      <c r="T168" s="2">
        <v>0</v>
      </c>
      <c r="U168" s="2">
        <v>41086480.590000004</v>
      </c>
      <c r="V168" s="2">
        <v>38072265.399999999</v>
      </c>
      <c r="W168" s="42">
        <v>0</v>
      </c>
      <c r="X168" s="101">
        <v>0.03</v>
      </c>
      <c r="Z168" s="2">
        <v>-241965.93</v>
      </c>
      <c r="AA168" s="43">
        <v>0</v>
      </c>
      <c r="AC168" s="2">
        <v>86170.53</v>
      </c>
      <c r="AD168" s="43">
        <v>0</v>
      </c>
      <c r="AF168" s="2">
        <v>1063241.43</v>
      </c>
    </row>
    <row r="169" spans="1:32" x14ac:dyDescent="0.3">
      <c r="A169" s="82">
        <v>34287</v>
      </c>
      <c r="B169" s="100" t="s">
        <v>411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4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42">
        <v>0</v>
      </c>
      <c r="X169" s="101">
        <v>0.2</v>
      </c>
      <c r="Z169" s="2">
        <v>0</v>
      </c>
      <c r="AA169" s="43">
        <v>0</v>
      </c>
      <c r="AC169" s="2">
        <v>0</v>
      </c>
      <c r="AD169" s="43">
        <v>0</v>
      </c>
      <c r="AF169" s="2">
        <v>0</v>
      </c>
    </row>
    <row r="170" spans="1:32" x14ac:dyDescent="0.3">
      <c r="A170" s="82">
        <v>34320</v>
      </c>
      <c r="B170" s="100" t="s">
        <v>412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4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42">
        <v>0</v>
      </c>
      <c r="X170" s="101">
        <v>0</v>
      </c>
      <c r="Z170" s="2">
        <v>0</v>
      </c>
      <c r="AA170" s="43">
        <v>0</v>
      </c>
      <c r="AC170" s="2">
        <v>0</v>
      </c>
      <c r="AD170" s="43">
        <v>0</v>
      </c>
      <c r="AF170" s="2">
        <v>0</v>
      </c>
    </row>
    <row r="171" spans="1:32" x14ac:dyDescent="0.3">
      <c r="A171" s="82">
        <v>34328</v>
      </c>
      <c r="B171" s="100" t="s">
        <v>413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4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42">
        <v>0</v>
      </c>
      <c r="X171" s="101">
        <v>3.7000000000000005E-2</v>
      </c>
      <c r="Z171" s="2">
        <v>0</v>
      </c>
      <c r="AA171" s="43">
        <v>0</v>
      </c>
      <c r="AC171" s="2">
        <v>0</v>
      </c>
      <c r="AD171" s="43">
        <v>0</v>
      </c>
      <c r="AF171" s="2">
        <v>0</v>
      </c>
    </row>
    <row r="172" spans="1:32" x14ac:dyDescent="0.3">
      <c r="A172" s="82">
        <v>34330</v>
      </c>
      <c r="B172" s="100" t="s">
        <v>414</v>
      </c>
      <c r="C172" s="2">
        <v>38779394.590000004</v>
      </c>
      <c r="D172" s="2">
        <v>817117.53</v>
      </c>
      <c r="E172" s="2">
        <v>-166375.28</v>
      </c>
      <c r="F172" s="2">
        <v>0</v>
      </c>
      <c r="G172" s="2">
        <v>0</v>
      </c>
      <c r="H172" s="2">
        <v>39430136.840000004</v>
      </c>
      <c r="I172" s="2">
        <v>38882448.609999999</v>
      </c>
      <c r="J172" s="42">
        <v>0</v>
      </c>
      <c r="K172" s="2">
        <v>15237670.529999999</v>
      </c>
      <c r="L172" s="2">
        <v>2136024.4</v>
      </c>
      <c r="M172" s="2">
        <v>-166375.28</v>
      </c>
      <c r="N172" s="2">
        <v>-17507.59</v>
      </c>
      <c r="O172" s="2">
        <v>-865362.32</v>
      </c>
      <c r="P172" s="2">
        <v>0</v>
      </c>
      <c r="Q172" s="2">
        <v>16383.85</v>
      </c>
      <c r="R172" s="2">
        <v>0</v>
      </c>
      <c r="S172" s="2">
        <v>0</v>
      </c>
      <c r="T172" s="2">
        <v>0</v>
      </c>
      <c r="U172" s="2">
        <v>16340833.589999998</v>
      </c>
      <c r="V172" s="2">
        <v>15984211.859999999</v>
      </c>
      <c r="W172" s="42">
        <v>0</v>
      </c>
      <c r="X172" s="101">
        <v>5.5E-2</v>
      </c>
      <c r="Z172" s="2">
        <v>-882869.90999999992</v>
      </c>
      <c r="AA172" s="43">
        <v>0</v>
      </c>
      <c r="AC172" s="2">
        <v>16383.85</v>
      </c>
      <c r="AD172" s="43">
        <v>0</v>
      </c>
      <c r="AF172" s="2">
        <v>2964835.42</v>
      </c>
    </row>
    <row r="173" spans="1:32" x14ac:dyDescent="0.3">
      <c r="A173" s="82">
        <v>34331</v>
      </c>
      <c r="B173" s="100" t="s">
        <v>415</v>
      </c>
      <c r="C173" s="2">
        <v>215048371.42999998</v>
      </c>
      <c r="D173" s="2">
        <v>37738912.890000001</v>
      </c>
      <c r="E173" s="2">
        <v>-3537175.72</v>
      </c>
      <c r="F173" s="2">
        <v>0</v>
      </c>
      <c r="G173" s="2">
        <v>0</v>
      </c>
      <c r="H173" s="2">
        <v>249250108.59999999</v>
      </c>
      <c r="I173" s="2">
        <v>241403704.90000001</v>
      </c>
      <c r="J173" s="42">
        <v>0</v>
      </c>
      <c r="K173" s="2">
        <v>82700162.319999993</v>
      </c>
      <c r="L173" s="2">
        <v>14685740.109999999</v>
      </c>
      <c r="M173" s="2">
        <v>-3537175.72</v>
      </c>
      <c r="N173" s="2">
        <v>-295648.77</v>
      </c>
      <c r="O173" s="2">
        <v>-1311144.17</v>
      </c>
      <c r="P173" s="2">
        <v>0</v>
      </c>
      <c r="Q173" s="2">
        <v>135416.9</v>
      </c>
      <c r="R173" s="2">
        <v>0</v>
      </c>
      <c r="S173" s="2">
        <v>0</v>
      </c>
      <c r="T173" s="2">
        <v>0</v>
      </c>
      <c r="U173" s="2">
        <v>92377350.670000002</v>
      </c>
      <c r="V173" s="2">
        <v>87783321.790000007</v>
      </c>
      <c r="W173" s="42">
        <v>0</v>
      </c>
      <c r="X173" s="101">
        <v>6.0999999999999999E-2</v>
      </c>
      <c r="Z173" s="2">
        <v>-1606792.94</v>
      </c>
      <c r="AA173" s="43">
        <v>0</v>
      </c>
      <c r="AC173" s="2">
        <v>135416.9</v>
      </c>
      <c r="AD173" s="43">
        <v>0</v>
      </c>
      <c r="AF173" s="2">
        <v>3873791.19</v>
      </c>
    </row>
    <row r="174" spans="1:32" x14ac:dyDescent="0.3">
      <c r="A174" s="82">
        <v>34332</v>
      </c>
      <c r="B174" s="100" t="s">
        <v>416</v>
      </c>
      <c r="C174" s="2">
        <v>288524020.20999992</v>
      </c>
      <c r="D174" s="2">
        <v>826530.58</v>
      </c>
      <c r="E174" s="2">
        <v>-311727.46000000002</v>
      </c>
      <c r="F174" s="2">
        <v>-16585.75</v>
      </c>
      <c r="G174" s="2">
        <v>0</v>
      </c>
      <c r="H174" s="2">
        <v>289022237.57999992</v>
      </c>
      <c r="I174" s="2">
        <v>288514180.12</v>
      </c>
      <c r="J174" s="42">
        <v>0</v>
      </c>
      <c r="K174" s="2">
        <v>103583374.39999999</v>
      </c>
      <c r="L174" s="2">
        <v>17885254.149999999</v>
      </c>
      <c r="M174" s="2">
        <v>-311727.46000000002</v>
      </c>
      <c r="N174" s="2">
        <v>-42401.56</v>
      </c>
      <c r="O174" s="2">
        <v>-1589059.49</v>
      </c>
      <c r="P174" s="2">
        <v>0</v>
      </c>
      <c r="Q174" s="2">
        <v>116974.85</v>
      </c>
      <c r="R174" s="2">
        <v>-531.04999999999995</v>
      </c>
      <c r="S174" s="2">
        <v>0</v>
      </c>
      <c r="T174" s="2">
        <v>0</v>
      </c>
      <c r="U174" s="2">
        <v>119641883.83999999</v>
      </c>
      <c r="V174" s="2">
        <v>111966993.26000001</v>
      </c>
      <c r="W174" s="42">
        <v>0</v>
      </c>
      <c r="X174" s="101">
        <v>6.2E-2</v>
      </c>
      <c r="Z174" s="2">
        <v>-1631461.05</v>
      </c>
      <c r="AA174" s="43">
        <v>0</v>
      </c>
      <c r="AC174" s="2">
        <v>116974.85</v>
      </c>
      <c r="AD174" s="43">
        <v>0</v>
      </c>
      <c r="AF174" s="2">
        <v>4157632.78</v>
      </c>
    </row>
    <row r="175" spans="1:32" x14ac:dyDescent="0.3">
      <c r="A175" s="82">
        <v>34333</v>
      </c>
      <c r="B175" s="100" t="s">
        <v>417</v>
      </c>
      <c r="C175" s="2">
        <v>15458703.200000001</v>
      </c>
      <c r="D175" s="2">
        <v>263822.48</v>
      </c>
      <c r="E175" s="2">
        <v>-118531.8</v>
      </c>
      <c r="F175" s="2">
        <v>0</v>
      </c>
      <c r="G175" s="2">
        <v>0</v>
      </c>
      <c r="H175" s="2">
        <v>15603993.880000001</v>
      </c>
      <c r="I175" s="2">
        <v>15480930.050000001</v>
      </c>
      <c r="J175" s="42">
        <v>0</v>
      </c>
      <c r="K175" s="2">
        <v>8503624.8200000003</v>
      </c>
      <c r="L175" s="2">
        <v>479590.88</v>
      </c>
      <c r="M175" s="2">
        <v>-118531.8</v>
      </c>
      <c r="N175" s="2">
        <v>0</v>
      </c>
      <c r="O175" s="2">
        <v>-53389.75</v>
      </c>
      <c r="P175" s="2">
        <v>0</v>
      </c>
      <c r="Q175" s="2">
        <v>6401.79</v>
      </c>
      <c r="R175" s="2">
        <v>0</v>
      </c>
      <c r="S175" s="2">
        <v>0</v>
      </c>
      <c r="T175" s="2">
        <v>0</v>
      </c>
      <c r="U175" s="2">
        <v>8817695.9399999995</v>
      </c>
      <c r="V175" s="2">
        <v>8711645.1500000004</v>
      </c>
      <c r="W175" s="42">
        <v>0</v>
      </c>
      <c r="X175" s="101">
        <v>3.1E-2</v>
      </c>
      <c r="Z175" s="2">
        <v>-53389.75</v>
      </c>
      <c r="AA175" s="43">
        <v>0</v>
      </c>
      <c r="AC175" s="2">
        <v>6401.79</v>
      </c>
      <c r="AD175" s="43">
        <v>0</v>
      </c>
      <c r="AF175" s="2">
        <v>166334.17000000001</v>
      </c>
    </row>
    <row r="176" spans="1:32" x14ac:dyDescent="0.3">
      <c r="A176" s="82">
        <v>34334</v>
      </c>
      <c r="B176" s="100" t="s">
        <v>418</v>
      </c>
      <c r="C176" s="2">
        <v>15883016.889999999</v>
      </c>
      <c r="D176" s="2">
        <v>263871.15000000002</v>
      </c>
      <c r="E176" s="2">
        <v>-116798.04</v>
      </c>
      <c r="F176" s="2">
        <v>0</v>
      </c>
      <c r="G176" s="2">
        <v>0</v>
      </c>
      <c r="H176" s="2">
        <v>16030090</v>
      </c>
      <c r="I176" s="2">
        <v>15905517.949999999</v>
      </c>
      <c r="J176" s="42">
        <v>0</v>
      </c>
      <c r="K176" s="2">
        <v>8612404.2700000014</v>
      </c>
      <c r="L176" s="2">
        <v>508644.36</v>
      </c>
      <c r="M176" s="2">
        <v>-116798.04</v>
      </c>
      <c r="N176" s="2">
        <v>0</v>
      </c>
      <c r="O176" s="2">
        <v>-27035.31</v>
      </c>
      <c r="P176" s="2">
        <v>0</v>
      </c>
      <c r="Q176" s="2">
        <v>6574.98</v>
      </c>
      <c r="R176" s="2">
        <v>0</v>
      </c>
      <c r="S176" s="2">
        <v>0</v>
      </c>
      <c r="T176" s="2">
        <v>0</v>
      </c>
      <c r="U176" s="2">
        <v>8983790.2600000016</v>
      </c>
      <c r="V176" s="2">
        <v>8841098.8699999992</v>
      </c>
      <c r="W176" s="42">
        <v>0</v>
      </c>
      <c r="X176" s="101">
        <v>3.2000000000000001E-2</v>
      </c>
      <c r="Z176" s="2">
        <v>-27035.31</v>
      </c>
      <c r="AA176" s="43">
        <v>0</v>
      </c>
      <c r="AC176" s="2">
        <v>6574.98</v>
      </c>
      <c r="AD176" s="43">
        <v>0</v>
      </c>
      <c r="AF176" s="2">
        <v>91420.28</v>
      </c>
    </row>
    <row r="177" spans="1:32" x14ac:dyDescent="0.3">
      <c r="A177" s="82">
        <v>34335</v>
      </c>
      <c r="B177" s="100" t="s">
        <v>419</v>
      </c>
      <c r="C177" s="2">
        <v>18623181.41</v>
      </c>
      <c r="D177" s="2">
        <v>0</v>
      </c>
      <c r="E177" s="2">
        <v>0</v>
      </c>
      <c r="F177" s="2">
        <v>0</v>
      </c>
      <c r="G177" s="2">
        <v>0</v>
      </c>
      <c r="H177" s="2">
        <v>18623181.41</v>
      </c>
      <c r="I177" s="2">
        <v>18623181.41</v>
      </c>
      <c r="J177" s="42">
        <v>0</v>
      </c>
      <c r="K177" s="2">
        <v>10730429.719999997</v>
      </c>
      <c r="L177" s="2">
        <v>633188.16</v>
      </c>
      <c r="M177" s="2">
        <v>0</v>
      </c>
      <c r="N177" s="2">
        <v>0</v>
      </c>
      <c r="O177" s="2">
        <v>-35975.769999999997</v>
      </c>
      <c r="P177" s="2">
        <v>0</v>
      </c>
      <c r="Q177" s="2">
        <v>7513.85</v>
      </c>
      <c r="R177" s="2">
        <v>0</v>
      </c>
      <c r="S177" s="2">
        <v>0</v>
      </c>
      <c r="T177" s="2">
        <v>0</v>
      </c>
      <c r="U177" s="2">
        <v>11335155.959999997</v>
      </c>
      <c r="V177" s="2">
        <v>11038707.949999999</v>
      </c>
      <c r="W177" s="42">
        <v>0</v>
      </c>
      <c r="X177" s="101">
        <v>3.4000000000000002E-2</v>
      </c>
      <c r="Z177" s="2">
        <v>-35975.769999999997</v>
      </c>
      <c r="AA177" s="43">
        <v>0</v>
      </c>
      <c r="AC177" s="2">
        <v>7513.85</v>
      </c>
      <c r="AD177" s="43">
        <v>0</v>
      </c>
      <c r="AF177" s="2">
        <v>111664.03</v>
      </c>
    </row>
    <row r="178" spans="1:32" x14ac:dyDescent="0.3">
      <c r="A178" s="82">
        <v>34336</v>
      </c>
      <c r="B178" s="100" t="s">
        <v>420</v>
      </c>
      <c r="C178" s="2">
        <v>17516480.329999998</v>
      </c>
      <c r="D178" s="2">
        <v>0</v>
      </c>
      <c r="E178" s="2">
        <v>0</v>
      </c>
      <c r="F178" s="2">
        <v>0</v>
      </c>
      <c r="G178" s="2">
        <v>0</v>
      </c>
      <c r="H178" s="2">
        <v>17516480.329999998</v>
      </c>
      <c r="I178" s="2">
        <v>17516480.329999998</v>
      </c>
      <c r="J178" s="42">
        <v>0</v>
      </c>
      <c r="K178" s="2">
        <v>10580499.540000001</v>
      </c>
      <c r="L178" s="2">
        <v>472944.96</v>
      </c>
      <c r="M178" s="2">
        <v>0</v>
      </c>
      <c r="N178" s="2">
        <v>0</v>
      </c>
      <c r="O178" s="2">
        <v>-33607.22</v>
      </c>
      <c r="P178" s="2">
        <v>0</v>
      </c>
      <c r="Q178" s="2">
        <v>7067.34</v>
      </c>
      <c r="R178" s="2">
        <v>0</v>
      </c>
      <c r="S178" s="2">
        <v>0</v>
      </c>
      <c r="T178" s="2">
        <v>0</v>
      </c>
      <c r="U178" s="2">
        <v>11026904.620000001</v>
      </c>
      <c r="V178" s="2">
        <v>10809168.060000001</v>
      </c>
      <c r="W178" s="42">
        <v>0</v>
      </c>
      <c r="X178" s="101">
        <v>2.7E-2</v>
      </c>
      <c r="Z178" s="2">
        <v>-33607.22</v>
      </c>
      <c r="AA178" s="43">
        <v>0</v>
      </c>
      <c r="AC178" s="2">
        <v>7067.34</v>
      </c>
      <c r="AD178" s="43">
        <v>0</v>
      </c>
      <c r="AF178" s="2">
        <v>104797.57</v>
      </c>
    </row>
    <row r="179" spans="1:32" x14ac:dyDescent="0.3">
      <c r="A179" s="82">
        <v>34341</v>
      </c>
      <c r="B179" s="100" t="s">
        <v>421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4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42">
        <v>0</v>
      </c>
      <c r="X179" s="101">
        <v>0</v>
      </c>
      <c r="Z179" s="2">
        <v>0</v>
      </c>
      <c r="AA179" s="43">
        <v>0</v>
      </c>
      <c r="AC179" s="2">
        <v>0</v>
      </c>
      <c r="AD179" s="43">
        <v>0</v>
      </c>
      <c r="AF179" s="2">
        <v>0</v>
      </c>
    </row>
    <row r="180" spans="1:32" x14ac:dyDescent="0.3">
      <c r="A180" s="82">
        <v>34342</v>
      </c>
      <c r="B180" s="100" t="s">
        <v>422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4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42">
        <v>0</v>
      </c>
      <c r="X180" s="101">
        <v>0</v>
      </c>
      <c r="Z180" s="2">
        <v>0</v>
      </c>
      <c r="AA180" s="43">
        <v>0</v>
      </c>
      <c r="AC180" s="2">
        <v>0</v>
      </c>
      <c r="AD180" s="43">
        <v>0</v>
      </c>
      <c r="AF180" s="2">
        <v>0</v>
      </c>
    </row>
    <row r="181" spans="1:32" x14ac:dyDescent="0.3">
      <c r="A181" s="82">
        <v>34343</v>
      </c>
      <c r="B181" s="100" t="s">
        <v>423</v>
      </c>
      <c r="C181" s="2">
        <v>452412231.76999998</v>
      </c>
      <c r="D181" s="2">
        <v>6344215.4800000004</v>
      </c>
      <c r="E181" s="2">
        <v>0</v>
      </c>
      <c r="F181" s="2">
        <v>0</v>
      </c>
      <c r="G181" s="2">
        <v>0</v>
      </c>
      <c r="H181" s="2">
        <v>458756447.25</v>
      </c>
      <c r="I181" s="2">
        <v>456834823.58999997</v>
      </c>
      <c r="J181" s="42">
        <v>0</v>
      </c>
      <c r="K181" s="2">
        <v>-6438253.4299999997</v>
      </c>
      <c r="L181" s="2">
        <v>13243565.960000001</v>
      </c>
      <c r="M181" s="2">
        <v>0</v>
      </c>
      <c r="N181" s="2">
        <v>0</v>
      </c>
      <c r="O181" s="2">
        <v>-492152.93</v>
      </c>
      <c r="P181" s="2">
        <v>0</v>
      </c>
      <c r="Q181" s="2">
        <v>189724.9</v>
      </c>
      <c r="R181" s="2">
        <v>0</v>
      </c>
      <c r="S181" s="2">
        <v>0</v>
      </c>
      <c r="T181" s="2">
        <v>0</v>
      </c>
      <c r="U181" s="2">
        <v>6502884.5000000019</v>
      </c>
      <c r="V181" s="2">
        <v>58099.66</v>
      </c>
      <c r="W181" s="42">
        <v>0</v>
      </c>
      <c r="X181" s="101">
        <v>2.9000000000000001E-2</v>
      </c>
      <c r="Z181" s="2">
        <v>-492152.93</v>
      </c>
      <c r="AA181" s="43">
        <v>0</v>
      </c>
      <c r="AC181" s="2">
        <v>189724.9</v>
      </c>
      <c r="AD181" s="43">
        <v>0</v>
      </c>
      <c r="AF181" s="2">
        <v>14072324.960000001</v>
      </c>
    </row>
    <row r="182" spans="1:32" x14ac:dyDescent="0.3">
      <c r="A182" s="82">
        <v>34344</v>
      </c>
      <c r="B182" s="100" t="s">
        <v>424</v>
      </c>
      <c r="C182" s="2">
        <v>20433617.430000003</v>
      </c>
      <c r="D182" s="2">
        <v>-69925.98</v>
      </c>
      <c r="E182" s="2">
        <v>-31052.48</v>
      </c>
      <c r="F182" s="2">
        <v>0</v>
      </c>
      <c r="G182" s="2">
        <v>0</v>
      </c>
      <c r="H182" s="2">
        <v>20332638.970000003</v>
      </c>
      <c r="I182" s="2">
        <v>20441703.23</v>
      </c>
      <c r="J182" s="42">
        <v>0</v>
      </c>
      <c r="K182" s="2">
        <v>10273552.369999997</v>
      </c>
      <c r="L182" s="2">
        <v>633974.52</v>
      </c>
      <c r="M182" s="2">
        <v>-31052.48</v>
      </c>
      <c r="N182" s="2">
        <v>0</v>
      </c>
      <c r="O182" s="2">
        <v>-42125.440000000002</v>
      </c>
      <c r="P182" s="2">
        <v>0</v>
      </c>
      <c r="Q182" s="2">
        <v>8129.84</v>
      </c>
      <c r="R182" s="2">
        <v>0</v>
      </c>
      <c r="S182" s="2">
        <v>0</v>
      </c>
      <c r="T182" s="2">
        <v>0</v>
      </c>
      <c r="U182" s="2">
        <v>10842478.809999997</v>
      </c>
      <c r="V182" s="2">
        <v>10574181.039999999</v>
      </c>
      <c r="W182" s="42">
        <v>0</v>
      </c>
      <c r="X182" s="101">
        <v>3.1E-2</v>
      </c>
      <c r="Z182" s="2">
        <v>-42125.440000000002</v>
      </c>
      <c r="AA182" s="43">
        <v>0</v>
      </c>
      <c r="AC182" s="2">
        <v>8129.84</v>
      </c>
      <c r="AD182" s="43">
        <v>0</v>
      </c>
      <c r="AF182" s="2">
        <v>134949.87</v>
      </c>
    </row>
    <row r="183" spans="1:32" x14ac:dyDescent="0.3">
      <c r="A183" s="82">
        <v>34345</v>
      </c>
      <c r="B183" s="100" t="s">
        <v>425</v>
      </c>
      <c r="C183" s="2">
        <v>176174620.63999999</v>
      </c>
      <c r="D183" s="2">
        <v>343734.48</v>
      </c>
      <c r="E183" s="2">
        <v>0</v>
      </c>
      <c r="F183" s="2">
        <v>0</v>
      </c>
      <c r="G183" s="2">
        <v>0</v>
      </c>
      <c r="H183" s="2">
        <v>176518355.11999997</v>
      </c>
      <c r="I183" s="2">
        <v>176227864.96000001</v>
      </c>
      <c r="J183" s="42">
        <v>0</v>
      </c>
      <c r="K183" s="2">
        <v>4273028.3199999994</v>
      </c>
      <c r="L183" s="2">
        <v>5109906.04</v>
      </c>
      <c r="M183" s="2">
        <v>0</v>
      </c>
      <c r="N183" s="2">
        <v>0</v>
      </c>
      <c r="O183" s="2">
        <v>-162048.18</v>
      </c>
      <c r="P183" s="2">
        <v>0</v>
      </c>
      <c r="Q183" s="2">
        <v>71470.39</v>
      </c>
      <c r="R183" s="2">
        <v>0</v>
      </c>
      <c r="S183" s="2">
        <v>0</v>
      </c>
      <c r="T183" s="2">
        <v>0</v>
      </c>
      <c r="U183" s="2">
        <v>9292356.5700000003</v>
      </c>
      <c r="V183" s="2">
        <v>6762114.4699999997</v>
      </c>
      <c r="W183" s="42">
        <v>0</v>
      </c>
      <c r="X183" s="101">
        <v>2.9000000000000001E-2</v>
      </c>
      <c r="Z183" s="2">
        <v>-162048.18</v>
      </c>
      <c r="AA183" s="43">
        <v>0</v>
      </c>
      <c r="AC183" s="2">
        <v>71470.39</v>
      </c>
      <c r="AD183" s="43">
        <v>0</v>
      </c>
      <c r="AF183" s="2">
        <v>877666.43</v>
      </c>
    </row>
    <row r="184" spans="1:32" x14ac:dyDescent="0.3">
      <c r="A184" s="82">
        <v>34346</v>
      </c>
      <c r="B184" s="100" t="s">
        <v>426</v>
      </c>
      <c r="C184" s="2">
        <v>174866347.28</v>
      </c>
      <c r="D184" s="2">
        <v>381971.92</v>
      </c>
      <c r="E184" s="2">
        <v>0</v>
      </c>
      <c r="F184" s="2">
        <v>0</v>
      </c>
      <c r="G184" s="2">
        <v>0</v>
      </c>
      <c r="H184" s="2">
        <v>175248319.19999999</v>
      </c>
      <c r="I184" s="2">
        <v>174955156.72</v>
      </c>
      <c r="J184" s="42">
        <v>0</v>
      </c>
      <c r="K184" s="2">
        <v>4258475.0600000005</v>
      </c>
      <c r="L184" s="2">
        <v>5072991.05</v>
      </c>
      <c r="M184" s="2">
        <v>0</v>
      </c>
      <c r="N184" s="2">
        <v>0</v>
      </c>
      <c r="O184" s="2">
        <v>-163671.96</v>
      </c>
      <c r="P184" s="2">
        <v>0</v>
      </c>
      <c r="Q184" s="2">
        <v>70985.89</v>
      </c>
      <c r="R184" s="2">
        <v>0</v>
      </c>
      <c r="S184" s="2">
        <v>0</v>
      </c>
      <c r="T184" s="2">
        <v>0</v>
      </c>
      <c r="U184" s="2">
        <v>9238780.0399999991</v>
      </c>
      <c r="V184" s="2">
        <v>6729174.8799999999</v>
      </c>
      <c r="W184" s="42">
        <v>0</v>
      </c>
      <c r="X184" s="101">
        <v>2.9000000000000001E-2</v>
      </c>
      <c r="Z184" s="2">
        <v>-163671.96</v>
      </c>
      <c r="AA184" s="43">
        <v>0</v>
      </c>
      <c r="AC184" s="2">
        <v>70985.89</v>
      </c>
      <c r="AD184" s="43">
        <v>0</v>
      </c>
      <c r="AF184" s="2">
        <v>873929.83</v>
      </c>
    </row>
    <row r="185" spans="1:32" x14ac:dyDescent="0.3">
      <c r="A185" s="82">
        <v>34352</v>
      </c>
      <c r="B185" s="100" t="s">
        <v>427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4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42">
        <v>0</v>
      </c>
      <c r="X185" s="101">
        <v>0</v>
      </c>
      <c r="Z185" s="2">
        <v>0</v>
      </c>
      <c r="AA185" s="43">
        <v>0</v>
      </c>
      <c r="AC185" s="2">
        <v>0</v>
      </c>
      <c r="AD185" s="43">
        <v>0</v>
      </c>
      <c r="AF185" s="2">
        <v>0</v>
      </c>
    </row>
    <row r="186" spans="1:32" x14ac:dyDescent="0.3">
      <c r="A186" s="82">
        <v>34380</v>
      </c>
      <c r="B186" s="100" t="s">
        <v>428</v>
      </c>
      <c r="C186" s="2">
        <v>11147795.01</v>
      </c>
      <c r="D186" s="2">
        <v>560047.42000000004</v>
      </c>
      <c r="E186" s="2">
        <v>0</v>
      </c>
      <c r="F186" s="2">
        <v>0</v>
      </c>
      <c r="G186" s="2">
        <v>0</v>
      </c>
      <c r="H186" s="2">
        <v>11707842.43</v>
      </c>
      <c r="I186" s="2">
        <v>11196303.66</v>
      </c>
      <c r="J186" s="42">
        <v>0</v>
      </c>
      <c r="K186" s="2">
        <v>2317540.2700000009</v>
      </c>
      <c r="L186" s="2">
        <v>401532.35</v>
      </c>
      <c r="M186" s="2">
        <v>0</v>
      </c>
      <c r="N186" s="2">
        <v>0</v>
      </c>
      <c r="O186" s="2">
        <v>65692.73</v>
      </c>
      <c r="P186" s="2">
        <v>0</v>
      </c>
      <c r="Q186" s="2">
        <v>5132.58</v>
      </c>
      <c r="R186" s="2">
        <v>0</v>
      </c>
      <c r="S186" s="2">
        <v>0</v>
      </c>
      <c r="T186" s="2">
        <v>0</v>
      </c>
      <c r="U186" s="2">
        <v>2789897.9300000011</v>
      </c>
      <c r="V186" s="2">
        <v>2573148.58</v>
      </c>
      <c r="W186" s="42">
        <v>0</v>
      </c>
      <c r="X186" s="101">
        <v>3.5999999999999997E-2</v>
      </c>
      <c r="Z186" s="2">
        <v>65692.73</v>
      </c>
      <c r="AA186" s="43" t="s">
        <v>221</v>
      </c>
      <c r="AC186" s="2">
        <v>5132.58</v>
      </c>
      <c r="AD186" s="43">
        <v>0</v>
      </c>
      <c r="AF186" s="2">
        <v>69263.06</v>
      </c>
    </row>
    <row r="187" spans="1:32" x14ac:dyDescent="0.3">
      <c r="A187" s="82">
        <v>34381</v>
      </c>
      <c r="B187" s="100" t="s">
        <v>429</v>
      </c>
      <c r="C187" s="2">
        <v>161152426.04999995</v>
      </c>
      <c r="D187" s="2">
        <v>7346268.1299999999</v>
      </c>
      <c r="E187" s="2">
        <v>-7803322.8600000003</v>
      </c>
      <c r="F187" s="2">
        <v>0</v>
      </c>
      <c r="G187" s="2">
        <v>0</v>
      </c>
      <c r="H187" s="2">
        <v>160695371.31999993</v>
      </c>
      <c r="I187" s="2">
        <v>160090754.25999999</v>
      </c>
      <c r="J187" s="42">
        <v>0</v>
      </c>
      <c r="K187" s="2">
        <v>86112592.799999997</v>
      </c>
      <c r="L187" s="2">
        <v>7361857.0300000003</v>
      </c>
      <c r="M187" s="2">
        <v>-7803322.8600000003</v>
      </c>
      <c r="N187" s="2">
        <v>-1027580.97</v>
      </c>
      <c r="O187" s="2">
        <v>500695.2</v>
      </c>
      <c r="P187" s="2">
        <v>0</v>
      </c>
      <c r="Q187" s="2">
        <v>64501.74</v>
      </c>
      <c r="R187" s="2">
        <v>0</v>
      </c>
      <c r="S187" s="2">
        <v>0</v>
      </c>
      <c r="T187" s="2">
        <v>0</v>
      </c>
      <c r="U187" s="2">
        <v>85208742.939999998</v>
      </c>
      <c r="V187" s="2">
        <v>83372346.439999998</v>
      </c>
      <c r="W187" s="42">
        <v>0</v>
      </c>
      <c r="X187" s="101">
        <v>4.5999999999999999E-2</v>
      </c>
      <c r="Z187" s="2">
        <v>-526885.77</v>
      </c>
      <c r="AA187" s="43">
        <v>0</v>
      </c>
      <c r="AC187" s="2">
        <v>64501.74</v>
      </c>
      <c r="AD187" s="43">
        <v>0</v>
      </c>
      <c r="AF187" s="2">
        <v>916473.18</v>
      </c>
    </row>
    <row r="188" spans="1:32" x14ac:dyDescent="0.3">
      <c r="A188" s="82">
        <v>34382</v>
      </c>
      <c r="B188" s="100" t="s">
        <v>430</v>
      </c>
      <c r="C188" s="2">
        <v>35889881.910000004</v>
      </c>
      <c r="D188" s="2">
        <v>193013.32</v>
      </c>
      <c r="E188" s="2">
        <v>-140646.16</v>
      </c>
      <c r="F188" s="2">
        <v>0</v>
      </c>
      <c r="G188" s="2">
        <v>0</v>
      </c>
      <c r="H188" s="2">
        <v>35942249.070000008</v>
      </c>
      <c r="I188" s="2">
        <v>35903297.359999999</v>
      </c>
      <c r="J188" s="42">
        <v>0</v>
      </c>
      <c r="K188" s="2">
        <v>7406450.0200000005</v>
      </c>
      <c r="L188" s="2">
        <v>1759102.54</v>
      </c>
      <c r="M188" s="2">
        <v>-140646.16</v>
      </c>
      <c r="N188" s="2">
        <v>-2538.92</v>
      </c>
      <c r="O188" s="2">
        <v>-10743.44</v>
      </c>
      <c r="P188" s="2">
        <v>0</v>
      </c>
      <c r="Q188" s="2">
        <v>14539.76</v>
      </c>
      <c r="R188" s="2">
        <v>0</v>
      </c>
      <c r="S188" s="2">
        <v>0</v>
      </c>
      <c r="T188" s="2">
        <v>0</v>
      </c>
      <c r="U188" s="2">
        <v>9026163.8000000007</v>
      </c>
      <c r="V188" s="2">
        <v>8267013.8200000003</v>
      </c>
      <c r="W188" s="42">
        <v>0</v>
      </c>
      <c r="X188" s="101">
        <v>4.9000000000000002E-2</v>
      </c>
      <c r="Z188" s="2">
        <v>-13282.36</v>
      </c>
      <c r="AA188" s="43">
        <v>0</v>
      </c>
      <c r="AC188" s="2">
        <v>14539.76</v>
      </c>
      <c r="AD188" s="43">
        <v>0</v>
      </c>
      <c r="AF188" s="2">
        <v>207127.64</v>
      </c>
    </row>
    <row r="189" spans="1:32" x14ac:dyDescent="0.3">
      <c r="A189" s="82">
        <v>34383</v>
      </c>
      <c r="B189" s="100" t="s">
        <v>431</v>
      </c>
      <c r="C189" s="2">
        <v>38341787.499999985</v>
      </c>
      <c r="D189" s="2">
        <v>-20950.919999999998</v>
      </c>
      <c r="E189" s="2">
        <v>0</v>
      </c>
      <c r="F189" s="2">
        <v>0</v>
      </c>
      <c r="G189" s="2">
        <v>0</v>
      </c>
      <c r="H189" s="2">
        <v>38320836.579999983</v>
      </c>
      <c r="I189" s="2">
        <v>38336952.670000002</v>
      </c>
      <c r="J189" s="42">
        <v>0</v>
      </c>
      <c r="K189" s="2">
        <v>20732635.940000009</v>
      </c>
      <c r="L189" s="2">
        <v>1380178.72</v>
      </c>
      <c r="M189" s="2">
        <v>0</v>
      </c>
      <c r="N189" s="2">
        <v>0</v>
      </c>
      <c r="O189" s="2">
        <v>-49558.9</v>
      </c>
      <c r="P189" s="2">
        <v>0</v>
      </c>
      <c r="Q189" s="2">
        <v>15445.92</v>
      </c>
      <c r="R189" s="2">
        <v>0</v>
      </c>
      <c r="S189" s="2">
        <v>0</v>
      </c>
      <c r="T189" s="2">
        <v>0</v>
      </c>
      <c r="U189" s="2">
        <v>22078701.680000011</v>
      </c>
      <c r="V189" s="2">
        <v>21399358.579999998</v>
      </c>
      <c r="W189" s="42">
        <v>0</v>
      </c>
      <c r="X189" s="101">
        <v>3.5999999999999997E-2</v>
      </c>
      <c r="Z189" s="2">
        <v>-49558.9</v>
      </c>
      <c r="AA189" s="43">
        <v>0</v>
      </c>
      <c r="AC189" s="2">
        <v>15445.92</v>
      </c>
      <c r="AD189" s="43">
        <v>0</v>
      </c>
      <c r="AF189" s="2">
        <v>215885.9</v>
      </c>
    </row>
    <row r="190" spans="1:32" x14ac:dyDescent="0.3">
      <c r="A190" s="82">
        <v>34384</v>
      </c>
      <c r="B190" s="100" t="s">
        <v>432</v>
      </c>
      <c r="C190" s="2">
        <v>28332610.960000001</v>
      </c>
      <c r="D190" s="2">
        <v>50232.77</v>
      </c>
      <c r="E190" s="2">
        <v>-76562.289999999994</v>
      </c>
      <c r="F190" s="2">
        <v>0</v>
      </c>
      <c r="G190" s="2">
        <v>0</v>
      </c>
      <c r="H190" s="2">
        <v>28306281.440000001</v>
      </c>
      <c r="I190" s="2">
        <v>28328790.690000001</v>
      </c>
      <c r="J190" s="42">
        <v>0</v>
      </c>
      <c r="K190" s="2">
        <v>5964026.3199999984</v>
      </c>
      <c r="L190" s="2">
        <v>1331541.3899999999</v>
      </c>
      <c r="M190" s="2">
        <v>-76562.289999999994</v>
      </c>
      <c r="N190" s="2">
        <v>-3910.8</v>
      </c>
      <c r="O190" s="2">
        <v>-83531.16</v>
      </c>
      <c r="P190" s="2">
        <v>0</v>
      </c>
      <c r="Q190" s="2">
        <v>11401.45</v>
      </c>
      <c r="R190" s="2">
        <v>0</v>
      </c>
      <c r="S190" s="2">
        <v>0</v>
      </c>
      <c r="T190" s="2">
        <v>0</v>
      </c>
      <c r="U190" s="2">
        <v>7142964.9099999983</v>
      </c>
      <c r="V190" s="2">
        <v>6570519.9400000004</v>
      </c>
      <c r="W190" s="42">
        <v>0</v>
      </c>
      <c r="X190" s="101">
        <v>4.7E-2</v>
      </c>
      <c r="Z190" s="2">
        <v>-87441.96</v>
      </c>
      <c r="AA190" s="43">
        <v>0</v>
      </c>
      <c r="AC190" s="2">
        <v>11401.45</v>
      </c>
      <c r="AD190" s="43">
        <v>0</v>
      </c>
      <c r="AF190" s="2">
        <v>236080.56</v>
      </c>
    </row>
    <row r="191" spans="1:32" x14ac:dyDescent="0.3">
      <c r="A191" s="82">
        <v>34385</v>
      </c>
      <c r="B191" s="100" t="s">
        <v>433</v>
      </c>
      <c r="C191" s="2">
        <v>25226668.699999999</v>
      </c>
      <c r="D191" s="2">
        <v>-122672.48</v>
      </c>
      <c r="E191" s="2">
        <v>0</v>
      </c>
      <c r="F191" s="2">
        <v>0</v>
      </c>
      <c r="G191" s="2">
        <v>0</v>
      </c>
      <c r="H191" s="2">
        <v>25103996.219999999</v>
      </c>
      <c r="I191" s="2">
        <v>25183904.41</v>
      </c>
      <c r="J191" s="42">
        <v>0</v>
      </c>
      <c r="K191" s="2">
        <v>4545747.9700000007</v>
      </c>
      <c r="L191" s="2">
        <v>1259528.19</v>
      </c>
      <c r="M191" s="2">
        <v>0</v>
      </c>
      <c r="N191" s="2">
        <v>0</v>
      </c>
      <c r="O191" s="2">
        <v>-84913.600000000006</v>
      </c>
      <c r="P191" s="2">
        <v>0</v>
      </c>
      <c r="Q191" s="2">
        <v>10039.11</v>
      </c>
      <c r="R191" s="2">
        <v>0</v>
      </c>
      <c r="S191" s="2">
        <v>0</v>
      </c>
      <c r="T191" s="2">
        <v>0</v>
      </c>
      <c r="U191" s="2">
        <v>5730401.6700000009</v>
      </c>
      <c r="V191" s="2">
        <v>5140121.59</v>
      </c>
      <c r="W191" s="42">
        <v>0</v>
      </c>
      <c r="X191" s="101">
        <v>4.9999999999999996E-2</v>
      </c>
      <c r="Z191" s="2">
        <v>-84913.600000000006</v>
      </c>
      <c r="AA191" s="43">
        <v>0</v>
      </c>
      <c r="AC191" s="2">
        <v>10039.11</v>
      </c>
      <c r="AD191" s="43">
        <v>0</v>
      </c>
      <c r="AF191" s="2">
        <v>192640.72</v>
      </c>
    </row>
    <row r="192" spans="1:32" x14ac:dyDescent="0.3">
      <c r="A192" s="82">
        <v>34386</v>
      </c>
      <c r="B192" s="100" t="s">
        <v>434</v>
      </c>
      <c r="C192" s="2">
        <v>224045533.36000001</v>
      </c>
      <c r="D192" s="2">
        <v>-225.5</v>
      </c>
      <c r="E192" s="2">
        <v>-122975.38</v>
      </c>
      <c r="F192" s="2">
        <v>0</v>
      </c>
      <c r="G192" s="2">
        <v>0</v>
      </c>
      <c r="H192" s="2">
        <v>223922332.48000002</v>
      </c>
      <c r="I192" s="2">
        <v>223996523.21000001</v>
      </c>
      <c r="J192" s="42">
        <v>0</v>
      </c>
      <c r="K192" s="2">
        <v>36718898.010000005</v>
      </c>
      <c r="L192" s="2">
        <v>6944083.8600000003</v>
      </c>
      <c r="M192" s="2">
        <v>-122975.38</v>
      </c>
      <c r="N192" s="2">
        <v>-170365.61</v>
      </c>
      <c r="O192" s="2">
        <v>-164334.22</v>
      </c>
      <c r="P192" s="2">
        <v>0</v>
      </c>
      <c r="Q192" s="2">
        <v>90255.49</v>
      </c>
      <c r="R192" s="2">
        <v>0</v>
      </c>
      <c r="S192" s="2">
        <v>0</v>
      </c>
      <c r="T192" s="2">
        <v>0</v>
      </c>
      <c r="U192" s="2">
        <v>43295562.150000006</v>
      </c>
      <c r="V192" s="2">
        <v>39981377.700000003</v>
      </c>
      <c r="W192" s="42">
        <v>0</v>
      </c>
      <c r="X192" s="101">
        <v>3.1E-2</v>
      </c>
      <c r="Z192" s="2">
        <v>-334699.82999999996</v>
      </c>
      <c r="AA192" s="43">
        <v>0</v>
      </c>
      <c r="AC192" s="2">
        <v>90255.49</v>
      </c>
      <c r="AD192" s="43">
        <v>0</v>
      </c>
      <c r="AF192" s="2">
        <v>1113363.47</v>
      </c>
    </row>
    <row r="193" spans="1:32" x14ac:dyDescent="0.3">
      <c r="A193" s="82">
        <v>34390</v>
      </c>
      <c r="B193" s="100" t="s">
        <v>435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4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42">
        <v>0</v>
      </c>
      <c r="X193" s="101">
        <v>4.2999999999999997E-2</v>
      </c>
      <c r="Z193" s="2">
        <v>0</v>
      </c>
      <c r="AA193" s="43">
        <v>0</v>
      </c>
      <c r="AC193" s="2">
        <v>0</v>
      </c>
      <c r="AD193" s="43">
        <v>0</v>
      </c>
      <c r="AF193" s="2">
        <v>0</v>
      </c>
    </row>
    <row r="194" spans="1:32" x14ac:dyDescent="0.3">
      <c r="A194" s="82">
        <v>34398</v>
      </c>
      <c r="B194" s="100" t="s">
        <v>436</v>
      </c>
      <c r="C194" s="2">
        <v>903932.32000000007</v>
      </c>
      <c r="D194" s="2">
        <v>36739.870000000003</v>
      </c>
      <c r="E194" s="2">
        <v>0</v>
      </c>
      <c r="F194" s="2">
        <v>0</v>
      </c>
      <c r="G194" s="2">
        <v>0</v>
      </c>
      <c r="H194" s="2">
        <v>940672.19000000006</v>
      </c>
      <c r="I194" s="2">
        <v>923879.58</v>
      </c>
      <c r="J194" s="42">
        <v>0</v>
      </c>
      <c r="K194" s="2">
        <v>18.600000000000001</v>
      </c>
      <c r="L194" s="2">
        <v>30441.84</v>
      </c>
      <c r="M194" s="2">
        <v>0</v>
      </c>
      <c r="N194" s="2">
        <v>0</v>
      </c>
      <c r="O194" s="2">
        <v>-5719.04</v>
      </c>
      <c r="P194" s="2">
        <v>0</v>
      </c>
      <c r="Q194" s="2">
        <v>1023.29</v>
      </c>
      <c r="R194" s="2">
        <v>0</v>
      </c>
      <c r="S194" s="2">
        <v>0</v>
      </c>
      <c r="T194" s="2">
        <v>0</v>
      </c>
      <c r="U194" s="2">
        <v>25764.69</v>
      </c>
      <c r="V194" s="2">
        <v>11098.41</v>
      </c>
      <c r="W194" s="42">
        <v>0</v>
      </c>
      <c r="X194" s="101">
        <v>3.3000000000000002E-2</v>
      </c>
      <c r="Z194" s="2">
        <v>-5719.04</v>
      </c>
      <c r="AA194" s="43">
        <v>0</v>
      </c>
      <c r="AC194" s="2">
        <v>1023.29</v>
      </c>
      <c r="AD194" s="43">
        <v>0</v>
      </c>
      <c r="AF194" s="2">
        <v>4677.1499999999996</v>
      </c>
    </row>
    <row r="195" spans="1:32" x14ac:dyDescent="0.3">
      <c r="A195" s="82">
        <v>34399</v>
      </c>
      <c r="B195" s="100" t="s">
        <v>437</v>
      </c>
      <c r="C195" s="2">
        <v>651410530.79999995</v>
      </c>
      <c r="D195" s="2">
        <v>151455552.41999999</v>
      </c>
      <c r="E195" s="2">
        <v>0</v>
      </c>
      <c r="F195" s="2">
        <v>0</v>
      </c>
      <c r="G195" s="2">
        <v>0</v>
      </c>
      <c r="H195" s="2">
        <v>802866083.21999991</v>
      </c>
      <c r="I195" s="2">
        <v>664869530.72000003</v>
      </c>
      <c r="J195" s="42">
        <v>0</v>
      </c>
      <c r="K195" s="2">
        <v>50280587.43</v>
      </c>
      <c r="L195" s="2">
        <v>18947724.719999999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69228312.150000006</v>
      </c>
      <c r="V195" s="2">
        <v>59748461.649999999</v>
      </c>
      <c r="W195" s="42">
        <v>0</v>
      </c>
      <c r="X195" s="101">
        <v>2.9000000000000001E-2</v>
      </c>
      <c r="Z195" s="2">
        <v>0</v>
      </c>
      <c r="AA195" s="43">
        <v>0</v>
      </c>
      <c r="AC195" s="2">
        <v>0</v>
      </c>
      <c r="AD195" s="43">
        <v>0</v>
      </c>
      <c r="AF195" s="2">
        <v>0</v>
      </c>
    </row>
    <row r="196" spans="1:32" x14ac:dyDescent="0.3">
      <c r="A196" s="82">
        <v>34520</v>
      </c>
      <c r="B196" s="100" t="s">
        <v>438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4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42">
        <v>0</v>
      </c>
      <c r="X196" s="101">
        <v>0</v>
      </c>
      <c r="Z196" s="2">
        <v>0</v>
      </c>
      <c r="AA196" s="43">
        <v>0</v>
      </c>
      <c r="AC196" s="2">
        <v>0</v>
      </c>
      <c r="AD196" s="43">
        <v>0</v>
      </c>
      <c r="AF196" s="2">
        <v>0</v>
      </c>
    </row>
    <row r="197" spans="1:32" x14ac:dyDescent="0.3">
      <c r="A197" s="82">
        <v>34528</v>
      </c>
      <c r="B197" s="100" t="s">
        <v>439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4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42">
        <v>0</v>
      </c>
      <c r="X197" s="101">
        <v>3.5000000000000003E-2</v>
      </c>
      <c r="Z197" s="2">
        <v>0</v>
      </c>
      <c r="AA197" s="43">
        <v>0</v>
      </c>
      <c r="AC197" s="2">
        <v>0</v>
      </c>
      <c r="AD197" s="43">
        <v>0</v>
      </c>
      <c r="AF197" s="2">
        <v>0</v>
      </c>
    </row>
    <row r="198" spans="1:32" x14ac:dyDescent="0.3">
      <c r="A198" s="82">
        <v>34530</v>
      </c>
      <c r="B198" s="100" t="s">
        <v>440</v>
      </c>
      <c r="C198" s="2">
        <v>31440017.359999999</v>
      </c>
      <c r="D198" s="2">
        <v>3944265.26</v>
      </c>
      <c r="E198" s="2">
        <v>-2525452.0099999998</v>
      </c>
      <c r="F198" s="2">
        <v>0</v>
      </c>
      <c r="G198" s="2">
        <v>0</v>
      </c>
      <c r="H198" s="2">
        <v>32858830.609999999</v>
      </c>
      <c r="I198" s="2">
        <v>29919945.43</v>
      </c>
      <c r="J198" s="42">
        <v>0</v>
      </c>
      <c r="K198" s="2">
        <v>14618758.960000003</v>
      </c>
      <c r="L198" s="2">
        <v>979276.22</v>
      </c>
      <c r="M198" s="2">
        <v>-2525452.0099999998</v>
      </c>
      <c r="N198" s="2">
        <v>-19537.669999999998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13053045.500000004</v>
      </c>
      <c r="V198" s="2">
        <v>13051554.630000001</v>
      </c>
      <c r="W198" s="42">
        <v>0</v>
      </c>
      <c r="X198" s="101">
        <v>3.2999999999999995E-2</v>
      </c>
      <c r="Z198" s="2">
        <v>-19537.669999999998</v>
      </c>
      <c r="AA198" s="43">
        <v>0</v>
      </c>
      <c r="AC198" s="2">
        <v>0</v>
      </c>
      <c r="AD198" s="43">
        <v>0</v>
      </c>
      <c r="AF198" s="2">
        <v>0</v>
      </c>
    </row>
    <row r="199" spans="1:32" x14ac:dyDescent="0.3">
      <c r="A199" s="82">
        <v>34531</v>
      </c>
      <c r="B199" s="100" t="s">
        <v>441</v>
      </c>
      <c r="C199" s="2">
        <v>39225695.200000003</v>
      </c>
      <c r="D199" s="2">
        <v>1434302.3</v>
      </c>
      <c r="E199" s="2">
        <v>-58021</v>
      </c>
      <c r="F199" s="2">
        <v>0</v>
      </c>
      <c r="G199" s="2">
        <v>0</v>
      </c>
      <c r="H199" s="2">
        <v>40601976.5</v>
      </c>
      <c r="I199" s="2">
        <v>39499467.670000002</v>
      </c>
      <c r="J199" s="42">
        <v>0</v>
      </c>
      <c r="K199" s="2">
        <v>20314115.169999998</v>
      </c>
      <c r="L199" s="2">
        <v>1615711.27</v>
      </c>
      <c r="M199" s="2">
        <v>-58021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21871805.439999998</v>
      </c>
      <c r="V199" s="2">
        <v>21094228.77</v>
      </c>
      <c r="W199" s="42">
        <v>0</v>
      </c>
      <c r="X199" s="101">
        <v>4.1000000000000002E-2</v>
      </c>
      <c r="Z199" s="2">
        <v>0</v>
      </c>
      <c r="AA199" s="43">
        <v>0</v>
      </c>
      <c r="AC199" s="2">
        <v>0</v>
      </c>
      <c r="AD199" s="43">
        <v>0</v>
      </c>
      <c r="AF199" s="2">
        <v>0</v>
      </c>
    </row>
    <row r="200" spans="1:32" x14ac:dyDescent="0.3">
      <c r="A200" s="82">
        <v>34532</v>
      </c>
      <c r="B200" s="100" t="s">
        <v>442</v>
      </c>
      <c r="C200" s="2">
        <v>44481415.030000001</v>
      </c>
      <c r="D200" s="2">
        <v>195366.48</v>
      </c>
      <c r="E200" s="2">
        <v>-92550.58</v>
      </c>
      <c r="F200" s="2">
        <v>16585.75</v>
      </c>
      <c r="G200" s="2">
        <v>0</v>
      </c>
      <c r="H200" s="2">
        <v>44600816.68</v>
      </c>
      <c r="I200" s="2">
        <v>44543255.729999997</v>
      </c>
      <c r="J200" s="42">
        <v>0</v>
      </c>
      <c r="K200" s="2">
        <v>22191942.010000013</v>
      </c>
      <c r="L200" s="2">
        <v>1826076.84</v>
      </c>
      <c r="M200" s="2">
        <v>-92550.58</v>
      </c>
      <c r="N200" s="2">
        <v>0</v>
      </c>
      <c r="O200" s="2">
        <v>0</v>
      </c>
      <c r="P200" s="2">
        <v>0</v>
      </c>
      <c r="Q200" s="2">
        <v>0</v>
      </c>
      <c r="R200" s="2">
        <v>531.04999999999995</v>
      </c>
      <c r="S200" s="2">
        <v>0</v>
      </c>
      <c r="T200" s="2">
        <v>0</v>
      </c>
      <c r="U200" s="2">
        <v>23925999.320000015</v>
      </c>
      <c r="V200" s="2">
        <v>23019456.25</v>
      </c>
      <c r="W200" s="42">
        <v>0</v>
      </c>
      <c r="X200" s="101">
        <v>4.1000000000000002E-2</v>
      </c>
      <c r="Z200" s="2">
        <v>0</v>
      </c>
      <c r="AA200" s="43">
        <v>0</v>
      </c>
      <c r="AC200" s="2">
        <v>0</v>
      </c>
      <c r="AD200" s="43">
        <v>0</v>
      </c>
      <c r="AF200" s="2">
        <v>0</v>
      </c>
    </row>
    <row r="201" spans="1:32" x14ac:dyDescent="0.3">
      <c r="A201" s="82">
        <v>34533</v>
      </c>
      <c r="B201" s="100" t="s">
        <v>443</v>
      </c>
      <c r="C201" s="2">
        <v>14153816.049999999</v>
      </c>
      <c r="D201" s="2">
        <v>20374.59</v>
      </c>
      <c r="E201" s="2">
        <v>0</v>
      </c>
      <c r="F201" s="2">
        <v>0</v>
      </c>
      <c r="G201" s="2">
        <v>0</v>
      </c>
      <c r="H201" s="2">
        <v>14174190.639999999</v>
      </c>
      <c r="I201" s="2">
        <v>14155383.33</v>
      </c>
      <c r="J201" s="42">
        <v>0</v>
      </c>
      <c r="K201" s="2">
        <v>5732648.4099999983</v>
      </c>
      <c r="L201" s="2">
        <v>382153.08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6114801.4899999984</v>
      </c>
      <c r="V201" s="2">
        <v>5923724.9500000002</v>
      </c>
      <c r="W201" s="42">
        <v>0</v>
      </c>
      <c r="X201" s="101">
        <v>2.7E-2</v>
      </c>
      <c r="Z201" s="2">
        <v>0</v>
      </c>
      <c r="AA201" s="43">
        <v>0</v>
      </c>
      <c r="AC201" s="2">
        <v>0</v>
      </c>
      <c r="AD201" s="43">
        <v>0</v>
      </c>
      <c r="AF201" s="2">
        <v>0</v>
      </c>
    </row>
    <row r="202" spans="1:32" x14ac:dyDescent="0.3">
      <c r="A202" s="82">
        <v>34534</v>
      </c>
      <c r="B202" s="100" t="s">
        <v>444</v>
      </c>
      <c r="C202" s="2">
        <v>4168999</v>
      </c>
      <c r="D202" s="2">
        <v>20432.02</v>
      </c>
      <c r="E202" s="2">
        <v>0</v>
      </c>
      <c r="F202" s="2">
        <v>0</v>
      </c>
      <c r="G202" s="2">
        <v>0</v>
      </c>
      <c r="H202" s="2">
        <v>4189431.02</v>
      </c>
      <c r="I202" s="2">
        <v>4170570.69</v>
      </c>
      <c r="J202" s="42">
        <v>0</v>
      </c>
      <c r="K202" s="2">
        <v>1825864.969999999</v>
      </c>
      <c r="L202" s="2">
        <v>116731.92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1942596.889999999</v>
      </c>
      <c r="V202" s="2">
        <v>1884230.93</v>
      </c>
      <c r="W202" s="42">
        <v>0</v>
      </c>
      <c r="X202" s="101">
        <v>2.8000000000000001E-2</v>
      </c>
      <c r="Z202" s="2">
        <v>0</v>
      </c>
      <c r="AA202" s="43">
        <v>0</v>
      </c>
      <c r="AC202" s="2">
        <v>0</v>
      </c>
      <c r="AD202" s="43">
        <v>0</v>
      </c>
      <c r="AF202" s="2">
        <v>0</v>
      </c>
    </row>
    <row r="203" spans="1:32" x14ac:dyDescent="0.3">
      <c r="A203" s="82">
        <v>34535</v>
      </c>
      <c r="B203" s="100" t="s">
        <v>445</v>
      </c>
      <c r="C203" s="2">
        <v>10386138.189999998</v>
      </c>
      <c r="D203" s="2">
        <v>22489.42</v>
      </c>
      <c r="E203" s="2">
        <v>0</v>
      </c>
      <c r="F203" s="2">
        <v>0</v>
      </c>
      <c r="G203" s="2">
        <v>0</v>
      </c>
      <c r="H203" s="2">
        <v>10408627.609999998</v>
      </c>
      <c r="I203" s="2">
        <v>10388030.82</v>
      </c>
      <c r="J203" s="42">
        <v>0</v>
      </c>
      <c r="K203" s="2">
        <v>4624831.9899999956</v>
      </c>
      <c r="L203" s="2">
        <v>280430.48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4905262.4699999951</v>
      </c>
      <c r="V203" s="2">
        <v>4765045.22</v>
      </c>
      <c r="W203" s="42">
        <v>0</v>
      </c>
      <c r="X203" s="101">
        <v>2.7E-2</v>
      </c>
      <c r="Z203" s="2">
        <v>0</v>
      </c>
      <c r="AA203" s="43">
        <v>0</v>
      </c>
      <c r="AC203" s="2">
        <v>0</v>
      </c>
      <c r="AD203" s="43">
        <v>0</v>
      </c>
      <c r="AF203" s="2">
        <v>0</v>
      </c>
    </row>
    <row r="204" spans="1:32" x14ac:dyDescent="0.3">
      <c r="A204" s="82">
        <v>34536</v>
      </c>
      <c r="B204" s="100" t="s">
        <v>446</v>
      </c>
      <c r="C204" s="2">
        <v>14326607.549999999</v>
      </c>
      <c r="D204" s="2">
        <v>26759.52</v>
      </c>
      <c r="E204" s="2">
        <v>0</v>
      </c>
      <c r="F204" s="2">
        <v>0</v>
      </c>
      <c r="G204" s="2">
        <v>0</v>
      </c>
      <c r="H204" s="2">
        <v>14353367.069999998</v>
      </c>
      <c r="I204" s="2">
        <v>14329157.119999999</v>
      </c>
      <c r="J204" s="42">
        <v>0</v>
      </c>
      <c r="K204" s="2">
        <v>6376089.2400000002</v>
      </c>
      <c r="L204" s="2">
        <v>401159.9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6777249.1400000006</v>
      </c>
      <c r="V204" s="2">
        <v>6576662.8899999997</v>
      </c>
      <c r="W204" s="42">
        <v>0</v>
      </c>
      <c r="X204" s="101">
        <v>2.8000000000000001E-2</v>
      </c>
      <c r="Z204" s="2">
        <v>0</v>
      </c>
      <c r="AA204" s="43">
        <v>0</v>
      </c>
      <c r="AC204" s="2">
        <v>0</v>
      </c>
      <c r="AD204" s="43">
        <v>0</v>
      </c>
      <c r="AF204" s="2">
        <v>0</v>
      </c>
    </row>
    <row r="205" spans="1:32" x14ac:dyDescent="0.3">
      <c r="A205" s="82">
        <v>34541</v>
      </c>
      <c r="B205" s="100" t="s">
        <v>447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4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42">
        <v>0</v>
      </c>
      <c r="X205" s="101">
        <v>0</v>
      </c>
      <c r="Z205" s="2">
        <v>0</v>
      </c>
      <c r="AA205" s="43">
        <v>0</v>
      </c>
      <c r="AC205" s="2">
        <v>0</v>
      </c>
      <c r="AD205" s="43">
        <v>0</v>
      </c>
      <c r="AF205" s="2">
        <v>0</v>
      </c>
    </row>
    <row r="206" spans="1:32" x14ac:dyDescent="0.3">
      <c r="A206" s="82">
        <v>34542</v>
      </c>
      <c r="B206" s="100" t="s">
        <v>448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4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42">
        <v>0</v>
      </c>
      <c r="X206" s="101">
        <v>0</v>
      </c>
      <c r="Z206" s="2">
        <v>0</v>
      </c>
      <c r="AA206" s="43">
        <v>0</v>
      </c>
      <c r="AC206" s="2">
        <v>0</v>
      </c>
      <c r="AD206" s="43">
        <v>0</v>
      </c>
      <c r="AF206" s="2">
        <v>0</v>
      </c>
    </row>
    <row r="207" spans="1:32" x14ac:dyDescent="0.3">
      <c r="A207" s="82">
        <v>34543</v>
      </c>
      <c r="B207" s="100" t="s">
        <v>449</v>
      </c>
      <c r="C207" s="2">
        <v>535237.65</v>
      </c>
      <c r="D207" s="2">
        <v>165439.37</v>
      </c>
      <c r="E207" s="2">
        <v>0</v>
      </c>
      <c r="F207" s="2">
        <v>0</v>
      </c>
      <c r="G207" s="2">
        <v>0</v>
      </c>
      <c r="H207" s="2">
        <v>700677.02</v>
      </c>
      <c r="I207" s="2">
        <v>557281.63</v>
      </c>
      <c r="J207" s="42">
        <v>0</v>
      </c>
      <c r="K207" s="2">
        <v>65005.02</v>
      </c>
      <c r="L207" s="2">
        <v>15814.61</v>
      </c>
      <c r="M207" s="2">
        <v>0</v>
      </c>
      <c r="N207" s="2">
        <v>0</v>
      </c>
      <c r="O207" s="2">
        <v>-5558.02</v>
      </c>
      <c r="P207" s="2">
        <v>0</v>
      </c>
      <c r="Q207" s="2">
        <v>403.52</v>
      </c>
      <c r="R207" s="2">
        <v>0</v>
      </c>
      <c r="S207" s="2">
        <v>0</v>
      </c>
      <c r="T207" s="2">
        <v>0</v>
      </c>
      <c r="U207" s="2">
        <v>75665.13</v>
      </c>
      <c r="V207" s="2">
        <v>72083.649999999994</v>
      </c>
      <c r="W207" s="42">
        <v>0</v>
      </c>
      <c r="X207" s="101">
        <v>2.9000000000000001E-2</v>
      </c>
      <c r="Z207" s="2">
        <v>-5558.02</v>
      </c>
      <c r="AA207" s="43">
        <v>0</v>
      </c>
      <c r="AC207" s="2">
        <v>403.52</v>
      </c>
      <c r="AD207" s="43">
        <v>0</v>
      </c>
      <c r="AF207" s="2">
        <v>21493.18</v>
      </c>
    </row>
    <row r="208" spans="1:32" x14ac:dyDescent="0.3">
      <c r="A208" s="82">
        <v>34544</v>
      </c>
      <c r="B208" s="100" t="s">
        <v>450</v>
      </c>
      <c r="C208" s="2">
        <v>15324704.390000001</v>
      </c>
      <c r="D208" s="2">
        <v>1186296.47</v>
      </c>
      <c r="E208" s="2">
        <v>-182287.39</v>
      </c>
      <c r="F208" s="2">
        <v>0</v>
      </c>
      <c r="G208" s="2">
        <v>0</v>
      </c>
      <c r="H208" s="2">
        <v>16328713.470000001</v>
      </c>
      <c r="I208" s="2">
        <v>15355166.390000001</v>
      </c>
      <c r="J208" s="42">
        <v>0</v>
      </c>
      <c r="K208" s="2">
        <v>6866614.9500000048</v>
      </c>
      <c r="L208" s="2">
        <v>427673.05</v>
      </c>
      <c r="M208" s="2">
        <v>-182287.39</v>
      </c>
      <c r="N208" s="2">
        <v>-7435.14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7104565.4700000053</v>
      </c>
      <c r="V208" s="2">
        <v>6964314.9299999997</v>
      </c>
      <c r="W208" s="42">
        <v>0</v>
      </c>
      <c r="X208" s="101">
        <v>2.8000000000000001E-2</v>
      </c>
      <c r="Z208" s="2">
        <v>-7435.14</v>
      </c>
      <c r="AA208" s="43">
        <v>0</v>
      </c>
      <c r="AC208" s="2">
        <v>0</v>
      </c>
      <c r="AD208" s="43">
        <v>0</v>
      </c>
      <c r="AF208" s="2">
        <v>0</v>
      </c>
    </row>
    <row r="209" spans="1:32" x14ac:dyDescent="0.3">
      <c r="A209" s="82">
        <v>34545</v>
      </c>
      <c r="B209" s="100" t="s">
        <v>451</v>
      </c>
      <c r="C209" s="2">
        <v>0</v>
      </c>
      <c r="D209" s="2">
        <v>58769.36</v>
      </c>
      <c r="E209" s="2">
        <v>0</v>
      </c>
      <c r="F209" s="2">
        <v>0</v>
      </c>
      <c r="G209" s="2">
        <v>0</v>
      </c>
      <c r="H209" s="2">
        <v>58769.36</v>
      </c>
      <c r="I209" s="2">
        <v>7547.1</v>
      </c>
      <c r="J209" s="42">
        <v>0</v>
      </c>
      <c r="K209" s="2">
        <v>0</v>
      </c>
      <c r="L209" s="2">
        <v>95.08</v>
      </c>
      <c r="M209" s="2">
        <v>0</v>
      </c>
      <c r="N209" s="2">
        <v>0</v>
      </c>
      <c r="O209" s="2">
        <v>-105.72</v>
      </c>
      <c r="P209" s="2">
        <v>0</v>
      </c>
      <c r="Q209" s="2">
        <v>10.64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42">
        <v>0</v>
      </c>
      <c r="X209" s="101">
        <v>2.9000000000000001E-2</v>
      </c>
      <c r="Z209" s="2">
        <v>-105.72</v>
      </c>
      <c r="AA209" s="43">
        <v>0</v>
      </c>
      <c r="AC209" s="2">
        <v>10.64</v>
      </c>
      <c r="AD209" s="43">
        <v>0</v>
      </c>
      <c r="AF209" s="2">
        <v>95.08</v>
      </c>
    </row>
    <row r="210" spans="1:32" x14ac:dyDescent="0.3">
      <c r="A210" s="82">
        <v>34546</v>
      </c>
      <c r="B210" s="100" t="s">
        <v>452</v>
      </c>
      <c r="C210" s="2">
        <v>0</v>
      </c>
      <c r="D210" s="2">
        <v>19190.82</v>
      </c>
      <c r="E210" s="2">
        <v>0</v>
      </c>
      <c r="F210" s="2">
        <v>0</v>
      </c>
      <c r="G210" s="2">
        <v>0</v>
      </c>
      <c r="H210" s="2">
        <v>19190.82</v>
      </c>
      <c r="I210" s="2">
        <v>8656.3799999999992</v>
      </c>
      <c r="J210" s="42">
        <v>0</v>
      </c>
      <c r="K210" s="2">
        <v>0</v>
      </c>
      <c r="L210" s="2">
        <v>225.58</v>
      </c>
      <c r="M210" s="2">
        <v>0</v>
      </c>
      <c r="N210" s="2">
        <v>0</v>
      </c>
      <c r="O210" s="2">
        <v>-117.43</v>
      </c>
      <c r="P210" s="2">
        <v>0</v>
      </c>
      <c r="Q210" s="2">
        <v>21.76</v>
      </c>
      <c r="R210" s="2">
        <v>0</v>
      </c>
      <c r="S210" s="2">
        <v>0</v>
      </c>
      <c r="T210" s="2">
        <v>0</v>
      </c>
      <c r="U210" s="2">
        <v>129.91</v>
      </c>
      <c r="V210" s="2">
        <v>45.36</v>
      </c>
      <c r="W210" s="42">
        <v>0</v>
      </c>
      <c r="X210" s="101">
        <v>2.9000000000000001E-2</v>
      </c>
      <c r="Z210" s="2">
        <v>-117.43</v>
      </c>
      <c r="AA210" s="43">
        <v>0</v>
      </c>
      <c r="AC210" s="2">
        <v>21.76</v>
      </c>
      <c r="AD210" s="43">
        <v>0</v>
      </c>
      <c r="AF210" s="2">
        <v>95.67</v>
      </c>
    </row>
    <row r="211" spans="1:32" x14ac:dyDescent="0.3">
      <c r="A211" s="82">
        <v>34580</v>
      </c>
      <c r="B211" s="100" t="s">
        <v>453</v>
      </c>
      <c r="C211" s="2">
        <v>14450226.379999997</v>
      </c>
      <c r="D211" s="2">
        <v>68782.06</v>
      </c>
      <c r="E211" s="2">
        <v>-18411.91</v>
      </c>
      <c r="F211" s="2">
        <v>0</v>
      </c>
      <c r="G211" s="2">
        <v>0</v>
      </c>
      <c r="H211" s="2">
        <v>14500596.529999997</v>
      </c>
      <c r="I211" s="2">
        <v>14493884.33</v>
      </c>
      <c r="J211" s="42">
        <v>0</v>
      </c>
      <c r="K211" s="2">
        <v>3477106.330000001</v>
      </c>
      <c r="L211" s="2">
        <v>521759.72</v>
      </c>
      <c r="M211" s="2">
        <v>-18411.91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3980454.1400000006</v>
      </c>
      <c r="V211" s="2">
        <v>3733528.4</v>
      </c>
      <c r="W211" s="42">
        <v>0</v>
      </c>
      <c r="X211" s="101">
        <v>3.5999999999999997E-2</v>
      </c>
      <c r="Z211" s="2">
        <v>0</v>
      </c>
      <c r="AA211" s="43">
        <v>0</v>
      </c>
      <c r="AC211" s="2">
        <v>0</v>
      </c>
      <c r="AD211" s="43">
        <v>0</v>
      </c>
      <c r="AF211" s="2">
        <v>0</v>
      </c>
    </row>
    <row r="212" spans="1:32" x14ac:dyDescent="0.3">
      <c r="A212" s="82">
        <v>34581</v>
      </c>
      <c r="B212" s="100" t="s">
        <v>454</v>
      </c>
      <c r="C212" s="2">
        <v>60537995.460000001</v>
      </c>
      <c r="D212" s="2">
        <v>73236.89</v>
      </c>
      <c r="E212" s="2">
        <v>-108628.12</v>
      </c>
      <c r="F212" s="2">
        <v>0</v>
      </c>
      <c r="G212" s="2">
        <v>0</v>
      </c>
      <c r="H212" s="2">
        <v>60502604.230000004</v>
      </c>
      <c r="I212" s="2">
        <v>60535824.289999999</v>
      </c>
      <c r="J212" s="42">
        <v>0</v>
      </c>
      <c r="K212" s="2">
        <v>41714191.440000005</v>
      </c>
      <c r="L212" s="2">
        <v>1999096.4</v>
      </c>
      <c r="M212" s="2">
        <v>-108628.12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43604659.720000006</v>
      </c>
      <c r="V212" s="2">
        <v>42688385.979999997</v>
      </c>
      <c r="W212" s="42">
        <v>0</v>
      </c>
      <c r="X212" s="101">
        <v>3.2999999999999995E-2</v>
      </c>
      <c r="Z212" s="2">
        <v>0</v>
      </c>
      <c r="AA212" s="43">
        <v>0</v>
      </c>
      <c r="AC212" s="2">
        <v>0</v>
      </c>
      <c r="AD212" s="43">
        <v>0</v>
      </c>
      <c r="AF212" s="2">
        <v>0</v>
      </c>
    </row>
    <row r="213" spans="1:32" x14ac:dyDescent="0.3">
      <c r="A213" s="82">
        <v>34582</v>
      </c>
      <c r="B213" s="100" t="s">
        <v>455</v>
      </c>
      <c r="C213" s="2">
        <v>19166367.610000011</v>
      </c>
      <c r="D213" s="2">
        <v>51730.25</v>
      </c>
      <c r="E213" s="2">
        <v>0</v>
      </c>
      <c r="F213" s="2">
        <v>0</v>
      </c>
      <c r="G213" s="2">
        <v>0</v>
      </c>
      <c r="H213" s="2">
        <v>19218097.860000011</v>
      </c>
      <c r="I213" s="2">
        <v>19200401.800000001</v>
      </c>
      <c r="J213" s="42">
        <v>0</v>
      </c>
      <c r="K213" s="2">
        <v>9920672.2400000002</v>
      </c>
      <c r="L213" s="2">
        <v>652763.51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10573435.75</v>
      </c>
      <c r="V213" s="2">
        <v>10246947.220000001</v>
      </c>
      <c r="W213" s="42">
        <v>0</v>
      </c>
      <c r="X213" s="101">
        <v>3.3999999999999996E-2</v>
      </c>
      <c r="Z213" s="2">
        <v>0</v>
      </c>
      <c r="AA213" s="43">
        <v>0</v>
      </c>
      <c r="AC213" s="2">
        <v>0</v>
      </c>
      <c r="AD213" s="43">
        <v>0</v>
      </c>
      <c r="AF213" s="2">
        <v>0</v>
      </c>
    </row>
    <row r="214" spans="1:32" x14ac:dyDescent="0.3">
      <c r="A214" s="82">
        <v>34583</v>
      </c>
      <c r="B214" s="100" t="s">
        <v>456</v>
      </c>
      <c r="C214" s="2">
        <v>9117266.8699999992</v>
      </c>
      <c r="D214" s="2">
        <v>80007.48</v>
      </c>
      <c r="E214" s="2">
        <v>-50582.8</v>
      </c>
      <c r="F214" s="2">
        <v>0</v>
      </c>
      <c r="G214" s="2">
        <v>0</v>
      </c>
      <c r="H214" s="2">
        <v>9146691.5499999989</v>
      </c>
      <c r="I214" s="2">
        <v>9127316.3200000003</v>
      </c>
      <c r="J214" s="42">
        <v>0</v>
      </c>
      <c r="K214" s="2">
        <v>5302320.8399999961</v>
      </c>
      <c r="L214" s="2">
        <v>346776.69</v>
      </c>
      <c r="M214" s="2">
        <v>-50582.8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5598514.7299999967</v>
      </c>
      <c r="V214" s="2">
        <v>5444494.1600000001</v>
      </c>
      <c r="W214" s="42">
        <v>0</v>
      </c>
      <c r="X214" s="101">
        <v>3.8000000000000006E-2</v>
      </c>
      <c r="Z214" s="2">
        <v>0</v>
      </c>
      <c r="AA214" s="43">
        <v>0</v>
      </c>
      <c r="AC214" s="2">
        <v>0</v>
      </c>
      <c r="AD214" s="43">
        <v>0</v>
      </c>
      <c r="AF214" s="2">
        <v>0</v>
      </c>
    </row>
    <row r="215" spans="1:32" x14ac:dyDescent="0.3">
      <c r="A215" s="82">
        <v>34584</v>
      </c>
      <c r="B215" s="100" t="s">
        <v>457</v>
      </c>
      <c r="C215" s="2">
        <v>5586747.4299999997</v>
      </c>
      <c r="D215" s="2">
        <v>0</v>
      </c>
      <c r="E215" s="2">
        <v>0</v>
      </c>
      <c r="F215" s="2">
        <v>0</v>
      </c>
      <c r="G215" s="2">
        <v>0</v>
      </c>
      <c r="H215" s="2">
        <v>5586747.4299999997</v>
      </c>
      <c r="I215" s="2">
        <v>5586747.4299999997</v>
      </c>
      <c r="J215" s="42">
        <v>0</v>
      </c>
      <c r="K215" s="2">
        <v>3158577.5299999975</v>
      </c>
      <c r="L215" s="2">
        <v>139668.6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3298246.1299999976</v>
      </c>
      <c r="V215" s="2">
        <v>3228411.83</v>
      </c>
      <c r="W215" s="42">
        <v>0</v>
      </c>
      <c r="X215" s="101">
        <v>2.5000000000000001E-2</v>
      </c>
      <c r="Z215" s="2">
        <v>0</v>
      </c>
      <c r="AA215" s="43">
        <v>0</v>
      </c>
      <c r="AC215" s="2">
        <v>0</v>
      </c>
      <c r="AD215" s="43">
        <v>0</v>
      </c>
      <c r="AF215" s="2">
        <v>0</v>
      </c>
    </row>
    <row r="216" spans="1:32" x14ac:dyDescent="0.3">
      <c r="A216" s="82">
        <v>34585</v>
      </c>
      <c r="B216" s="100" t="s">
        <v>458</v>
      </c>
      <c r="C216" s="2">
        <v>5471617.1000000006</v>
      </c>
      <c r="D216" s="2">
        <v>31889.15</v>
      </c>
      <c r="E216" s="2">
        <v>-14237.27</v>
      </c>
      <c r="F216" s="2">
        <v>0</v>
      </c>
      <c r="G216" s="2">
        <v>0</v>
      </c>
      <c r="H216" s="2">
        <v>5489268.9800000014</v>
      </c>
      <c r="I216" s="2">
        <v>5475690.6100000003</v>
      </c>
      <c r="J216" s="42">
        <v>0</v>
      </c>
      <c r="K216" s="2">
        <v>3142729.709999999</v>
      </c>
      <c r="L216" s="2">
        <v>142338.54</v>
      </c>
      <c r="M216" s="2">
        <v>-14237.27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3270830.9799999991</v>
      </c>
      <c r="V216" s="2">
        <v>3210584.03</v>
      </c>
      <c r="W216" s="42">
        <v>0</v>
      </c>
      <c r="X216" s="101">
        <v>2.5999999999999999E-2</v>
      </c>
      <c r="Z216" s="2">
        <v>0</v>
      </c>
      <c r="AA216" s="43">
        <v>0</v>
      </c>
      <c r="AC216" s="2">
        <v>0</v>
      </c>
      <c r="AD216" s="43">
        <v>0</v>
      </c>
      <c r="AF216" s="2">
        <v>0</v>
      </c>
    </row>
    <row r="217" spans="1:32" x14ac:dyDescent="0.3">
      <c r="A217" s="82">
        <v>34586</v>
      </c>
      <c r="B217" s="100" t="s">
        <v>459</v>
      </c>
      <c r="C217" s="2">
        <v>18338595.009999998</v>
      </c>
      <c r="D217" s="2">
        <v>0</v>
      </c>
      <c r="E217" s="2">
        <v>0</v>
      </c>
      <c r="F217" s="2">
        <v>0</v>
      </c>
      <c r="G217" s="2">
        <v>0</v>
      </c>
      <c r="H217" s="2">
        <v>18338595.009999998</v>
      </c>
      <c r="I217" s="2">
        <v>18338595.010000002</v>
      </c>
      <c r="J217" s="42">
        <v>0</v>
      </c>
      <c r="K217" s="2">
        <v>3465022.8899999997</v>
      </c>
      <c r="L217" s="2">
        <v>550157.76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4015180.6499999994</v>
      </c>
      <c r="V217" s="2">
        <v>3740101.77</v>
      </c>
      <c r="W217" s="42">
        <v>0</v>
      </c>
      <c r="X217" s="101">
        <v>0.03</v>
      </c>
      <c r="Z217" s="2">
        <v>0</v>
      </c>
      <c r="AA217" s="43">
        <v>0</v>
      </c>
      <c r="AC217" s="2">
        <v>0</v>
      </c>
      <c r="AD217" s="43">
        <v>0</v>
      </c>
      <c r="AF217" s="2">
        <v>0</v>
      </c>
    </row>
    <row r="218" spans="1:32" x14ac:dyDescent="0.3">
      <c r="A218" s="82">
        <v>34598</v>
      </c>
      <c r="B218" s="100" t="s">
        <v>460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4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42">
        <v>0</v>
      </c>
      <c r="X218" s="101">
        <v>3.3000000000000002E-2</v>
      </c>
      <c r="Z218" s="2">
        <v>0</v>
      </c>
      <c r="AA218" s="43">
        <v>0</v>
      </c>
      <c r="AC218" s="2">
        <v>0</v>
      </c>
      <c r="AD218" s="43">
        <v>0</v>
      </c>
      <c r="AF218" s="2">
        <v>0</v>
      </c>
    </row>
    <row r="219" spans="1:32" x14ac:dyDescent="0.3">
      <c r="A219" s="82">
        <v>34599</v>
      </c>
      <c r="B219" s="100" t="s">
        <v>461</v>
      </c>
      <c r="C219" s="2">
        <v>265591754.31000009</v>
      </c>
      <c r="D219" s="2">
        <v>59021721.469999999</v>
      </c>
      <c r="E219" s="2">
        <v>0</v>
      </c>
      <c r="F219" s="2">
        <v>0</v>
      </c>
      <c r="G219" s="2">
        <v>0</v>
      </c>
      <c r="H219" s="2">
        <v>324613475.78000009</v>
      </c>
      <c r="I219" s="2">
        <v>271116376.76999998</v>
      </c>
      <c r="J219" s="42">
        <v>0</v>
      </c>
      <c r="K219" s="2">
        <v>20298451.579999998</v>
      </c>
      <c r="L219" s="2">
        <v>7733090.2699999996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28031541.849999998</v>
      </c>
      <c r="V219" s="2">
        <v>24161171.760000002</v>
      </c>
      <c r="W219" s="42">
        <v>0</v>
      </c>
      <c r="X219" s="101">
        <v>2.9000000000000001E-2</v>
      </c>
      <c r="Z219" s="2">
        <v>0</v>
      </c>
      <c r="AA219" s="43">
        <v>0</v>
      </c>
      <c r="AC219" s="2">
        <v>0</v>
      </c>
      <c r="AD219" s="43">
        <v>0</v>
      </c>
      <c r="AF219" s="2">
        <v>0</v>
      </c>
    </row>
    <row r="220" spans="1:32" x14ac:dyDescent="0.3">
      <c r="A220" s="82">
        <v>34620</v>
      </c>
      <c r="B220" s="100" t="s">
        <v>462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4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42">
        <v>0</v>
      </c>
      <c r="X220" s="101">
        <v>0</v>
      </c>
      <c r="Z220" s="2">
        <v>0</v>
      </c>
      <c r="AA220" s="43">
        <v>0</v>
      </c>
      <c r="AC220" s="2">
        <v>0</v>
      </c>
      <c r="AD220" s="43">
        <v>0</v>
      </c>
      <c r="AF220" s="2">
        <v>0</v>
      </c>
    </row>
    <row r="221" spans="1:32" x14ac:dyDescent="0.3">
      <c r="A221" s="82">
        <v>34628</v>
      </c>
      <c r="B221" s="100" t="s">
        <v>463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4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42">
        <v>0</v>
      </c>
      <c r="X221" s="101">
        <v>4.1999999999999996E-2</v>
      </c>
      <c r="Z221" s="2">
        <v>0</v>
      </c>
      <c r="AA221" s="43">
        <v>0</v>
      </c>
      <c r="AC221" s="2">
        <v>0</v>
      </c>
      <c r="AD221" s="43">
        <v>0</v>
      </c>
      <c r="AF221" s="2">
        <v>0</v>
      </c>
    </row>
    <row r="222" spans="1:32" x14ac:dyDescent="0.3">
      <c r="A222" s="82">
        <v>34630</v>
      </c>
      <c r="B222" s="100" t="s">
        <v>464</v>
      </c>
      <c r="C222" s="2">
        <v>11279074.549999999</v>
      </c>
      <c r="D222" s="2">
        <v>237171.16</v>
      </c>
      <c r="E222" s="2">
        <v>-24469.3</v>
      </c>
      <c r="F222" s="2">
        <v>0</v>
      </c>
      <c r="G222" s="2">
        <v>0</v>
      </c>
      <c r="H222" s="2">
        <v>11491776.409999998</v>
      </c>
      <c r="I222" s="2">
        <v>11329658.25</v>
      </c>
      <c r="J222" s="42">
        <v>0</v>
      </c>
      <c r="K222" s="2">
        <v>4524113.3699999992</v>
      </c>
      <c r="L222" s="2">
        <v>452645.92</v>
      </c>
      <c r="M222" s="2">
        <v>-24469.3</v>
      </c>
      <c r="N222" s="2">
        <v>-9594.2999999999993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4942695.6899999995</v>
      </c>
      <c r="V222" s="2">
        <v>4731759.78</v>
      </c>
      <c r="W222" s="42">
        <v>0</v>
      </c>
      <c r="X222" s="101">
        <v>0.04</v>
      </c>
      <c r="Z222" s="2">
        <v>-9594.2999999999993</v>
      </c>
      <c r="AA222" s="43">
        <v>0</v>
      </c>
      <c r="AC222" s="2">
        <v>0</v>
      </c>
      <c r="AD222" s="43">
        <v>0</v>
      </c>
      <c r="AF222" s="2">
        <v>0</v>
      </c>
    </row>
    <row r="223" spans="1:32" x14ac:dyDescent="0.3">
      <c r="A223" s="82">
        <v>34631</v>
      </c>
      <c r="B223" s="100" t="s">
        <v>465</v>
      </c>
      <c r="C223" s="2">
        <v>1175705.21</v>
      </c>
      <c r="D223" s="2">
        <v>0</v>
      </c>
      <c r="E223" s="2">
        <v>0</v>
      </c>
      <c r="F223" s="2">
        <v>0</v>
      </c>
      <c r="G223" s="2">
        <v>0</v>
      </c>
      <c r="H223" s="2">
        <v>1175705.21</v>
      </c>
      <c r="I223" s="2">
        <v>1175705.21</v>
      </c>
      <c r="J223" s="42">
        <v>0</v>
      </c>
      <c r="K223" s="2">
        <v>598185.99999999965</v>
      </c>
      <c r="L223" s="2">
        <v>37622.639999999999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635808.63999999966</v>
      </c>
      <c r="V223" s="2">
        <v>616997.31999999995</v>
      </c>
      <c r="W223" s="42">
        <v>0</v>
      </c>
      <c r="X223" s="101">
        <v>3.2000000000000001E-2</v>
      </c>
      <c r="Z223" s="2">
        <v>0</v>
      </c>
      <c r="AA223" s="43">
        <v>0</v>
      </c>
      <c r="AC223" s="2">
        <v>0</v>
      </c>
      <c r="AD223" s="43">
        <v>0</v>
      </c>
      <c r="AF223" s="2">
        <v>0</v>
      </c>
    </row>
    <row r="224" spans="1:32" x14ac:dyDescent="0.3">
      <c r="A224" s="82">
        <v>34632</v>
      </c>
      <c r="B224" s="100" t="s">
        <v>466</v>
      </c>
      <c r="C224" s="2">
        <v>1455592.35</v>
      </c>
      <c r="D224" s="2">
        <v>0</v>
      </c>
      <c r="E224" s="2">
        <v>0</v>
      </c>
      <c r="F224" s="2">
        <v>0</v>
      </c>
      <c r="G224" s="2">
        <v>0</v>
      </c>
      <c r="H224" s="2">
        <v>1455592.35</v>
      </c>
      <c r="I224" s="2">
        <v>1455592.35</v>
      </c>
      <c r="J224" s="42">
        <v>0</v>
      </c>
      <c r="K224" s="2">
        <v>757719.62000000011</v>
      </c>
      <c r="L224" s="2">
        <v>48034.559999999998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805754.18000000017</v>
      </c>
      <c r="V224" s="2">
        <v>781736.9</v>
      </c>
      <c r="W224" s="42">
        <v>0</v>
      </c>
      <c r="X224" s="101">
        <v>3.3000000000000002E-2</v>
      </c>
      <c r="Z224" s="2">
        <v>0</v>
      </c>
      <c r="AA224" s="43">
        <v>0</v>
      </c>
      <c r="AC224" s="2">
        <v>0</v>
      </c>
      <c r="AD224" s="43">
        <v>0</v>
      </c>
      <c r="AF224" s="2">
        <v>0</v>
      </c>
    </row>
    <row r="225" spans="1:32" x14ac:dyDescent="0.3">
      <c r="A225" s="82">
        <v>34633</v>
      </c>
      <c r="B225" s="100" t="s">
        <v>467</v>
      </c>
      <c r="C225" s="2">
        <v>904.61</v>
      </c>
      <c r="D225" s="2">
        <v>0</v>
      </c>
      <c r="E225" s="2">
        <v>0</v>
      </c>
      <c r="F225" s="2">
        <v>0</v>
      </c>
      <c r="G225" s="2">
        <v>0</v>
      </c>
      <c r="H225" s="2">
        <v>904.61</v>
      </c>
      <c r="I225" s="2">
        <v>904.61</v>
      </c>
      <c r="J225" s="42">
        <v>0</v>
      </c>
      <c r="K225" s="2">
        <v>425.52000000000004</v>
      </c>
      <c r="L225" s="2">
        <v>30.72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456.24</v>
      </c>
      <c r="V225" s="2">
        <v>440.88</v>
      </c>
      <c r="W225" s="42">
        <v>0</v>
      </c>
      <c r="X225" s="101">
        <v>3.4000000000000002E-2</v>
      </c>
      <c r="Z225" s="2">
        <v>0</v>
      </c>
      <c r="AA225" s="43">
        <v>0</v>
      </c>
      <c r="AC225" s="2">
        <v>0</v>
      </c>
      <c r="AD225" s="43">
        <v>0</v>
      </c>
      <c r="AF225" s="2">
        <v>0</v>
      </c>
    </row>
    <row r="226" spans="1:32" x14ac:dyDescent="0.3">
      <c r="A226" s="82">
        <v>34634</v>
      </c>
      <c r="B226" s="100" t="s">
        <v>468</v>
      </c>
      <c r="C226" s="2">
        <v>904.61</v>
      </c>
      <c r="D226" s="2">
        <v>0</v>
      </c>
      <c r="E226" s="2">
        <v>0</v>
      </c>
      <c r="F226" s="2">
        <v>0</v>
      </c>
      <c r="G226" s="2">
        <v>0</v>
      </c>
      <c r="H226" s="2">
        <v>904.61</v>
      </c>
      <c r="I226" s="2">
        <v>904.61</v>
      </c>
      <c r="J226" s="42">
        <v>0</v>
      </c>
      <c r="K226" s="2">
        <v>425.52000000000004</v>
      </c>
      <c r="L226" s="2">
        <v>30.72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456.24</v>
      </c>
      <c r="V226" s="2">
        <v>440.88</v>
      </c>
      <c r="W226" s="42">
        <v>0</v>
      </c>
      <c r="X226" s="101">
        <v>3.4000000000000002E-2</v>
      </c>
      <c r="Z226" s="2">
        <v>0</v>
      </c>
      <c r="AA226" s="43">
        <v>0</v>
      </c>
      <c r="AC226" s="2">
        <v>0</v>
      </c>
      <c r="AD226" s="43">
        <v>0</v>
      </c>
      <c r="AF226" s="2">
        <v>0</v>
      </c>
    </row>
    <row r="227" spans="1:32" x14ac:dyDescent="0.3">
      <c r="A227" s="82">
        <v>34635</v>
      </c>
      <c r="B227" s="100" t="s">
        <v>469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4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42">
        <v>0</v>
      </c>
      <c r="X227" s="101">
        <v>3.9E-2</v>
      </c>
      <c r="Z227" s="2">
        <v>0</v>
      </c>
      <c r="AA227" s="43">
        <v>0</v>
      </c>
      <c r="AC227" s="2">
        <v>0</v>
      </c>
      <c r="AD227" s="43">
        <v>0</v>
      </c>
      <c r="AF227" s="2">
        <v>0</v>
      </c>
    </row>
    <row r="228" spans="1:32" x14ac:dyDescent="0.3">
      <c r="A228" s="82">
        <v>34636</v>
      </c>
      <c r="B228" s="100" t="s">
        <v>470</v>
      </c>
      <c r="C228" s="2">
        <v>11736.48</v>
      </c>
      <c r="D228" s="2">
        <v>0</v>
      </c>
      <c r="E228" s="2">
        <v>0</v>
      </c>
      <c r="F228" s="2">
        <v>0</v>
      </c>
      <c r="G228" s="2">
        <v>0</v>
      </c>
      <c r="H228" s="2">
        <v>11736.48</v>
      </c>
      <c r="I228" s="2">
        <v>11736.48</v>
      </c>
      <c r="J228" s="42">
        <v>0</v>
      </c>
      <c r="K228" s="2">
        <v>5373.24</v>
      </c>
      <c r="L228" s="2">
        <v>258.24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5631.48</v>
      </c>
      <c r="V228" s="2">
        <v>5502.36</v>
      </c>
      <c r="W228" s="42">
        <v>0</v>
      </c>
      <c r="X228" s="101">
        <v>2.2000000000000002E-2</v>
      </c>
      <c r="Z228" s="2">
        <v>0</v>
      </c>
      <c r="AA228" s="43">
        <v>0</v>
      </c>
      <c r="AC228" s="2">
        <v>0</v>
      </c>
      <c r="AD228" s="43">
        <v>0</v>
      </c>
      <c r="AF228" s="2">
        <v>0</v>
      </c>
    </row>
    <row r="229" spans="1:32" x14ac:dyDescent="0.3">
      <c r="A229" s="82">
        <v>34637</v>
      </c>
      <c r="B229" s="100" t="s">
        <v>471</v>
      </c>
      <c r="C229" s="2">
        <v>585464.7699999999</v>
      </c>
      <c r="D229" s="2">
        <v>0</v>
      </c>
      <c r="E229" s="2">
        <v>-301064.73</v>
      </c>
      <c r="F229" s="2">
        <v>0</v>
      </c>
      <c r="G229" s="2">
        <v>0</v>
      </c>
      <c r="H229" s="2">
        <v>284400.03999999992</v>
      </c>
      <c r="I229" s="2">
        <v>507392.8</v>
      </c>
      <c r="J229" s="42">
        <v>0</v>
      </c>
      <c r="K229" s="2">
        <v>370584.26999999996</v>
      </c>
      <c r="L229" s="2">
        <v>71667.67</v>
      </c>
      <c r="M229" s="2">
        <v>-301064.73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141187.20999999996</v>
      </c>
      <c r="V229" s="2">
        <v>329535.64</v>
      </c>
      <c r="W229" s="42">
        <v>0</v>
      </c>
      <c r="X229" s="103">
        <v>0.14299999999999999</v>
      </c>
      <c r="Z229" s="2">
        <v>0</v>
      </c>
      <c r="AA229" s="43">
        <v>0</v>
      </c>
      <c r="AC229" s="2">
        <v>0</v>
      </c>
      <c r="AD229" s="43">
        <v>0</v>
      </c>
      <c r="AF229" s="2">
        <v>0</v>
      </c>
    </row>
    <row r="230" spans="1:32" x14ac:dyDescent="0.3">
      <c r="A230" s="82">
        <v>34641</v>
      </c>
      <c r="B230" s="100" t="s">
        <v>472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4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42">
        <v>0</v>
      </c>
      <c r="X230" s="101">
        <v>0</v>
      </c>
      <c r="Z230" s="2">
        <v>0</v>
      </c>
      <c r="AA230" s="43">
        <v>0</v>
      </c>
      <c r="AC230" s="2">
        <v>0</v>
      </c>
      <c r="AD230" s="43">
        <v>0</v>
      </c>
      <c r="AF230" s="2">
        <v>0</v>
      </c>
    </row>
    <row r="231" spans="1:32" x14ac:dyDescent="0.3">
      <c r="A231" s="82">
        <v>34643</v>
      </c>
      <c r="B231" s="100" t="s">
        <v>473</v>
      </c>
      <c r="C231" s="2">
        <v>308525.93</v>
      </c>
      <c r="D231" s="2">
        <v>0</v>
      </c>
      <c r="E231" s="2">
        <v>0</v>
      </c>
      <c r="F231" s="2">
        <v>0</v>
      </c>
      <c r="G231" s="2">
        <v>0</v>
      </c>
      <c r="H231" s="2">
        <v>308525.93</v>
      </c>
      <c r="I231" s="2">
        <v>308525.93</v>
      </c>
      <c r="J231" s="42">
        <v>0</v>
      </c>
      <c r="K231" s="2">
        <v>227383.84000000003</v>
      </c>
      <c r="L231" s="2">
        <v>8947.2000000000007</v>
      </c>
      <c r="M231" s="2">
        <v>0</v>
      </c>
      <c r="N231" s="2">
        <v>0</v>
      </c>
      <c r="O231" s="2">
        <v>-170.53</v>
      </c>
      <c r="P231" s="2">
        <v>0</v>
      </c>
      <c r="Q231" s="2">
        <v>124.49</v>
      </c>
      <c r="R231" s="2">
        <v>0</v>
      </c>
      <c r="S231" s="2">
        <v>0</v>
      </c>
      <c r="T231" s="2">
        <v>0</v>
      </c>
      <c r="U231" s="2">
        <v>236285.00000000003</v>
      </c>
      <c r="V231" s="2">
        <v>231819.93</v>
      </c>
      <c r="W231" s="42">
        <v>0</v>
      </c>
      <c r="X231" s="101">
        <v>2.9000000000000001E-2</v>
      </c>
      <c r="Z231" s="2">
        <v>-170.53</v>
      </c>
      <c r="AA231" s="43">
        <v>0</v>
      </c>
      <c r="AC231" s="2">
        <v>124.49</v>
      </c>
      <c r="AD231" s="43">
        <v>0</v>
      </c>
      <c r="AF231" s="2">
        <v>9464.0400000000009</v>
      </c>
    </row>
    <row r="232" spans="1:32" x14ac:dyDescent="0.3">
      <c r="A232" s="82">
        <v>34644</v>
      </c>
      <c r="B232" s="100" t="s">
        <v>474</v>
      </c>
      <c r="C232" s="2">
        <v>510664.71</v>
      </c>
      <c r="D232" s="2">
        <v>0</v>
      </c>
      <c r="E232" s="2">
        <v>0</v>
      </c>
      <c r="F232" s="2">
        <v>0</v>
      </c>
      <c r="G232" s="2">
        <v>0</v>
      </c>
      <c r="H232" s="2">
        <v>510664.71</v>
      </c>
      <c r="I232" s="2">
        <v>510664.71</v>
      </c>
      <c r="J232" s="42">
        <v>0</v>
      </c>
      <c r="K232" s="2">
        <v>223368.02000000008</v>
      </c>
      <c r="L232" s="2">
        <v>14809.2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238177.22000000009</v>
      </c>
      <c r="V232" s="2">
        <v>230772.62</v>
      </c>
      <c r="W232" s="42">
        <v>0</v>
      </c>
      <c r="X232" s="101">
        <v>2.9000000000000001E-2</v>
      </c>
      <c r="Z232" s="2">
        <v>0</v>
      </c>
      <c r="AA232" s="43">
        <v>0</v>
      </c>
      <c r="AC232" s="2">
        <v>0</v>
      </c>
      <c r="AD232" s="43">
        <v>0</v>
      </c>
      <c r="AF232" s="2">
        <v>0</v>
      </c>
    </row>
    <row r="233" spans="1:32" x14ac:dyDescent="0.3">
      <c r="A233" s="82">
        <v>34645</v>
      </c>
      <c r="B233" s="100" t="s">
        <v>475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4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42">
        <v>0</v>
      </c>
      <c r="X233" s="101">
        <v>2.9000000000000001E-2</v>
      </c>
      <c r="Z233" s="2">
        <v>0</v>
      </c>
      <c r="AA233" s="43">
        <v>0</v>
      </c>
      <c r="AC233" s="2">
        <v>0</v>
      </c>
      <c r="AD233" s="43">
        <v>0</v>
      </c>
      <c r="AF233" s="2">
        <v>0</v>
      </c>
    </row>
    <row r="234" spans="1:32" x14ac:dyDescent="0.3">
      <c r="A234" s="82">
        <v>34646</v>
      </c>
      <c r="B234" s="100" t="s">
        <v>476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4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42">
        <v>0</v>
      </c>
      <c r="X234" s="101">
        <v>2.9000000000000001E-2</v>
      </c>
      <c r="Z234" s="2">
        <v>0</v>
      </c>
      <c r="AA234" s="43">
        <v>0</v>
      </c>
      <c r="AC234" s="2">
        <v>0</v>
      </c>
      <c r="AD234" s="43">
        <v>0</v>
      </c>
      <c r="AF234" s="2">
        <v>0</v>
      </c>
    </row>
    <row r="235" spans="1:32" x14ac:dyDescent="0.3">
      <c r="A235" s="82">
        <v>34680</v>
      </c>
      <c r="B235" s="100" t="s">
        <v>477</v>
      </c>
      <c r="C235" s="2">
        <v>838137.22</v>
      </c>
      <c r="D235" s="2">
        <v>421370.56</v>
      </c>
      <c r="E235" s="2">
        <v>0</v>
      </c>
      <c r="F235" s="2">
        <v>0</v>
      </c>
      <c r="G235" s="2">
        <v>0</v>
      </c>
      <c r="H235" s="2">
        <v>1259507.78</v>
      </c>
      <c r="I235" s="2">
        <v>1000202.82</v>
      </c>
      <c r="J235" s="42">
        <v>0</v>
      </c>
      <c r="K235" s="2">
        <v>-56700.170000000013</v>
      </c>
      <c r="L235" s="2">
        <v>54801.279999999999</v>
      </c>
      <c r="M235" s="2">
        <v>0</v>
      </c>
      <c r="N235" s="2">
        <v>-275.81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-2174.7000000000139</v>
      </c>
      <c r="V235" s="2">
        <v>-31910.65</v>
      </c>
      <c r="W235" s="42">
        <v>-6.8212102632969618E-12</v>
      </c>
      <c r="X235" s="101">
        <v>5.5999999999999994E-2</v>
      </c>
      <c r="Z235" s="2">
        <v>-275.81</v>
      </c>
      <c r="AA235" s="43">
        <v>0</v>
      </c>
      <c r="AC235" s="2">
        <v>0</v>
      </c>
      <c r="AD235" s="43">
        <v>0</v>
      </c>
      <c r="AF235" s="2">
        <v>0</v>
      </c>
    </row>
    <row r="236" spans="1:32" x14ac:dyDescent="0.3">
      <c r="A236" s="82">
        <v>34681</v>
      </c>
      <c r="B236" s="100" t="s">
        <v>478</v>
      </c>
      <c r="C236" s="2">
        <v>6309470.0699999975</v>
      </c>
      <c r="D236" s="2">
        <v>611046.39</v>
      </c>
      <c r="E236" s="2">
        <v>-203455.87</v>
      </c>
      <c r="F236" s="2">
        <v>0</v>
      </c>
      <c r="G236" s="2">
        <v>0</v>
      </c>
      <c r="H236" s="2">
        <v>6717060.5899999971</v>
      </c>
      <c r="I236" s="2">
        <v>6438308.8099999996</v>
      </c>
      <c r="J236" s="42">
        <v>0</v>
      </c>
      <c r="K236" s="2">
        <v>2619285.899999999</v>
      </c>
      <c r="L236" s="2">
        <v>269433.34000000003</v>
      </c>
      <c r="M236" s="2">
        <v>-203455.87</v>
      </c>
      <c r="N236" s="2">
        <v>-30847.22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2654416.1499999985</v>
      </c>
      <c r="V236" s="2">
        <v>2663825.2799999998</v>
      </c>
      <c r="W236" s="42">
        <v>0</v>
      </c>
      <c r="X236" s="101">
        <v>4.2000000000000003E-2</v>
      </c>
      <c r="Z236" s="2">
        <v>-30847.22</v>
      </c>
      <c r="AA236" s="43">
        <v>0</v>
      </c>
      <c r="AC236" s="2">
        <v>0</v>
      </c>
      <c r="AD236" s="43">
        <v>0</v>
      </c>
      <c r="AF236" s="2">
        <v>0</v>
      </c>
    </row>
    <row r="237" spans="1:32" x14ac:dyDescent="0.3">
      <c r="A237" s="82">
        <v>34682</v>
      </c>
      <c r="B237" s="100" t="s">
        <v>479</v>
      </c>
      <c r="C237" s="2">
        <v>173209.91</v>
      </c>
      <c r="D237" s="2">
        <v>0</v>
      </c>
      <c r="E237" s="2">
        <v>0</v>
      </c>
      <c r="F237" s="2">
        <v>0</v>
      </c>
      <c r="G237" s="2">
        <v>0</v>
      </c>
      <c r="H237" s="2">
        <v>173209.91</v>
      </c>
      <c r="I237" s="2">
        <v>238036.15</v>
      </c>
      <c r="J237" s="42">
        <v>0</v>
      </c>
      <c r="K237" s="2">
        <v>132814.27000000005</v>
      </c>
      <c r="L237" s="2">
        <v>4138.4399999999996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136952.71000000005</v>
      </c>
      <c r="V237" s="2">
        <v>134791.65</v>
      </c>
      <c r="W237" s="42">
        <v>0</v>
      </c>
      <c r="X237" s="101">
        <v>1.7000000000000001E-2</v>
      </c>
      <c r="Z237" s="2">
        <v>0</v>
      </c>
      <c r="AA237" s="43">
        <v>0</v>
      </c>
      <c r="AC237" s="2">
        <v>0</v>
      </c>
      <c r="AD237" s="43">
        <v>0</v>
      </c>
      <c r="AF237" s="2">
        <v>0</v>
      </c>
    </row>
    <row r="238" spans="1:32" x14ac:dyDescent="0.3">
      <c r="A238" s="82">
        <v>34683</v>
      </c>
      <c r="B238" s="100" t="s">
        <v>480</v>
      </c>
      <c r="C238" s="2">
        <v>432910.42</v>
      </c>
      <c r="D238" s="2">
        <v>0</v>
      </c>
      <c r="E238" s="2">
        <v>0</v>
      </c>
      <c r="F238" s="2">
        <v>0</v>
      </c>
      <c r="G238" s="2">
        <v>0</v>
      </c>
      <c r="H238" s="2">
        <v>432910.42</v>
      </c>
      <c r="I238" s="2">
        <v>432910.42</v>
      </c>
      <c r="J238" s="42">
        <v>0</v>
      </c>
      <c r="K238" s="2">
        <v>264648.56000000006</v>
      </c>
      <c r="L238" s="2">
        <v>9524.0400000000009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274172.60000000003</v>
      </c>
      <c r="V238" s="2">
        <v>269410.58</v>
      </c>
      <c r="W238" s="42">
        <v>0</v>
      </c>
      <c r="X238" s="101">
        <v>2.2000000000000002E-2</v>
      </c>
      <c r="Z238" s="2">
        <v>0</v>
      </c>
      <c r="AA238" s="43">
        <v>0</v>
      </c>
      <c r="AC238" s="2">
        <v>0</v>
      </c>
      <c r="AD238" s="43">
        <v>0</v>
      </c>
      <c r="AF238" s="2">
        <v>0</v>
      </c>
    </row>
    <row r="239" spans="1:32" x14ac:dyDescent="0.3">
      <c r="A239" s="82">
        <v>34684</v>
      </c>
      <c r="B239" s="100" t="s">
        <v>481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4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42">
        <v>0</v>
      </c>
      <c r="X239" s="101">
        <v>3.5999999999999997E-2</v>
      </c>
      <c r="Z239" s="2">
        <v>0</v>
      </c>
      <c r="AA239" s="43">
        <v>0</v>
      </c>
      <c r="AC239" s="2">
        <v>0</v>
      </c>
      <c r="AD239" s="43">
        <v>0</v>
      </c>
      <c r="AF239" s="2">
        <v>0</v>
      </c>
    </row>
    <row r="240" spans="1:32" x14ac:dyDescent="0.3">
      <c r="A240" s="82">
        <v>34685</v>
      </c>
      <c r="B240" s="100" t="s">
        <v>482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4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42">
        <v>0</v>
      </c>
      <c r="X240" s="101">
        <v>3.5999999999999997E-2</v>
      </c>
      <c r="Z240" s="2">
        <v>0</v>
      </c>
      <c r="AA240" s="43">
        <v>0</v>
      </c>
      <c r="AC240" s="2">
        <v>0</v>
      </c>
      <c r="AD240" s="43">
        <v>0</v>
      </c>
      <c r="AF240" s="2">
        <v>0</v>
      </c>
    </row>
    <row r="241" spans="1:32" x14ac:dyDescent="0.3">
      <c r="A241" s="82">
        <v>34686</v>
      </c>
      <c r="B241" s="100" t="s">
        <v>483</v>
      </c>
      <c r="C241" s="2">
        <v>141626.41</v>
      </c>
      <c r="D241" s="2">
        <v>0</v>
      </c>
      <c r="E241" s="2">
        <v>0</v>
      </c>
      <c r="F241" s="2">
        <v>0</v>
      </c>
      <c r="G241" s="2">
        <v>0</v>
      </c>
      <c r="H241" s="2">
        <v>141626.41</v>
      </c>
      <c r="I241" s="2">
        <v>141626.41</v>
      </c>
      <c r="J241" s="42">
        <v>0</v>
      </c>
      <c r="K241" s="2">
        <v>22388.500000000015</v>
      </c>
      <c r="L241" s="2">
        <v>4248.72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26637.220000000016</v>
      </c>
      <c r="V241" s="2">
        <v>24512.86</v>
      </c>
      <c r="W241" s="42">
        <v>0</v>
      </c>
      <c r="X241" s="101">
        <v>0.03</v>
      </c>
      <c r="Z241" s="2">
        <v>0</v>
      </c>
      <c r="AA241" s="43">
        <v>0</v>
      </c>
      <c r="AC241" s="2">
        <v>0</v>
      </c>
      <c r="AD241" s="43">
        <v>0</v>
      </c>
      <c r="AF241" s="2">
        <v>0</v>
      </c>
    </row>
    <row r="242" spans="1:32" x14ac:dyDescent="0.3">
      <c r="A242" s="82">
        <v>34687</v>
      </c>
      <c r="B242" s="100" t="s">
        <v>484</v>
      </c>
      <c r="C242" s="2">
        <v>1637257.28</v>
      </c>
      <c r="D242" s="2">
        <v>558958.55000000005</v>
      </c>
      <c r="E242" s="2">
        <v>-84255.89</v>
      </c>
      <c r="F242" s="2">
        <v>0</v>
      </c>
      <c r="G242" s="2">
        <v>0</v>
      </c>
      <c r="H242" s="2">
        <v>2111959.94</v>
      </c>
      <c r="I242" s="2">
        <v>1868111.37</v>
      </c>
      <c r="J242" s="42">
        <v>0</v>
      </c>
      <c r="K242" s="2">
        <v>500424.33000000007</v>
      </c>
      <c r="L242" s="2">
        <v>368713.79</v>
      </c>
      <c r="M242" s="2">
        <v>-84255.89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784882.2300000001</v>
      </c>
      <c r="V242" s="2">
        <v>609578.39</v>
      </c>
      <c r="W242" s="42">
        <v>0</v>
      </c>
      <c r="X242" s="103">
        <v>0.14299999999999999</v>
      </c>
      <c r="Z242" s="2">
        <v>0</v>
      </c>
      <c r="AA242" s="43">
        <v>0</v>
      </c>
      <c r="AC242" s="2">
        <v>0</v>
      </c>
      <c r="AD242" s="43">
        <v>0</v>
      </c>
      <c r="AF242" s="2">
        <v>0</v>
      </c>
    </row>
    <row r="243" spans="1:32" x14ac:dyDescent="0.3">
      <c r="A243" s="82">
        <v>34700</v>
      </c>
      <c r="B243" s="100" t="s">
        <v>485</v>
      </c>
      <c r="C243" s="2">
        <v>12376233.219999999</v>
      </c>
      <c r="D243" s="2">
        <v>0</v>
      </c>
      <c r="E243" s="2">
        <v>0</v>
      </c>
      <c r="F243" s="2">
        <v>0</v>
      </c>
      <c r="G243" s="2">
        <v>0</v>
      </c>
      <c r="H243" s="2">
        <v>12376233.219999999</v>
      </c>
      <c r="I243" s="2">
        <v>12376233.220000001</v>
      </c>
      <c r="J243" s="42">
        <v>0</v>
      </c>
      <c r="K243" s="2">
        <v>1129773.2699999998</v>
      </c>
      <c r="L243" s="2">
        <v>430216.93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1559990.1999999997</v>
      </c>
      <c r="V243" s="2">
        <v>1344881.73</v>
      </c>
      <c r="W243" s="42">
        <v>0</v>
      </c>
      <c r="X243" s="102">
        <v>3.4000000000000002E-2</v>
      </c>
      <c r="Z243" s="2">
        <v>0</v>
      </c>
      <c r="AA243" s="43">
        <v>0</v>
      </c>
      <c r="AC243" s="2">
        <v>0</v>
      </c>
      <c r="AD243" s="43">
        <v>0</v>
      </c>
      <c r="AF243" s="2">
        <v>0</v>
      </c>
    </row>
    <row r="244" spans="1:32" x14ac:dyDescent="0.3">
      <c r="A244" s="82">
        <v>34300</v>
      </c>
      <c r="B244" s="100" t="s">
        <v>486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4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42">
        <v>0</v>
      </c>
      <c r="X244" s="103">
        <v>3.3000000000000002E-2</v>
      </c>
      <c r="Z244" s="2">
        <v>0</v>
      </c>
      <c r="AA244" s="43">
        <v>0</v>
      </c>
      <c r="AC244" s="2">
        <v>0</v>
      </c>
      <c r="AD244" s="43">
        <v>0</v>
      </c>
      <c r="AF244" s="2">
        <v>0</v>
      </c>
    </row>
    <row r="245" spans="1:32" x14ac:dyDescent="0.3">
      <c r="A245" s="82">
        <v>34800</v>
      </c>
      <c r="B245" s="100" t="s">
        <v>487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4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42">
        <v>0</v>
      </c>
      <c r="X245" s="103">
        <v>0.1</v>
      </c>
      <c r="Z245" s="2">
        <v>0</v>
      </c>
      <c r="AA245" s="43">
        <v>0</v>
      </c>
      <c r="AC245" s="2">
        <v>0</v>
      </c>
      <c r="AD245" s="43">
        <v>0</v>
      </c>
      <c r="AF245" s="2">
        <v>0</v>
      </c>
    </row>
    <row r="246" spans="1:32" x14ac:dyDescent="0.3">
      <c r="A246" s="82">
        <v>34820</v>
      </c>
      <c r="B246" s="100" t="s">
        <v>488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4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42">
        <v>0</v>
      </c>
      <c r="X246" s="101">
        <v>0</v>
      </c>
      <c r="Z246" s="2">
        <v>0</v>
      </c>
      <c r="AA246" s="43">
        <v>0</v>
      </c>
      <c r="AC246" s="2">
        <v>0</v>
      </c>
      <c r="AD246" s="43">
        <v>0</v>
      </c>
      <c r="AF246" s="2">
        <v>0</v>
      </c>
    </row>
    <row r="247" spans="1:32" x14ac:dyDescent="0.3">
      <c r="A247" s="82">
        <v>34898</v>
      </c>
      <c r="B247" s="100" t="s">
        <v>489</v>
      </c>
      <c r="C247" s="2">
        <v>9004.16</v>
      </c>
      <c r="D247" s="2">
        <v>232.87</v>
      </c>
      <c r="E247" s="2">
        <v>0</v>
      </c>
      <c r="F247" s="2">
        <v>0</v>
      </c>
      <c r="G247" s="2">
        <v>0</v>
      </c>
      <c r="H247" s="2">
        <v>9237.0300000000007</v>
      </c>
      <c r="I247" s="2">
        <v>9119.8799999999992</v>
      </c>
      <c r="J247" s="42">
        <v>0</v>
      </c>
      <c r="K247" s="2">
        <v>0.18</v>
      </c>
      <c r="L247" s="2">
        <v>910.99</v>
      </c>
      <c r="M247" s="2">
        <v>0</v>
      </c>
      <c r="N247" s="2">
        <v>0</v>
      </c>
      <c r="O247" s="2">
        <v>-56.1</v>
      </c>
      <c r="P247" s="2">
        <v>0</v>
      </c>
      <c r="Q247" s="2">
        <v>10.039999999999999</v>
      </c>
      <c r="R247" s="2">
        <v>0</v>
      </c>
      <c r="S247" s="2">
        <v>0</v>
      </c>
      <c r="T247" s="2">
        <v>0</v>
      </c>
      <c r="U247" s="2">
        <v>865.1099999999999</v>
      </c>
      <c r="V247" s="2">
        <v>412.69</v>
      </c>
      <c r="W247" s="42">
        <v>0</v>
      </c>
      <c r="X247" s="101">
        <v>0.1</v>
      </c>
      <c r="Z247" s="2">
        <v>-56.1</v>
      </c>
      <c r="AA247" s="43">
        <v>0</v>
      </c>
      <c r="AC247" s="2">
        <v>10.039999999999999</v>
      </c>
      <c r="AD247" s="43">
        <v>0</v>
      </c>
      <c r="AF247" s="2">
        <v>45.88</v>
      </c>
    </row>
    <row r="248" spans="1:32" x14ac:dyDescent="0.3">
      <c r="A248" s="82">
        <v>34899</v>
      </c>
      <c r="B248" s="100" t="s">
        <v>490</v>
      </c>
      <c r="C248" s="2">
        <v>8946382.709999999</v>
      </c>
      <c r="D248" s="2">
        <v>0</v>
      </c>
      <c r="E248" s="2">
        <v>0</v>
      </c>
      <c r="F248" s="2">
        <v>0</v>
      </c>
      <c r="G248" s="2">
        <v>0</v>
      </c>
      <c r="H248" s="2">
        <v>8946382.709999999</v>
      </c>
      <c r="I248" s="2">
        <v>8946382.7100000009</v>
      </c>
      <c r="J248" s="42">
        <v>0</v>
      </c>
      <c r="K248" s="2">
        <v>2082110.3899999997</v>
      </c>
      <c r="L248" s="2">
        <v>894638.28</v>
      </c>
      <c r="M248" s="2">
        <v>0</v>
      </c>
      <c r="N248" s="2">
        <v>0</v>
      </c>
      <c r="O248" s="2">
        <v>-8122.43</v>
      </c>
      <c r="P248" s="2">
        <v>0</v>
      </c>
      <c r="Q248" s="2">
        <v>3609.58</v>
      </c>
      <c r="R248" s="2">
        <v>0</v>
      </c>
      <c r="S248" s="2">
        <v>0</v>
      </c>
      <c r="T248" s="2">
        <v>0</v>
      </c>
      <c r="U248" s="2">
        <v>2972235.82</v>
      </c>
      <c r="V248" s="2">
        <v>2526139.2599999998</v>
      </c>
      <c r="W248" s="42">
        <v>0</v>
      </c>
      <c r="X248" s="101">
        <v>0.1</v>
      </c>
      <c r="Z248" s="2">
        <v>-8122.43</v>
      </c>
      <c r="AA248" s="43">
        <v>0</v>
      </c>
      <c r="AC248" s="2">
        <v>3609.58</v>
      </c>
      <c r="AD248" s="43">
        <v>0</v>
      </c>
      <c r="AF248" s="2">
        <v>44482.239999999998</v>
      </c>
    </row>
    <row r="249" spans="1:32" x14ac:dyDescent="0.3">
      <c r="A249" s="82">
        <v>35000</v>
      </c>
      <c r="B249" s="100" t="s">
        <v>491</v>
      </c>
      <c r="C249" s="2">
        <v>17789162.969999999</v>
      </c>
      <c r="D249" s="2">
        <v>10835.59</v>
      </c>
      <c r="E249" s="2">
        <v>0</v>
      </c>
      <c r="F249" s="2">
        <v>0</v>
      </c>
      <c r="G249" s="2">
        <v>0</v>
      </c>
      <c r="H249" s="2">
        <v>17799998.559999999</v>
      </c>
      <c r="I249" s="2">
        <v>17793074.949999999</v>
      </c>
      <c r="J249" s="4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42">
        <v>0</v>
      </c>
      <c r="X249" s="101">
        <v>0</v>
      </c>
      <c r="Z249" s="2">
        <v>0</v>
      </c>
      <c r="AA249" s="43">
        <v>0</v>
      </c>
      <c r="AC249" s="2">
        <v>0</v>
      </c>
      <c r="AD249" s="43">
        <v>0</v>
      </c>
      <c r="AF249" s="2">
        <v>0</v>
      </c>
    </row>
    <row r="250" spans="1:32" x14ac:dyDescent="0.3">
      <c r="A250" s="82">
        <v>35001</v>
      </c>
      <c r="B250" s="100" t="s">
        <v>492</v>
      </c>
      <c r="C250" s="2">
        <v>12162254.090000002</v>
      </c>
      <c r="D250" s="2">
        <v>0</v>
      </c>
      <c r="E250" s="2">
        <v>0</v>
      </c>
      <c r="F250" s="2">
        <v>0</v>
      </c>
      <c r="G250" s="2">
        <v>0</v>
      </c>
      <c r="H250" s="2">
        <v>12162254.090000002</v>
      </c>
      <c r="I250" s="2">
        <v>12162254.09</v>
      </c>
      <c r="J250" s="42">
        <v>0</v>
      </c>
      <c r="K250" s="2">
        <v>4772687.3100000024</v>
      </c>
      <c r="L250" s="2">
        <v>158109.35999999999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4930796.6700000027</v>
      </c>
      <c r="V250" s="2">
        <v>4851741.99</v>
      </c>
      <c r="W250" s="42">
        <v>0</v>
      </c>
      <c r="X250" s="101">
        <v>1.2999999999999999E-2</v>
      </c>
      <c r="Z250" s="2">
        <v>0</v>
      </c>
      <c r="AA250" s="43">
        <v>0</v>
      </c>
      <c r="AC250" s="2">
        <v>0</v>
      </c>
      <c r="AD250" s="43">
        <v>0</v>
      </c>
      <c r="AF250" s="2">
        <v>0</v>
      </c>
    </row>
    <row r="251" spans="1:32" x14ac:dyDescent="0.3">
      <c r="A251" s="82">
        <v>35100</v>
      </c>
      <c r="B251" s="100" t="s">
        <v>493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4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42">
        <v>0</v>
      </c>
      <c r="X251" s="101">
        <v>0.1</v>
      </c>
      <c r="Z251" s="2">
        <v>0</v>
      </c>
      <c r="AA251" s="43">
        <v>0</v>
      </c>
      <c r="AC251" s="2">
        <v>0</v>
      </c>
      <c r="AD251" s="43">
        <v>0</v>
      </c>
      <c r="AF251" s="2">
        <v>0</v>
      </c>
    </row>
    <row r="252" spans="1:32" x14ac:dyDescent="0.3">
      <c r="A252" s="82">
        <v>35200</v>
      </c>
      <c r="B252" s="100" t="s">
        <v>494</v>
      </c>
      <c r="C252" s="2">
        <v>72973602.059999987</v>
      </c>
      <c r="D252" s="2">
        <v>1833503.9</v>
      </c>
      <c r="E252" s="2">
        <v>-13837.27</v>
      </c>
      <c r="F252" s="2">
        <v>0</v>
      </c>
      <c r="G252" s="2">
        <v>0</v>
      </c>
      <c r="H252" s="2">
        <v>74793268.689999998</v>
      </c>
      <c r="I252" s="2">
        <v>74526871.280000001</v>
      </c>
      <c r="J252" s="42">
        <v>0</v>
      </c>
      <c r="K252" s="2">
        <v>13478499.870000001</v>
      </c>
      <c r="L252" s="2">
        <v>1341084.1000000001</v>
      </c>
      <c r="M252" s="2">
        <v>-13837.27</v>
      </c>
      <c r="N252" s="2">
        <v>-17086.28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14788660.420000002</v>
      </c>
      <c r="V252" s="2">
        <v>14125120.18</v>
      </c>
      <c r="W252" s="42">
        <v>0</v>
      </c>
      <c r="X252" s="101">
        <v>1.8000000000000002E-2</v>
      </c>
      <c r="Z252" s="2">
        <v>-17086.28</v>
      </c>
      <c r="AA252" s="43">
        <v>0</v>
      </c>
      <c r="AC252" s="2">
        <v>0</v>
      </c>
      <c r="AD252" s="43">
        <v>0</v>
      </c>
      <c r="AF252" s="2">
        <v>0</v>
      </c>
    </row>
    <row r="253" spans="1:32" x14ac:dyDescent="0.3">
      <c r="A253" s="82">
        <v>35300</v>
      </c>
      <c r="B253" s="100" t="s">
        <v>495</v>
      </c>
      <c r="C253" s="2">
        <v>400697606.79000026</v>
      </c>
      <c r="D253" s="2">
        <v>33239096.890000001</v>
      </c>
      <c r="E253" s="2">
        <v>-4719121.08</v>
      </c>
      <c r="F253" s="2">
        <v>6627978.3600000003</v>
      </c>
      <c r="G253" s="2">
        <v>0</v>
      </c>
      <c r="H253" s="2">
        <v>435845560.96000028</v>
      </c>
      <c r="I253" s="2">
        <v>416295757.67000002</v>
      </c>
      <c r="J253" s="42">
        <v>0</v>
      </c>
      <c r="K253" s="2">
        <v>83516877.629999995</v>
      </c>
      <c r="L253" s="2">
        <v>9951998.5800000001</v>
      </c>
      <c r="M253" s="2">
        <v>-4719121.08</v>
      </c>
      <c r="N253" s="2">
        <v>-635087.11</v>
      </c>
      <c r="O253" s="2">
        <v>-578393.57999999996</v>
      </c>
      <c r="P253" s="2">
        <v>0</v>
      </c>
      <c r="Q253" s="2">
        <v>201508.71</v>
      </c>
      <c r="R253" s="2">
        <v>145847.76999999999</v>
      </c>
      <c r="S253" s="2">
        <v>0</v>
      </c>
      <c r="T253" s="2">
        <v>0</v>
      </c>
      <c r="U253" s="2">
        <v>87883630.919999987</v>
      </c>
      <c r="V253" s="2">
        <v>86524895.189999998</v>
      </c>
      <c r="W253" s="42">
        <v>0</v>
      </c>
      <c r="X253" s="101">
        <v>2.3999999999999997E-2</v>
      </c>
      <c r="Z253" s="2">
        <v>-1213480.69</v>
      </c>
      <c r="AA253" s="43">
        <v>0</v>
      </c>
      <c r="AC253" s="2">
        <v>201508.71</v>
      </c>
      <c r="AD253" s="43">
        <v>0</v>
      </c>
      <c r="AF253" s="2">
        <v>2167066.33</v>
      </c>
    </row>
    <row r="254" spans="1:32" x14ac:dyDescent="0.3">
      <c r="A254" s="82">
        <v>35400</v>
      </c>
      <c r="B254" s="100" t="s">
        <v>496</v>
      </c>
      <c r="C254" s="2">
        <v>5092060.55</v>
      </c>
      <c r="D254" s="2">
        <v>0</v>
      </c>
      <c r="E254" s="2">
        <v>0</v>
      </c>
      <c r="F254" s="2">
        <v>0</v>
      </c>
      <c r="G254" s="2">
        <v>0</v>
      </c>
      <c r="H254" s="2">
        <v>5092060.55</v>
      </c>
      <c r="I254" s="2">
        <v>5092060.55</v>
      </c>
      <c r="J254" s="42">
        <v>0</v>
      </c>
      <c r="K254" s="2">
        <v>4996115.009999997</v>
      </c>
      <c r="L254" s="2">
        <v>142577.64000000001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5138692.6499999966</v>
      </c>
      <c r="V254" s="2">
        <v>5067403.83</v>
      </c>
      <c r="W254" s="42">
        <v>0</v>
      </c>
      <c r="X254" s="101">
        <v>2.8000000000000001E-2</v>
      </c>
      <c r="Z254" s="2">
        <v>0</v>
      </c>
      <c r="AA254" s="43">
        <v>0</v>
      </c>
      <c r="AC254" s="2">
        <v>0</v>
      </c>
      <c r="AD254" s="43">
        <v>0</v>
      </c>
      <c r="AF254" s="2">
        <v>0</v>
      </c>
    </row>
    <row r="255" spans="1:32" x14ac:dyDescent="0.3">
      <c r="A255" s="82">
        <v>35500</v>
      </c>
      <c r="B255" s="100" t="s">
        <v>497</v>
      </c>
      <c r="C255" s="2">
        <v>393448974.75</v>
      </c>
      <c r="D255" s="2">
        <v>26673306.120000001</v>
      </c>
      <c r="E255" s="2">
        <v>-985275.77</v>
      </c>
      <c r="F255" s="2">
        <v>-421841.12</v>
      </c>
      <c r="G255" s="2">
        <v>0</v>
      </c>
      <c r="H255" s="2">
        <v>418715163.98000002</v>
      </c>
      <c r="I255" s="2">
        <v>400578218.94999999</v>
      </c>
      <c r="J255" s="42">
        <v>0</v>
      </c>
      <c r="K255" s="2">
        <v>126696386.53</v>
      </c>
      <c r="L255" s="2">
        <v>11173870.59</v>
      </c>
      <c r="M255" s="2">
        <v>-985275.77</v>
      </c>
      <c r="N255" s="2">
        <v>-1512579.83</v>
      </c>
      <c r="O255" s="2">
        <v>-511478.41</v>
      </c>
      <c r="P255" s="2">
        <v>3.54</v>
      </c>
      <c r="Q255" s="2">
        <v>187383.15</v>
      </c>
      <c r="R255" s="2">
        <v>-4081.65</v>
      </c>
      <c r="S255" s="2">
        <v>0</v>
      </c>
      <c r="T255" s="2">
        <v>0</v>
      </c>
      <c r="U255" s="2">
        <v>135044228.14999998</v>
      </c>
      <c r="V255" s="2">
        <v>130615528.11</v>
      </c>
      <c r="W255" s="42">
        <v>0</v>
      </c>
      <c r="X255" s="101">
        <v>2.8000000000000004E-2</v>
      </c>
      <c r="Z255" s="2">
        <v>-2024058.24</v>
      </c>
      <c r="AA255" s="43">
        <v>0</v>
      </c>
      <c r="AC255" s="2">
        <v>187386.69</v>
      </c>
      <c r="AD255" s="43">
        <v>0</v>
      </c>
      <c r="AF255" s="2">
        <v>2081892.24</v>
      </c>
    </row>
    <row r="256" spans="1:32" x14ac:dyDescent="0.3">
      <c r="A256" s="82">
        <v>35600</v>
      </c>
      <c r="B256" s="100" t="s">
        <v>498</v>
      </c>
      <c r="C256" s="2">
        <v>172223440.33000001</v>
      </c>
      <c r="D256" s="2">
        <v>7653400.4000000004</v>
      </c>
      <c r="E256" s="2">
        <v>-1178987.56</v>
      </c>
      <c r="F256" s="2">
        <v>337489.99</v>
      </c>
      <c r="G256" s="2">
        <v>0</v>
      </c>
      <c r="H256" s="2">
        <v>179035343.16000003</v>
      </c>
      <c r="I256" s="2">
        <v>174212863.09999999</v>
      </c>
      <c r="J256" s="42">
        <v>0</v>
      </c>
      <c r="K256" s="2">
        <v>27505709.759999998</v>
      </c>
      <c r="L256" s="2">
        <v>5040518.67</v>
      </c>
      <c r="M256" s="2">
        <v>-1178987.56</v>
      </c>
      <c r="N256" s="2">
        <v>-2295559.64</v>
      </c>
      <c r="O256" s="2">
        <v>-197952.67</v>
      </c>
      <c r="P256" s="2">
        <v>3.02</v>
      </c>
      <c r="Q256" s="2">
        <v>77207.87</v>
      </c>
      <c r="R256" s="2">
        <v>3818.65</v>
      </c>
      <c r="S256" s="2">
        <v>0</v>
      </c>
      <c r="T256" s="2">
        <v>0</v>
      </c>
      <c r="U256" s="2">
        <v>28954758.099999998</v>
      </c>
      <c r="V256" s="2">
        <v>27734499.940000001</v>
      </c>
      <c r="W256" s="42">
        <v>0</v>
      </c>
      <c r="X256" s="101">
        <v>2.8999999999999998E-2</v>
      </c>
      <c r="Z256" s="2">
        <v>-2493512.31</v>
      </c>
      <c r="AA256" s="43">
        <v>0</v>
      </c>
      <c r="AC256" s="2">
        <v>77210.89</v>
      </c>
      <c r="AD256" s="43">
        <v>0</v>
      </c>
      <c r="AF256" s="2">
        <v>890180.98</v>
      </c>
    </row>
    <row r="257" spans="1:32" x14ac:dyDescent="0.3">
      <c r="A257" s="82">
        <v>35601</v>
      </c>
      <c r="B257" s="100" t="s">
        <v>499</v>
      </c>
      <c r="C257" s="2">
        <v>2110610.13</v>
      </c>
      <c r="D257" s="2">
        <v>0</v>
      </c>
      <c r="E257" s="2">
        <v>0</v>
      </c>
      <c r="F257" s="2">
        <v>0</v>
      </c>
      <c r="G257" s="2">
        <v>0</v>
      </c>
      <c r="H257" s="2">
        <v>2110610.13</v>
      </c>
      <c r="I257" s="2">
        <v>2110610.13</v>
      </c>
      <c r="J257" s="42">
        <v>0</v>
      </c>
      <c r="K257" s="2">
        <v>1729593.4899999988</v>
      </c>
      <c r="L257" s="2">
        <v>33769.800000000003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1763363.2899999989</v>
      </c>
      <c r="V257" s="2">
        <v>1746478.39</v>
      </c>
      <c r="W257" s="42">
        <v>0</v>
      </c>
      <c r="X257" s="101">
        <v>1.6E-2</v>
      </c>
      <c r="Z257" s="2">
        <v>0</v>
      </c>
      <c r="AA257" s="43">
        <v>0</v>
      </c>
      <c r="AC257" s="2">
        <v>0</v>
      </c>
      <c r="AD257" s="43">
        <v>0</v>
      </c>
      <c r="AF257" s="2">
        <v>0</v>
      </c>
    </row>
    <row r="258" spans="1:32" x14ac:dyDescent="0.3">
      <c r="A258" s="82">
        <v>35700</v>
      </c>
      <c r="B258" s="100" t="s">
        <v>500</v>
      </c>
      <c r="C258" s="2">
        <v>4332363.830000001</v>
      </c>
      <c r="D258" s="2">
        <v>0.73</v>
      </c>
      <c r="E258" s="2">
        <v>0</v>
      </c>
      <c r="F258" s="2">
        <v>-9504.0300000000007</v>
      </c>
      <c r="G258" s="2">
        <v>0</v>
      </c>
      <c r="H258" s="2">
        <v>4322860.5300000012</v>
      </c>
      <c r="I258" s="2">
        <v>4325053.32</v>
      </c>
      <c r="J258" s="42">
        <v>0</v>
      </c>
      <c r="K258" s="2">
        <v>1701747.6500000006</v>
      </c>
      <c r="L258" s="2">
        <v>73529.009999999995</v>
      </c>
      <c r="M258" s="2">
        <v>0</v>
      </c>
      <c r="N258" s="2">
        <v>0</v>
      </c>
      <c r="O258" s="2">
        <v>-3875.31</v>
      </c>
      <c r="P258" s="2">
        <v>0</v>
      </c>
      <c r="Q258" s="2">
        <v>1737.21</v>
      </c>
      <c r="R258" s="2">
        <v>-13.7</v>
      </c>
      <c r="S258" s="2">
        <v>0</v>
      </c>
      <c r="T258" s="2">
        <v>0</v>
      </c>
      <c r="U258" s="2">
        <v>1773124.8600000006</v>
      </c>
      <c r="V258" s="2">
        <v>1736958.32</v>
      </c>
      <c r="W258" s="42">
        <v>0</v>
      </c>
      <c r="X258" s="101">
        <v>1.7000000000000001E-2</v>
      </c>
      <c r="Z258" s="2">
        <v>-3875.31</v>
      </c>
      <c r="AA258" s="43">
        <v>0</v>
      </c>
      <c r="AC258" s="2">
        <v>1737.21</v>
      </c>
      <c r="AD258" s="43">
        <v>0</v>
      </c>
      <c r="AF258" s="2">
        <v>21493.62</v>
      </c>
    </row>
    <row r="259" spans="1:32" x14ac:dyDescent="0.3">
      <c r="A259" s="82">
        <v>35800</v>
      </c>
      <c r="B259" s="100" t="s">
        <v>501</v>
      </c>
      <c r="C259" s="2">
        <v>11802065.470000001</v>
      </c>
      <c r="D259" s="2">
        <v>560979.27</v>
      </c>
      <c r="E259" s="2">
        <v>0</v>
      </c>
      <c r="F259" s="2">
        <v>0</v>
      </c>
      <c r="G259" s="2">
        <v>0</v>
      </c>
      <c r="H259" s="2">
        <v>12363044.74</v>
      </c>
      <c r="I259" s="2">
        <v>12054992.279999999</v>
      </c>
      <c r="J259" s="42">
        <v>0</v>
      </c>
      <c r="K259" s="2">
        <v>3314297.93</v>
      </c>
      <c r="L259" s="2">
        <v>324791.67999999999</v>
      </c>
      <c r="M259" s="2">
        <v>0</v>
      </c>
      <c r="N259" s="2">
        <v>0</v>
      </c>
      <c r="O259" s="2">
        <v>-14140.18</v>
      </c>
      <c r="P259" s="2">
        <v>0</v>
      </c>
      <c r="Q259" s="2">
        <v>5397.63</v>
      </c>
      <c r="R259" s="2">
        <v>0</v>
      </c>
      <c r="S259" s="2">
        <v>0</v>
      </c>
      <c r="T259" s="2">
        <v>0</v>
      </c>
      <c r="U259" s="2">
        <v>3630347.06</v>
      </c>
      <c r="V259" s="2">
        <v>3469603.62</v>
      </c>
      <c r="W259" s="42">
        <v>0</v>
      </c>
      <c r="X259" s="101">
        <v>2.7E-2</v>
      </c>
      <c r="Z259" s="2">
        <v>-14140.18</v>
      </c>
      <c r="AA259" s="43">
        <v>0</v>
      </c>
      <c r="AC259" s="2">
        <v>5397.63</v>
      </c>
      <c r="AD259" s="43">
        <v>0</v>
      </c>
      <c r="AF259" s="2">
        <v>61470.18</v>
      </c>
    </row>
    <row r="260" spans="1:32" x14ac:dyDescent="0.3">
      <c r="A260" s="82">
        <v>35900</v>
      </c>
      <c r="B260" s="100" t="s">
        <v>502</v>
      </c>
      <c r="C260" s="2">
        <v>16354097.980000002</v>
      </c>
      <c r="D260" s="2">
        <v>2884159.57</v>
      </c>
      <c r="E260" s="2">
        <v>-13750.78</v>
      </c>
      <c r="F260" s="2">
        <v>0</v>
      </c>
      <c r="G260" s="2">
        <v>0</v>
      </c>
      <c r="H260" s="2">
        <v>19224506.77</v>
      </c>
      <c r="I260" s="2">
        <v>17268675.77</v>
      </c>
      <c r="J260" s="42">
        <v>0</v>
      </c>
      <c r="K260" s="2">
        <v>2995968.45</v>
      </c>
      <c r="L260" s="2">
        <v>273691.05</v>
      </c>
      <c r="M260" s="2">
        <v>-13750.78</v>
      </c>
      <c r="N260" s="2">
        <v>-5391.07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3250517.6500000004</v>
      </c>
      <c r="V260" s="2">
        <v>3126106.21</v>
      </c>
      <c r="W260" s="42">
        <v>0</v>
      </c>
      <c r="X260" s="101">
        <v>1.6E-2</v>
      </c>
      <c r="Z260" s="2">
        <v>-5391.07</v>
      </c>
      <c r="AA260" s="43">
        <v>0</v>
      </c>
      <c r="AC260" s="2">
        <v>0</v>
      </c>
      <c r="AD260" s="43">
        <v>0</v>
      </c>
      <c r="AF260" s="2">
        <v>0</v>
      </c>
    </row>
    <row r="261" spans="1:32" x14ac:dyDescent="0.3">
      <c r="A261" s="82">
        <v>35910</v>
      </c>
      <c r="B261" s="100" t="s">
        <v>503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4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42">
        <v>0</v>
      </c>
      <c r="X261" s="102">
        <v>0</v>
      </c>
      <c r="Z261" s="2">
        <v>0</v>
      </c>
      <c r="AA261" s="43">
        <v>0</v>
      </c>
      <c r="AC261" s="2">
        <v>0</v>
      </c>
      <c r="AD261" s="43">
        <v>0</v>
      </c>
      <c r="AF261" s="2">
        <v>0</v>
      </c>
    </row>
    <row r="262" spans="1:32" x14ac:dyDescent="0.3">
      <c r="A262" s="82">
        <v>36000</v>
      </c>
      <c r="B262" s="100" t="s">
        <v>504</v>
      </c>
      <c r="C262" s="2">
        <v>10119782.539999999</v>
      </c>
      <c r="D262" s="2">
        <v>0</v>
      </c>
      <c r="E262" s="2">
        <v>0</v>
      </c>
      <c r="F262" s="2">
        <v>0</v>
      </c>
      <c r="G262" s="2">
        <v>0</v>
      </c>
      <c r="H262" s="2">
        <v>10119782.539999999</v>
      </c>
      <c r="I262" s="2">
        <v>10119782.539999999</v>
      </c>
      <c r="J262" s="4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42">
        <v>0</v>
      </c>
      <c r="X262" s="101">
        <v>0</v>
      </c>
      <c r="Z262" s="2">
        <v>0</v>
      </c>
      <c r="AA262" s="43">
        <v>0</v>
      </c>
      <c r="AC262" s="2">
        <v>0</v>
      </c>
      <c r="AD262" s="43">
        <v>0</v>
      </c>
      <c r="AF262" s="2">
        <v>0</v>
      </c>
    </row>
    <row r="263" spans="1:32" x14ac:dyDescent="0.3">
      <c r="A263" s="82">
        <v>36100</v>
      </c>
      <c r="B263" s="100" t="s">
        <v>505</v>
      </c>
      <c r="C263" s="2">
        <v>31688290.149999984</v>
      </c>
      <c r="D263" s="2">
        <v>2459689.2599999998</v>
      </c>
      <c r="E263" s="2">
        <v>-9482.58</v>
      </c>
      <c r="F263" s="2">
        <v>0</v>
      </c>
      <c r="G263" s="2">
        <v>0</v>
      </c>
      <c r="H263" s="2">
        <v>34138496.829999983</v>
      </c>
      <c r="I263" s="2">
        <v>32905037.390000001</v>
      </c>
      <c r="J263" s="42">
        <v>0</v>
      </c>
      <c r="K263" s="2">
        <v>8660965.1100000013</v>
      </c>
      <c r="L263" s="2">
        <v>590440.47</v>
      </c>
      <c r="M263" s="2">
        <v>-9482.58</v>
      </c>
      <c r="N263" s="2">
        <v>-26296.44</v>
      </c>
      <c r="O263" s="2">
        <v>0</v>
      </c>
      <c r="P263" s="2">
        <v>26375.78</v>
      </c>
      <c r="Q263" s="2">
        <v>0</v>
      </c>
      <c r="R263" s="2">
        <v>0</v>
      </c>
      <c r="S263" s="2">
        <v>0</v>
      </c>
      <c r="T263" s="2">
        <v>0</v>
      </c>
      <c r="U263" s="2">
        <v>9242002.3400000017</v>
      </c>
      <c r="V263" s="2">
        <v>8948681.4299999997</v>
      </c>
      <c r="W263" s="42">
        <v>0</v>
      </c>
      <c r="X263" s="101">
        <v>1.8000000000000002E-2</v>
      </c>
      <c r="Z263" s="2">
        <v>-26296.44</v>
      </c>
      <c r="AA263" s="43">
        <v>0</v>
      </c>
      <c r="AC263" s="2">
        <v>26375.78</v>
      </c>
      <c r="AD263" s="43">
        <v>0</v>
      </c>
      <c r="AF263" s="2">
        <v>0</v>
      </c>
    </row>
    <row r="264" spans="1:32" x14ac:dyDescent="0.3">
      <c r="A264" s="82">
        <v>36200</v>
      </c>
      <c r="B264" s="100" t="s">
        <v>506</v>
      </c>
      <c r="C264" s="2">
        <v>294954659.43000007</v>
      </c>
      <c r="D264" s="2">
        <v>23822642.18</v>
      </c>
      <c r="E264" s="2">
        <v>-3002524.73</v>
      </c>
      <c r="F264" s="2">
        <v>-6606109.96</v>
      </c>
      <c r="G264" s="2">
        <v>0</v>
      </c>
      <c r="H264" s="2">
        <v>309168666.92000008</v>
      </c>
      <c r="I264" s="2">
        <v>301237719.81999999</v>
      </c>
      <c r="J264" s="42">
        <v>0</v>
      </c>
      <c r="K264" s="2">
        <v>70637515.829999983</v>
      </c>
      <c r="L264" s="2">
        <v>7514420.1900000004</v>
      </c>
      <c r="M264" s="2">
        <v>-3002524.73</v>
      </c>
      <c r="N264" s="2">
        <v>-834653.72</v>
      </c>
      <c r="O264" s="2">
        <v>-354574.98</v>
      </c>
      <c r="P264" s="2">
        <v>82051.649999999994</v>
      </c>
      <c r="Q264" s="2">
        <v>135116.25</v>
      </c>
      <c r="R264" s="2">
        <v>-143786.72</v>
      </c>
      <c r="S264" s="2">
        <v>0</v>
      </c>
      <c r="T264" s="2">
        <v>0</v>
      </c>
      <c r="U264" s="2">
        <v>74033563.769999981</v>
      </c>
      <c r="V264" s="2">
        <v>72465291.040000007</v>
      </c>
      <c r="W264" s="42">
        <v>0</v>
      </c>
      <c r="X264" s="101">
        <v>2.4999999999999998E-2</v>
      </c>
      <c r="Z264" s="2">
        <v>-1189228.7</v>
      </c>
      <c r="AA264" s="43">
        <v>0</v>
      </c>
      <c r="AC264" s="2">
        <v>217167.9</v>
      </c>
      <c r="AD264" s="43">
        <v>0</v>
      </c>
      <c r="AF264" s="2">
        <v>1537216.53</v>
      </c>
    </row>
    <row r="265" spans="1:32" x14ac:dyDescent="0.3">
      <c r="A265" s="82">
        <v>36300</v>
      </c>
      <c r="B265" s="100" t="s">
        <v>507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4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42">
        <v>0</v>
      </c>
      <c r="X265" s="101">
        <v>0.1</v>
      </c>
      <c r="Z265" s="2">
        <v>0</v>
      </c>
      <c r="AA265" s="43">
        <v>0</v>
      </c>
      <c r="AC265" s="2">
        <v>0</v>
      </c>
      <c r="AD265" s="43">
        <v>0</v>
      </c>
      <c r="AF265" s="2">
        <v>0</v>
      </c>
    </row>
    <row r="266" spans="1:32" x14ac:dyDescent="0.3">
      <c r="A266" s="82">
        <v>36400</v>
      </c>
      <c r="B266" s="100" t="s">
        <v>508</v>
      </c>
      <c r="C266" s="2">
        <v>370647905.57000017</v>
      </c>
      <c r="D266" s="2">
        <v>34231242.07</v>
      </c>
      <c r="E266" s="2">
        <v>-5757748.6799999997</v>
      </c>
      <c r="F266" s="2">
        <v>-737319.19</v>
      </c>
      <c r="G266" s="2">
        <v>0</v>
      </c>
      <c r="H266" s="2">
        <v>398384079.77000016</v>
      </c>
      <c r="I266" s="2">
        <v>380874173.35000002</v>
      </c>
      <c r="J266" s="42">
        <v>0</v>
      </c>
      <c r="K266" s="2">
        <v>187820716.23999998</v>
      </c>
      <c r="L266" s="2">
        <v>14038355.539999999</v>
      </c>
      <c r="M266" s="2">
        <v>-5757748.6799999997</v>
      </c>
      <c r="N266" s="2">
        <v>-5325520.2300000004</v>
      </c>
      <c r="O266" s="2">
        <v>-505771.96</v>
      </c>
      <c r="P266" s="2">
        <v>19603.259999999998</v>
      </c>
      <c r="Q266" s="2">
        <v>180983.4</v>
      </c>
      <c r="R266" s="2">
        <v>-10421.51</v>
      </c>
      <c r="S266" s="2">
        <v>0</v>
      </c>
      <c r="T266" s="2">
        <v>0</v>
      </c>
      <c r="U266" s="2">
        <v>190460196.05999997</v>
      </c>
      <c r="V266" s="2">
        <v>189749022.31999999</v>
      </c>
      <c r="W266" s="42">
        <v>0</v>
      </c>
      <c r="X266" s="101">
        <v>3.7000000000000005E-2</v>
      </c>
      <c r="Z266" s="2">
        <v>-5831292.1900000004</v>
      </c>
      <c r="AA266" s="43">
        <v>0</v>
      </c>
      <c r="AC266" s="2">
        <v>200586.66</v>
      </c>
      <c r="AD266" s="43">
        <v>0</v>
      </c>
      <c r="AF266" s="2">
        <v>1980804.21</v>
      </c>
    </row>
    <row r="267" spans="1:32" x14ac:dyDescent="0.3">
      <c r="A267" s="82">
        <v>36500</v>
      </c>
      <c r="B267" s="100" t="s">
        <v>509</v>
      </c>
      <c r="C267" s="2">
        <v>275367372.40000004</v>
      </c>
      <c r="D267" s="2">
        <v>17770706.879999999</v>
      </c>
      <c r="E267" s="2">
        <v>-5573620.0800000001</v>
      </c>
      <c r="F267" s="2">
        <v>-115619.47</v>
      </c>
      <c r="G267" s="2">
        <v>0</v>
      </c>
      <c r="H267" s="2">
        <v>287448839.73000002</v>
      </c>
      <c r="I267" s="2">
        <v>280421401.14999998</v>
      </c>
      <c r="J267" s="42">
        <v>0</v>
      </c>
      <c r="K267" s="2">
        <v>152565382.41999999</v>
      </c>
      <c r="L267" s="2">
        <v>6156387.1799999997</v>
      </c>
      <c r="M267" s="2">
        <v>-5573620.0800000001</v>
      </c>
      <c r="N267" s="2">
        <v>-3130665.1</v>
      </c>
      <c r="O267" s="2">
        <v>-323771.09999999998</v>
      </c>
      <c r="P267" s="2">
        <v>668.07</v>
      </c>
      <c r="Q267" s="2">
        <v>124796.17</v>
      </c>
      <c r="R267" s="2">
        <v>3645.69</v>
      </c>
      <c r="S267" s="2">
        <v>0</v>
      </c>
      <c r="T267" s="2">
        <v>0</v>
      </c>
      <c r="U267" s="2">
        <v>149822823.24999997</v>
      </c>
      <c r="V267" s="2">
        <v>151724515.33000001</v>
      </c>
      <c r="W267" s="42">
        <v>0</v>
      </c>
      <c r="X267" s="101">
        <v>2.1999999999999999E-2</v>
      </c>
      <c r="Z267" s="2">
        <v>-3454436.2</v>
      </c>
      <c r="AA267" s="43">
        <v>0</v>
      </c>
      <c r="AC267" s="2">
        <v>125464.24</v>
      </c>
      <c r="AD267" s="43">
        <v>0</v>
      </c>
      <c r="AF267" s="2">
        <v>1429223.38</v>
      </c>
    </row>
    <row r="268" spans="1:32" x14ac:dyDescent="0.3">
      <c r="A268" s="82">
        <v>36600</v>
      </c>
      <c r="B268" s="100" t="s">
        <v>510</v>
      </c>
      <c r="C268" s="2">
        <v>364663783.60000008</v>
      </c>
      <c r="D268" s="2">
        <v>60438625.509999998</v>
      </c>
      <c r="E268" s="2">
        <v>-352310.28</v>
      </c>
      <c r="F268" s="2">
        <v>2114300.31</v>
      </c>
      <c r="G268" s="2">
        <v>0</v>
      </c>
      <c r="H268" s="2">
        <v>426864399.1400001</v>
      </c>
      <c r="I268" s="2">
        <v>393770116.39999998</v>
      </c>
      <c r="J268" s="42">
        <v>0</v>
      </c>
      <c r="K268" s="2">
        <v>87242984.400000021</v>
      </c>
      <c r="L268" s="2">
        <v>6647208.4000000004</v>
      </c>
      <c r="M268" s="2">
        <v>-352310.28</v>
      </c>
      <c r="N268" s="2">
        <v>-121124.89</v>
      </c>
      <c r="O268" s="2">
        <v>-710850.97</v>
      </c>
      <c r="P268" s="2">
        <v>-173.3</v>
      </c>
      <c r="Q268" s="2">
        <v>217634.39</v>
      </c>
      <c r="R268" s="2">
        <v>21866.46</v>
      </c>
      <c r="S268" s="2">
        <v>0</v>
      </c>
      <c r="T268" s="2">
        <v>0</v>
      </c>
      <c r="U268" s="2">
        <v>92945234.210000023</v>
      </c>
      <c r="V268" s="2">
        <v>89997728.060000002</v>
      </c>
      <c r="W268" s="42">
        <v>0</v>
      </c>
      <c r="X268" s="101">
        <v>1.6999999999999998E-2</v>
      </c>
      <c r="Z268" s="2">
        <v>-831975.86</v>
      </c>
      <c r="AA268" s="43">
        <v>0</v>
      </c>
      <c r="AC268" s="2">
        <v>217461.09000000003</v>
      </c>
      <c r="AD268" s="43">
        <v>0</v>
      </c>
      <c r="AF268" s="2">
        <v>2122411.15</v>
      </c>
    </row>
    <row r="269" spans="1:32" x14ac:dyDescent="0.3">
      <c r="A269" s="82">
        <v>36700</v>
      </c>
      <c r="B269" s="100" t="s">
        <v>511</v>
      </c>
      <c r="C269" s="2">
        <v>376942018.6500001</v>
      </c>
      <c r="D269" s="2">
        <v>64247987.82</v>
      </c>
      <c r="E269" s="2">
        <v>-5160427.09</v>
      </c>
      <c r="F269" s="2">
        <v>2193331.62</v>
      </c>
      <c r="G269" s="2">
        <v>0</v>
      </c>
      <c r="H269" s="2">
        <v>438222911.00000012</v>
      </c>
      <c r="I269" s="2">
        <v>405414370.06</v>
      </c>
      <c r="J269" s="42">
        <v>0</v>
      </c>
      <c r="K269" s="2">
        <v>87227633.00000003</v>
      </c>
      <c r="L269" s="2">
        <v>9261647.5</v>
      </c>
      <c r="M269" s="2">
        <v>-5160427.09</v>
      </c>
      <c r="N269" s="2">
        <v>-1822830.96</v>
      </c>
      <c r="O269" s="2">
        <v>-716382.88</v>
      </c>
      <c r="P269" s="2">
        <v>-8309.8799999999992</v>
      </c>
      <c r="Q269" s="2">
        <v>221545.76</v>
      </c>
      <c r="R269" s="2">
        <v>39735.54</v>
      </c>
      <c r="S269" s="2">
        <v>0</v>
      </c>
      <c r="T269" s="2">
        <v>0</v>
      </c>
      <c r="U269" s="2">
        <v>89042610.990000054</v>
      </c>
      <c r="V269" s="2">
        <v>88362696.079999998</v>
      </c>
      <c r="W269" s="42">
        <v>0</v>
      </c>
      <c r="X269" s="101">
        <v>2.3E-2</v>
      </c>
      <c r="Z269" s="2">
        <v>-2539213.84</v>
      </c>
      <c r="AA269" s="43">
        <v>0</v>
      </c>
      <c r="AC269" s="2">
        <v>213235.88</v>
      </c>
      <c r="AD269" s="43">
        <v>0</v>
      </c>
      <c r="AF269" s="2">
        <v>2178886.67</v>
      </c>
    </row>
    <row r="270" spans="1:32" x14ac:dyDescent="0.3">
      <c r="A270" s="82">
        <v>36800</v>
      </c>
      <c r="B270" s="100" t="s">
        <v>512</v>
      </c>
      <c r="C270" s="2">
        <v>852150896.54999983</v>
      </c>
      <c r="D270" s="2">
        <v>104099003.43000001</v>
      </c>
      <c r="E270" s="2">
        <v>-11303942.029999999</v>
      </c>
      <c r="F270" s="2">
        <v>-1220173.54</v>
      </c>
      <c r="G270" s="2">
        <v>0</v>
      </c>
      <c r="H270" s="2">
        <v>943725784.40999985</v>
      </c>
      <c r="I270" s="2">
        <v>892387993.86000001</v>
      </c>
      <c r="J270" s="42">
        <v>0</v>
      </c>
      <c r="K270" s="2">
        <v>320472504.94000018</v>
      </c>
      <c r="L270" s="2">
        <v>39964943.020000003</v>
      </c>
      <c r="M270" s="2">
        <v>-11303942.029999999</v>
      </c>
      <c r="N270" s="2">
        <v>-12239609.449999999</v>
      </c>
      <c r="O270" s="2">
        <v>-1292071.24</v>
      </c>
      <c r="P270" s="2">
        <v>17336.349999999999</v>
      </c>
      <c r="Q270" s="2">
        <v>447615.4</v>
      </c>
      <c r="R270" s="2">
        <v>-40613.21</v>
      </c>
      <c r="S270" s="2">
        <v>0</v>
      </c>
      <c r="T270" s="2">
        <v>0</v>
      </c>
      <c r="U270" s="2">
        <v>336026163.78000021</v>
      </c>
      <c r="V270" s="2">
        <v>329222832.89999998</v>
      </c>
      <c r="W270" s="42">
        <v>0</v>
      </c>
      <c r="X270" s="101">
        <v>4.4999999999999998E-2</v>
      </c>
      <c r="Z270" s="2">
        <v>-13531680.689999999</v>
      </c>
      <c r="AA270" s="43">
        <v>0</v>
      </c>
      <c r="AC270" s="2">
        <v>464951.75</v>
      </c>
      <c r="AD270" s="43">
        <v>0</v>
      </c>
      <c r="AF270" s="2">
        <v>4692295.84</v>
      </c>
    </row>
    <row r="271" spans="1:32" x14ac:dyDescent="0.3">
      <c r="A271" s="82">
        <v>36900</v>
      </c>
      <c r="B271" s="100" t="s">
        <v>513</v>
      </c>
      <c r="C271" s="2">
        <v>79877067.550000027</v>
      </c>
      <c r="D271" s="2">
        <v>4760102.54</v>
      </c>
      <c r="E271" s="2">
        <v>-306697.63</v>
      </c>
      <c r="F271" s="2">
        <v>-1671478.75</v>
      </c>
      <c r="G271" s="2">
        <v>0</v>
      </c>
      <c r="H271" s="2">
        <v>82658993.710000038</v>
      </c>
      <c r="I271" s="2">
        <v>81500301.019999996</v>
      </c>
      <c r="J271" s="42">
        <v>0</v>
      </c>
      <c r="K271" s="2">
        <v>64522117.209999993</v>
      </c>
      <c r="L271" s="2">
        <v>1546671.12</v>
      </c>
      <c r="M271" s="2">
        <v>-306697.63</v>
      </c>
      <c r="N271" s="2">
        <v>-326520.28999999998</v>
      </c>
      <c r="O271" s="2">
        <v>-89505.93</v>
      </c>
      <c r="P271" s="2">
        <v>-4.57</v>
      </c>
      <c r="Q271" s="2">
        <v>35381.120000000003</v>
      </c>
      <c r="R271" s="2">
        <v>-16571.169999999998</v>
      </c>
      <c r="S271" s="2">
        <v>0</v>
      </c>
      <c r="T271" s="2">
        <v>0</v>
      </c>
      <c r="U271" s="2">
        <v>65364869.859999985</v>
      </c>
      <c r="V271" s="2">
        <v>64923523.450000003</v>
      </c>
      <c r="W271" s="42">
        <v>0</v>
      </c>
      <c r="X271" s="101">
        <v>1.9E-2</v>
      </c>
      <c r="Z271" s="2">
        <v>-416026.22</v>
      </c>
      <c r="AA271" s="43">
        <v>0</v>
      </c>
      <c r="AC271" s="2">
        <v>35376.550000000003</v>
      </c>
      <c r="AD271" s="43">
        <v>0</v>
      </c>
      <c r="AF271" s="2">
        <v>410988.55</v>
      </c>
    </row>
    <row r="272" spans="1:32" x14ac:dyDescent="0.3">
      <c r="A272" s="82">
        <v>36902</v>
      </c>
      <c r="B272" s="100" t="s">
        <v>514</v>
      </c>
      <c r="C272" s="2">
        <v>139496640.42000005</v>
      </c>
      <c r="D272" s="2">
        <v>9991273.4199999999</v>
      </c>
      <c r="E272" s="2">
        <v>-322966.38</v>
      </c>
      <c r="F272" s="2">
        <v>-719897.14</v>
      </c>
      <c r="G272" s="2">
        <v>0</v>
      </c>
      <c r="H272" s="2">
        <v>148445050.32000005</v>
      </c>
      <c r="I272" s="2">
        <v>144392407.94</v>
      </c>
      <c r="J272" s="42">
        <v>0</v>
      </c>
      <c r="K272" s="2">
        <v>69222223.919999987</v>
      </c>
      <c r="L272" s="2">
        <v>3313257.81</v>
      </c>
      <c r="M272" s="2">
        <v>-322966.38</v>
      </c>
      <c r="N272" s="2">
        <v>-358265.51</v>
      </c>
      <c r="O272" s="2">
        <v>-181284.65</v>
      </c>
      <c r="P272" s="2">
        <v>220.35</v>
      </c>
      <c r="Q272" s="2">
        <v>66425.399999999994</v>
      </c>
      <c r="R272" s="2">
        <v>-4637.3100000000004</v>
      </c>
      <c r="S272" s="2">
        <v>0</v>
      </c>
      <c r="T272" s="2">
        <v>0</v>
      </c>
      <c r="U272" s="2">
        <v>71734973.62999998</v>
      </c>
      <c r="V272" s="2">
        <v>70496507.219999999</v>
      </c>
      <c r="W272" s="42">
        <v>0</v>
      </c>
      <c r="X272" s="101">
        <v>2.3E-2</v>
      </c>
      <c r="Z272" s="2">
        <v>-539550.16</v>
      </c>
      <c r="AA272" s="43">
        <v>0</v>
      </c>
      <c r="AC272" s="2">
        <v>66645.75</v>
      </c>
      <c r="AD272" s="43">
        <v>0</v>
      </c>
      <c r="AF272" s="2">
        <v>738083.12</v>
      </c>
    </row>
    <row r="273" spans="1:32" x14ac:dyDescent="0.3">
      <c r="A273" s="82">
        <v>37000</v>
      </c>
      <c r="B273" s="100" t="s">
        <v>515</v>
      </c>
      <c r="C273" s="2">
        <v>18650635.839999974</v>
      </c>
      <c r="D273" s="2">
        <v>179605.25</v>
      </c>
      <c r="E273" s="2">
        <v>-30781.88</v>
      </c>
      <c r="F273" s="2">
        <v>0</v>
      </c>
      <c r="G273" s="2">
        <v>0</v>
      </c>
      <c r="H273" s="2">
        <v>18799459.209999975</v>
      </c>
      <c r="I273" s="2">
        <v>18707989.609999999</v>
      </c>
      <c r="J273" s="42">
        <v>0</v>
      </c>
      <c r="K273" s="2">
        <v>2404365.9099999997</v>
      </c>
      <c r="L273" s="2">
        <v>1477329.02</v>
      </c>
      <c r="M273" s="2">
        <v>-30781.88</v>
      </c>
      <c r="N273" s="2">
        <v>-115546.72</v>
      </c>
      <c r="O273" s="2">
        <v>-17841.57</v>
      </c>
      <c r="P273" s="2">
        <v>0</v>
      </c>
      <c r="Q273" s="2">
        <v>7693.61</v>
      </c>
      <c r="R273" s="2">
        <v>0</v>
      </c>
      <c r="S273" s="2">
        <v>0</v>
      </c>
      <c r="T273" s="2">
        <v>0</v>
      </c>
      <c r="U273" s="2">
        <v>3725218.3699999996</v>
      </c>
      <c r="V273" s="2">
        <v>3119452.1</v>
      </c>
      <c r="W273" s="42">
        <v>0</v>
      </c>
      <c r="X273" s="101">
        <v>7.9000000000000001E-2</v>
      </c>
      <c r="Z273" s="2">
        <v>-133388.29</v>
      </c>
      <c r="AA273" s="43">
        <v>0</v>
      </c>
      <c r="AC273" s="2">
        <v>7693.61</v>
      </c>
      <c r="AD273" s="43">
        <v>0</v>
      </c>
      <c r="AF273" s="2">
        <v>93472.72</v>
      </c>
    </row>
    <row r="274" spans="1:32" x14ac:dyDescent="0.3">
      <c r="A274" s="82">
        <v>37001</v>
      </c>
      <c r="B274" s="100" t="s">
        <v>516</v>
      </c>
      <c r="C274" s="2">
        <v>109374458.01999997</v>
      </c>
      <c r="D274" s="2">
        <v>3718043.43</v>
      </c>
      <c r="E274" s="2">
        <v>-98296.7</v>
      </c>
      <c r="F274" s="2">
        <v>0</v>
      </c>
      <c r="G274" s="2">
        <v>0</v>
      </c>
      <c r="H274" s="2">
        <v>112994204.74999997</v>
      </c>
      <c r="I274" s="2">
        <v>109816976.16</v>
      </c>
      <c r="J274" s="42">
        <v>0</v>
      </c>
      <c r="K274" s="2">
        <v>5576111.2200000007</v>
      </c>
      <c r="L274" s="2">
        <v>9531042.0099999998</v>
      </c>
      <c r="M274" s="2">
        <v>-98296.7</v>
      </c>
      <c r="N274" s="2">
        <v>-368978.99</v>
      </c>
      <c r="O274" s="2">
        <v>-121401.97</v>
      </c>
      <c r="P274" s="2">
        <v>0</v>
      </c>
      <c r="Q274" s="2">
        <v>48232.06</v>
      </c>
      <c r="R274" s="2">
        <v>0</v>
      </c>
      <c r="S274" s="2">
        <v>0</v>
      </c>
      <c r="T274" s="2">
        <v>0</v>
      </c>
      <c r="U274" s="2">
        <v>14566707.630000001</v>
      </c>
      <c r="V274" s="2">
        <v>10245121.77</v>
      </c>
      <c r="W274" s="42">
        <v>0</v>
      </c>
      <c r="X274" s="101">
        <v>8.6999999999999994E-2</v>
      </c>
      <c r="Z274" s="2">
        <v>-490380.95999999996</v>
      </c>
      <c r="AA274" s="43">
        <v>0</v>
      </c>
      <c r="AC274" s="2">
        <v>48232.06</v>
      </c>
      <c r="AD274" s="43">
        <v>0</v>
      </c>
      <c r="AF274" s="2">
        <v>561818.09</v>
      </c>
    </row>
    <row r="275" spans="1:32" x14ac:dyDescent="0.3">
      <c r="A275" s="82">
        <v>37010</v>
      </c>
      <c r="B275" s="100" t="s">
        <v>517</v>
      </c>
      <c r="C275" s="2">
        <v>0</v>
      </c>
      <c r="D275" s="2">
        <v>52598.92</v>
      </c>
      <c r="E275" s="2">
        <v>0</v>
      </c>
      <c r="F275" s="2">
        <v>1797517.46</v>
      </c>
      <c r="G275" s="2">
        <v>0</v>
      </c>
      <c r="H275" s="2">
        <v>1850116.38</v>
      </c>
      <c r="I275" s="2">
        <v>142316.64000000001</v>
      </c>
      <c r="J275" s="4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-11296.03</v>
      </c>
      <c r="P275" s="2">
        <v>0</v>
      </c>
      <c r="Q275" s="2">
        <v>2097.1</v>
      </c>
      <c r="R275" s="2">
        <v>113227.51</v>
      </c>
      <c r="S275" s="2">
        <v>0</v>
      </c>
      <c r="T275" s="2">
        <v>0</v>
      </c>
      <c r="U275" s="2">
        <v>104028.57999999999</v>
      </c>
      <c r="V275" s="2">
        <v>8002.2</v>
      </c>
      <c r="W275" s="42">
        <v>0</v>
      </c>
      <c r="X275" s="104">
        <v>0.1</v>
      </c>
      <c r="Z275" s="2">
        <v>-11296.03</v>
      </c>
      <c r="AA275" s="43">
        <v>0</v>
      </c>
      <c r="AC275" s="2">
        <v>2097.1</v>
      </c>
      <c r="AD275" s="43">
        <v>0</v>
      </c>
      <c r="AF275" s="2">
        <v>9198.93</v>
      </c>
    </row>
    <row r="276" spans="1:32" x14ac:dyDescent="0.3">
      <c r="A276" s="82">
        <v>37101</v>
      </c>
      <c r="B276" s="100" t="s">
        <v>518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4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42">
        <v>0</v>
      </c>
      <c r="X276" s="104">
        <v>0.1</v>
      </c>
      <c r="Z276" s="2">
        <v>0</v>
      </c>
      <c r="AA276" s="43">
        <v>0</v>
      </c>
      <c r="AC276" s="2">
        <v>0</v>
      </c>
      <c r="AD276" s="43">
        <v>0</v>
      </c>
      <c r="AF276" s="2">
        <v>0</v>
      </c>
    </row>
    <row r="277" spans="1:32" x14ac:dyDescent="0.3">
      <c r="A277" s="82">
        <v>37102</v>
      </c>
      <c r="B277" s="100" t="s">
        <v>519</v>
      </c>
      <c r="C277" s="2">
        <v>0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4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42">
        <v>0</v>
      </c>
      <c r="X277" s="104">
        <v>6.7000000000000004E-2</v>
      </c>
      <c r="Z277" s="2">
        <v>0</v>
      </c>
      <c r="AA277" s="43">
        <v>0</v>
      </c>
      <c r="AC277" s="2">
        <v>0</v>
      </c>
      <c r="AD277" s="43">
        <v>0</v>
      </c>
      <c r="AF277" s="2">
        <v>0</v>
      </c>
    </row>
    <row r="278" spans="1:32" x14ac:dyDescent="0.3">
      <c r="A278" s="82">
        <v>37103</v>
      </c>
      <c r="B278" s="100" t="s">
        <v>520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4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42">
        <v>0</v>
      </c>
      <c r="X278" s="104">
        <v>3.3000000000000002E-2</v>
      </c>
      <c r="Z278" s="2">
        <v>0</v>
      </c>
      <c r="AA278" s="43">
        <v>0</v>
      </c>
      <c r="AC278" s="2">
        <v>0</v>
      </c>
      <c r="AD278" s="43">
        <v>0</v>
      </c>
      <c r="AF278" s="2">
        <v>0</v>
      </c>
    </row>
    <row r="279" spans="1:32" x14ac:dyDescent="0.3">
      <c r="A279" s="82">
        <v>37300</v>
      </c>
      <c r="B279" s="100" t="s">
        <v>521</v>
      </c>
      <c r="C279" s="2">
        <v>359360502.45999992</v>
      </c>
      <c r="D279" s="2">
        <v>24985342.530000001</v>
      </c>
      <c r="E279" s="2">
        <v>-7198484.5599999996</v>
      </c>
      <c r="F279" s="2">
        <v>246523</v>
      </c>
      <c r="G279" s="2">
        <v>0</v>
      </c>
      <c r="H279" s="2">
        <v>377393883.42999989</v>
      </c>
      <c r="I279" s="2">
        <v>368773530</v>
      </c>
      <c r="J279" s="42">
        <v>0</v>
      </c>
      <c r="K279" s="2">
        <v>121742681.54999998</v>
      </c>
      <c r="L279" s="2">
        <v>10305544.68</v>
      </c>
      <c r="M279" s="2">
        <v>-7198484.5599999996</v>
      </c>
      <c r="N279" s="2">
        <v>-1434568.93</v>
      </c>
      <c r="O279" s="2">
        <v>-436368.76</v>
      </c>
      <c r="P279" s="2">
        <v>25271.759999999998</v>
      </c>
      <c r="Q279" s="2">
        <v>165431.19</v>
      </c>
      <c r="R279" s="2">
        <v>2155.0300000000002</v>
      </c>
      <c r="S279" s="2">
        <v>12802.85</v>
      </c>
      <c r="T279" s="2">
        <v>0</v>
      </c>
      <c r="U279" s="2">
        <v>123184464.80999997</v>
      </c>
      <c r="V279" s="2">
        <v>122583654.48999999</v>
      </c>
      <c r="W279" s="42">
        <v>0</v>
      </c>
      <c r="X279" s="101">
        <v>2.7999999999999997E-2</v>
      </c>
      <c r="Z279" s="2">
        <v>-1870937.69</v>
      </c>
      <c r="AA279" s="43">
        <v>0</v>
      </c>
      <c r="AC279" s="2">
        <v>190702.95</v>
      </c>
      <c r="AD279" s="43">
        <v>0</v>
      </c>
      <c r="AF279" s="2">
        <v>1876438.89</v>
      </c>
    </row>
    <row r="280" spans="1:32" x14ac:dyDescent="0.3">
      <c r="A280" s="82">
        <v>37302</v>
      </c>
      <c r="B280" s="100" t="s">
        <v>522</v>
      </c>
      <c r="C280" s="2">
        <v>4034789.15</v>
      </c>
      <c r="D280" s="2">
        <v>7293476.0099999998</v>
      </c>
      <c r="E280" s="2">
        <v>-10746.71</v>
      </c>
      <c r="F280" s="2">
        <v>-225452.03</v>
      </c>
      <c r="G280" s="2">
        <v>579383.80000000005</v>
      </c>
      <c r="H280" s="2">
        <v>11671450.220000001</v>
      </c>
      <c r="I280" s="2">
        <v>6313014.5599999996</v>
      </c>
      <c r="J280" s="42">
        <v>0</v>
      </c>
      <c r="K280" s="2">
        <v>185530.6100000001</v>
      </c>
      <c r="L280" s="2">
        <v>164261.38</v>
      </c>
      <c r="M280" s="2">
        <v>-10746.71</v>
      </c>
      <c r="N280" s="2">
        <v>-8104.66</v>
      </c>
      <c r="O280" s="2">
        <v>-50289.65</v>
      </c>
      <c r="P280" s="2">
        <v>0</v>
      </c>
      <c r="Q280" s="2">
        <v>10284.049999999999</v>
      </c>
      <c r="R280" s="2">
        <v>-1604.16</v>
      </c>
      <c r="S280" s="2">
        <v>406191.23</v>
      </c>
      <c r="T280" s="2">
        <v>0</v>
      </c>
      <c r="U280" s="2">
        <v>695522.09000000008</v>
      </c>
      <c r="V280" s="2">
        <v>388584.61</v>
      </c>
      <c r="W280" s="42">
        <v>0</v>
      </c>
      <c r="X280" s="101">
        <v>2.7999999999999997E-2</v>
      </c>
      <c r="Z280" s="2">
        <v>-58394.31</v>
      </c>
      <c r="AA280" s="43">
        <v>0</v>
      </c>
      <c r="AC280" s="2">
        <v>10284.049999999999</v>
      </c>
      <c r="AD280" s="43">
        <v>0</v>
      </c>
      <c r="AF280" s="2">
        <v>58031.67</v>
      </c>
    </row>
    <row r="281" spans="1:32" x14ac:dyDescent="0.3">
      <c r="A281" s="82">
        <v>37400</v>
      </c>
      <c r="B281" s="100" t="s">
        <v>523</v>
      </c>
      <c r="C281" s="2">
        <v>8572307.6899999995</v>
      </c>
      <c r="D281" s="2">
        <v>-1412125.43</v>
      </c>
      <c r="E281" s="2">
        <v>0</v>
      </c>
      <c r="F281" s="2">
        <v>0</v>
      </c>
      <c r="G281" s="2">
        <v>0</v>
      </c>
      <c r="H281" s="2">
        <v>7160182.2599999998</v>
      </c>
      <c r="I281" s="2">
        <v>8463682.6600000001</v>
      </c>
      <c r="J281" s="42">
        <v>0</v>
      </c>
      <c r="K281" s="2">
        <v>1644201.9400000009</v>
      </c>
      <c r="L281" s="2">
        <v>122867.71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1767069.6500000008</v>
      </c>
      <c r="V281" s="2">
        <v>1705635.8</v>
      </c>
      <c r="W281" s="42">
        <v>0</v>
      </c>
      <c r="X281" s="102">
        <v>1.4E-2</v>
      </c>
      <c r="Z281" s="2">
        <v>0</v>
      </c>
      <c r="AA281" s="43">
        <v>0</v>
      </c>
      <c r="AC281" s="2">
        <v>0</v>
      </c>
      <c r="AD281" s="43">
        <v>0</v>
      </c>
      <c r="AF281" s="2">
        <v>0</v>
      </c>
    </row>
    <row r="282" spans="1:32" x14ac:dyDescent="0.3">
      <c r="A282" s="82">
        <v>38900</v>
      </c>
      <c r="B282" s="100" t="s">
        <v>524</v>
      </c>
      <c r="C282" s="2">
        <v>3286630.42</v>
      </c>
      <c r="D282" s="2">
        <v>0</v>
      </c>
      <c r="E282" s="2">
        <v>0</v>
      </c>
      <c r="F282" s="2">
        <v>0</v>
      </c>
      <c r="G282" s="2">
        <v>0</v>
      </c>
      <c r="H282" s="2">
        <v>3286630.42</v>
      </c>
      <c r="I282" s="2">
        <v>3286630.42</v>
      </c>
      <c r="J282" s="4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42">
        <v>0</v>
      </c>
      <c r="X282" s="101">
        <v>0</v>
      </c>
      <c r="Z282" s="2">
        <v>0</v>
      </c>
      <c r="AA282" s="43">
        <v>0</v>
      </c>
      <c r="AC282" s="2">
        <v>0</v>
      </c>
      <c r="AD282" s="43">
        <v>0</v>
      </c>
      <c r="AF282" s="2">
        <v>0</v>
      </c>
    </row>
    <row r="283" spans="1:32" x14ac:dyDescent="0.3">
      <c r="A283" s="82">
        <v>39000</v>
      </c>
      <c r="B283" s="100" t="s">
        <v>525</v>
      </c>
      <c r="C283" s="2">
        <v>135802681.50999996</v>
      </c>
      <c r="D283" s="2">
        <v>6514178.3899999997</v>
      </c>
      <c r="E283" s="2">
        <v>-615038.35</v>
      </c>
      <c r="F283" s="2">
        <v>0</v>
      </c>
      <c r="G283" s="2">
        <v>0</v>
      </c>
      <c r="H283" s="2">
        <v>141701821.54999995</v>
      </c>
      <c r="I283" s="2">
        <v>137876873.09</v>
      </c>
      <c r="J283" s="42">
        <v>0</v>
      </c>
      <c r="K283" s="2">
        <v>51868015.650000013</v>
      </c>
      <c r="L283" s="2">
        <v>1925813.81</v>
      </c>
      <c r="M283" s="2">
        <v>-615038.35</v>
      </c>
      <c r="N283" s="2">
        <v>-617400.62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52561390.490000017</v>
      </c>
      <c r="V283" s="2">
        <v>52161029.240000002</v>
      </c>
      <c r="W283" s="42">
        <v>0</v>
      </c>
      <c r="X283" s="101">
        <v>1.4E-2</v>
      </c>
      <c r="Z283" s="2">
        <v>-617400.62</v>
      </c>
      <c r="AA283" s="43">
        <v>0</v>
      </c>
      <c r="AC283" s="2">
        <v>0</v>
      </c>
      <c r="AD283" s="43">
        <v>0</v>
      </c>
      <c r="AF283" s="2">
        <v>0</v>
      </c>
    </row>
    <row r="284" spans="1:32" x14ac:dyDescent="0.3">
      <c r="A284" s="82">
        <v>39101</v>
      </c>
      <c r="B284" s="100" t="s">
        <v>526</v>
      </c>
      <c r="C284" s="2">
        <v>7359738.9099999983</v>
      </c>
      <c r="D284" s="2">
        <v>864131.66</v>
      </c>
      <c r="E284" s="2">
        <v>-719633.25</v>
      </c>
      <c r="F284" s="2">
        <v>0</v>
      </c>
      <c r="G284" s="2">
        <v>0</v>
      </c>
      <c r="H284" s="2">
        <v>7504237.3199999984</v>
      </c>
      <c r="I284" s="2">
        <v>7457192.4299999997</v>
      </c>
      <c r="J284" s="42">
        <v>0</v>
      </c>
      <c r="K284" s="2">
        <v>3414605.0300000003</v>
      </c>
      <c r="L284" s="2">
        <v>1027467.46</v>
      </c>
      <c r="M284" s="2">
        <v>-719633.25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3722439.24</v>
      </c>
      <c r="V284" s="2">
        <v>3470719.02</v>
      </c>
      <c r="W284" s="42">
        <v>0</v>
      </c>
      <c r="X284" s="103">
        <v>0.14299999999999999</v>
      </c>
      <c r="Z284" s="2">
        <v>0</v>
      </c>
      <c r="AA284" s="43">
        <v>0</v>
      </c>
      <c r="AC284" s="2">
        <v>0</v>
      </c>
      <c r="AD284" s="43">
        <v>0</v>
      </c>
      <c r="AF284" s="2">
        <v>0</v>
      </c>
    </row>
    <row r="285" spans="1:32" x14ac:dyDescent="0.3">
      <c r="A285" s="82">
        <v>39102</v>
      </c>
      <c r="B285" s="100" t="s">
        <v>527</v>
      </c>
      <c r="C285" s="2">
        <v>12650318.279999997</v>
      </c>
      <c r="D285" s="2">
        <v>406485.52</v>
      </c>
      <c r="E285" s="2">
        <v>-355476.71</v>
      </c>
      <c r="F285" s="2">
        <v>0</v>
      </c>
      <c r="G285" s="2">
        <v>0</v>
      </c>
      <c r="H285" s="2">
        <v>12701327.089999996</v>
      </c>
      <c r="I285" s="2">
        <v>12602590.310000001</v>
      </c>
      <c r="J285" s="42">
        <v>0</v>
      </c>
      <c r="K285" s="2">
        <v>3124348.2699999991</v>
      </c>
      <c r="L285" s="2">
        <v>3155959.08</v>
      </c>
      <c r="M285" s="2">
        <v>-355476.71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5924830.6399999997</v>
      </c>
      <c r="V285" s="2">
        <v>4492625.0599999996</v>
      </c>
      <c r="W285" s="42">
        <v>0</v>
      </c>
      <c r="X285" s="103">
        <v>0.25</v>
      </c>
      <c r="Z285" s="2">
        <v>0</v>
      </c>
      <c r="AA285" s="43">
        <v>0</v>
      </c>
      <c r="AC285" s="2">
        <v>0</v>
      </c>
      <c r="AD285" s="43">
        <v>0</v>
      </c>
      <c r="AF285" s="2">
        <v>0</v>
      </c>
    </row>
    <row r="286" spans="1:32" x14ac:dyDescent="0.3">
      <c r="A286" s="82">
        <v>39103</v>
      </c>
      <c r="B286" s="100" t="s">
        <v>528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4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42">
        <v>0</v>
      </c>
      <c r="X286" s="103">
        <v>0.14299999999999999</v>
      </c>
      <c r="Z286" s="2">
        <v>0</v>
      </c>
      <c r="AA286" s="43">
        <v>0</v>
      </c>
      <c r="AC286" s="2">
        <v>0</v>
      </c>
      <c r="AD286" s="43">
        <v>0</v>
      </c>
      <c r="AF286" s="2">
        <v>0</v>
      </c>
    </row>
    <row r="287" spans="1:32" x14ac:dyDescent="0.3">
      <c r="A287" s="82">
        <v>39104</v>
      </c>
      <c r="B287" s="100" t="s">
        <v>529</v>
      </c>
      <c r="C287" s="2">
        <v>40831921.999999993</v>
      </c>
      <c r="D287" s="2">
        <v>12296748.84</v>
      </c>
      <c r="E287" s="2">
        <v>-4121218.01</v>
      </c>
      <c r="F287" s="2">
        <v>0</v>
      </c>
      <c r="G287" s="2">
        <v>0</v>
      </c>
      <c r="H287" s="2">
        <v>49007452.829999991</v>
      </c>
      <c r="I287" s="2">
        <v>42738038.350000001</v>
      </c>
      <c r="J287" s="42">
        <v>0</v>
      </c>
      <c r="K287" s="2">
        <v>13826214.809999999</v>
      </c>
      <c r="L287" s="2">
        <v>8198549.2400000002</v>
      </c>
      <c r="M287" s="2">
        <v>-4121218.01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17903546.039999999</v>
      </c>
      <c r="V287" s="2">
        <v>16269816.789999999</v>
      </c>
      <c r="W287" s="42">
        <v>0</v>
      </c>
      <c r="X287" s="103">
        <v>0.2</v>
      </c>
      <c r="Z287" s="2">
        <v>0</v>
      </c>
      <c r="AA287" s="43">
        <v>0</v>
      </c>
      <c r="AC287" s="2">
        <v>0</v>
      </c>
      <c r="AD287" s="43">
        <v>0</v>
      </c>
      <c r="AF287" s="2">
        <v>0</v>
      </c>
    </row>
    <row r="288" spans="1:32" x14ac:dyDescent="0.3">
      <c r="A288" s="82">
        <v>39201</v>
      </c>
      <c r="B288" s="100" t="s">
        <v>530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4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42">
        <v>0</v>
      </c>
      <c r="X288" s="101">
        <v>0.126</v>
      </c>
      <c r="Z288" s="2">
        <v>0</v>
      </c>
      <c r="AA288" s="43">
        <v>0</v>
      </c>
      <c r="AC288" s="2">
        <v>0</v>
      </c>
      <c r="AD288" s="43">
        <v>0</v>
      </c>
      <c r="AF288" s="2">
        <v>0</v>
      </c>
    </row>
    <row r="289" spans="1:32" x14ac:dyDescent="0.3">
      <c r="A289" s="82">
        <v>39202</v>
      </c>
      <c r="B289" s="100" t="s">
        <v>531</v>
      </c>
      <c r="C289" s="2">
        <v>21901759.489999995</v>
      </c>
      <c r="D289" s="2">
        <v>8268057.8600000003</v>
      </c>
      <c r="E289" s="2">
        <v>-1028119.38</v>
      </c>
      <c r="F289" s="2">
        <v>0</v>
      </c>
      <c r="G289" s="2">
        <v>0</v>
      </c>
      <c r="H289" s="2">
        <v>29141697.969999995</v>
      </c>
      <c r="I289" s="2">
        <v>25330578.32</v>
      </c>
      <c r="J289" s="42">
        <v>0</v>
      </c>
      <c r="K289" s="2">
        <v>4322757.4300000006</v>
      </c>
      <c r="L289" s="2">
        <v>1877549.78</v>
      </c>
      <c r="M289" s="2">
        <v>-1028119.38</v>
      </c>
      <c r="N289" s="2">
        <v>117770.42</v>
      </c>
      <c r="O289" s="2">
        <v>-64088.79</v>
      </c>
      <c r="P289" s="2">
        <v>277802.07</v>
      </c>
      <c r="Q289" s="2">
        <v>17043.11</v>
      </c>
      <c r="R289" s="2">
        <v>0</v>
      </c>
      <c r="S289" s="2">
        <v>0</v>
      </c>
      <c r="T289" s="2">
        <v>0</v>
      </c>
      <c r="U289" s="2">
        <v>5520714.6400000015</v>
      </c>
      <c r="V289" s="2">
        <v>4840069.42</v>
      </c>
      <c r="W289" s="42">
        <v>0</v>
      </c>
      <c r="X289" s="101">
        <v>7.4999999999999997E-2</v>
      </c>
      <c r="Z289" s="2">
        <v>53681.63</v>
      </c>
      <c r="AA289" s="43" t="s">
        <v>221</v>
      </c>
      <c r="AC289" s="2">
        <v>294845.18</v>
      </c>
      <c r="AD289" s="43">
        <v>0</v>
      </c>
      <c r="AF289" s="2">
        <v>144895.32999999999</v>
      </c>
    </row>
    <row r="290" spans="1:32" x14ac:dyDescent="0.3">
      <c r="A290" s="82">
        <v>39203</v>
      </c>
      <c r="B290" s="100" t="s">
        <v>532</v>
      </c>
      <c r="C290" s="2">
        <v>77389217.590000004</v>
      </c>
      <c r="D290" s="2">
        <v>5089727.43</v>
      </c>
      <c r="E290" s="2">
        <v>-1748182.81</v>
      </c>
      <c r="F290" s="2">
        <v>0</v>
      </c>
      <c r="G290" s="2">
        <v>0</v>
      </c>
      <c r="H290" s="2">
        <v>80730762.210000008</v>
      </c>
      <c r="I290" s="2">
        <v>76876688.980000004</v>
      </c>
      <c r="J290" s="42">
        <v>0</v>
      </c>
      <c r="K290" s="2">
        <v>20285795.230000008</v>
      </c>
      <c r="L290" s="2">
        <v>3980886.85</v>
      </c>
      <c r="M290" s="2">
        <v>-1748182.81</v>
      </c>
      <c r="N290" s="2">
        <v>6915.07</v>
      </c>
      <c r="O290" s="2">
        <v>-90664</v>
      </c>
      <c r="P290" s="2">
        <v>714478.84</v>
      </c>
      <c r="Q290" s="2">
        <v>35011.68</v>
      </c>
      <c r="R290" s="2">
        <v>0</v>
      </c>
      <c r="S290" s="2">
        <v>0</v>
      </c>
      <c r="T290" s="2">
        <v>0</v>
      </c>
      <c r="U290" s="2">
        <v>23184240.860000011</v>
      </c>
      <c r="V290" s="2">
        <v>21485116.190000001</v>
      </c>
      <c r="W290" s="42">
        <v>0</v>
      </c>
      <c r="X290" s="101">
        <v>5.1999999999999998E-2</v>
      </c>
      <c r="Z290" s="2">
        <v>-83748.929999999993</v>
      </c>
      <c r="AA290" s="43">
        <v>0</v>
      </c>
      <c r="AC290" s="2">
        <v>749490.52</v>
      </c>
      <c r="AD290" s="43">
        <v>0</v>
      </c>
      <c r="AF290" s="2">
        <v>401401.17</v>
      </c>
    </row>
    <row r="291" spans="1:32" x14ac:dyDescent="0.3">
      <c r="A291" s="82">
        <v>39204</v>
      </c>
      <c r="B291" s="100" t="s">
        <v>533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4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42">
        <v>0</v>
      </c>
      <c r="X291" s="101">
        <v>6.5000000000000002E-2</v>
      </c>
      <c r="Z291" s="2">
        <v>0</v>
      </c>
      <c r="AA291" s="43">
        <v>0</v>
      </c>
      <c r="AC291" s="2">
        <v>0</v>
      </c>
      <c r="AD291" s="43">
        <v>0</v>
      </c>
      <c r="AF291" s="2">
        <v>0</v>
      </c>
    </row>
    <row r="292" spans="1:32" x14ac:dyDescent="0.3">
      <c r="A292" s="82">
        <v>39212</v>
      </c>
      <c r="B292" s="100" t="s">
        <v>534</v>
      </c>
      <c r="C292" s="2">
        <v>4221010.4800000004</v>
      </c>
      <c r="D292" s="2">
        <v>2011672.54</v>
      </c>
      <c r="E292" s="2">
        <v>-102488.17</v>
      </c>
      <c r="F292" s="2">
        <v>0</v>
      </c>
      <c r="G292" s="2">
        <v>0</v>
      </c>
      <c r="H292" s="2">
        <v>6130194.8500000006</v>
      </c>
      <c r="I292" s="2">
        <v>5026030.97</v>
      </c>
      <c r="J292" s="42">
        <v>0</v>
      </c>
      <c r="K292" s="2">
        <v>1660739.9800000004</v>
      </c>
      <c r="L292" s="2">
        <v>300975.05</v>
      </c>
      <c r="M292" s="2">
        <v>-102488.17</v>
      </c>
      <c r="N292" s="2">
        <v>3941.52</v>
      </c>
      <c r="O292" s="2">
        <v>-15488.99</v>
      </c>
      <c r="P292" s="2">
        <v>6497.99</v>
      </c>
      <c r="Q292" s="2">
        <v>3867.1</v>
      </c>
      <c r="R292" s="2">
        <v>0</v>
      </c>
      <c r="S292" s="2">
        <v>0</v>
      </c>
      <c r="T292" s="2">
        <v>0</v>
      </c>
      <c r="U292" s="2">
        <v>1858044.4800000007</v>
      </c>
      <c r="V292" s="2">
        <v>1728351.12</v>
      </c>
      <c r="W292" s="42">
        <v>0</v>
      </c>
      <c r="X292" s="101">
        <v>6.0999999999999999E-2</v>
      </c>
      <c r="Z292" s="2">
        <v>-11547.47</v>
      </c>
      <c r="AA292" s="43">
        <v>0</v>
      </c>
      <c r="AC292" s="2">
        <v>10365.09</v>
      </c>
      <c r="AD292" s="43">
        <v>0</v>
      </c>
      <c r="AF292" s="2">
        <v>30479.89</v>
      </c>
    </row>
    <row r="293" spans="1:32" x14ac:dyDescent="0.3">
      <c r="A293" s="82">
        <v>39213</v>
      </c>
      <c r="B293" s="100" t="s">
        <v>535</v>
      </c>
      <c r="C293" s="2">
        <v>1033064.63</v>
      </c>
      <c r="D293" s="2">
        <v>38082.76</v>
      </c>
      <c r="E293" s="2">
        <v>0</v>
      </c>
      <c r="F293" s="2">
        <v>0</v>
      </c>
      <c r="G293" s="2">
        <v>0</v>
      </c>
      <c r="H293" s="2">
        <v>1071147.3899999999</v>
      </c>
      <c r="I293" s="2">
        <v>1043106.86</v>
      </c>
      <c r="J293" s="42">
        <v>0</v>
      </c>
      <c r="K293" s="2">
        <v>168706.18999999992</v>
      </c>
      <c r="L293" s="2">
        <v>49956.98</v>
      </c>
      <c r="M293" s="2">
        <v>0</v>
      </c>
      <c r="N293" s="2">
        <v>1448.57</v>
      </c>
      <c r="O293" s="2">
        <v>-1171.0999999999999</v>
      </c>
      <c r="P293" s="2">
        <v>2388.1</v>
      </c>
      <c r="Q293" s="2">
        <v>460.07</v>
      </c>
      <c r="R293" s="2">
        <v>0</v>
      </c>
      <c r="S293" s="2">
        <v>0</v>
      </c>
      <c r="T293" s="2">
        <v>0</v>
      </c>
      <c r="U293" s="2">
        <v>221788.80999999994</v>
      </c>
      <c r="V293" s="2">
        <v>194974.07999999999</v>
      </c>
      <c r="W293" s="42">
        <v>0</v>
      </c>
      <c r="X293" s="101">
        <v>4.8000000000000001E-2</v>
      </c>
      <c r="Z293" s="2">
        <v>277.47000000000003</v>
      </c>
      <c r="AA293" s="43" t="s">
        <v>221</v>
      </c>
      <c r="AC293" s="2">
        <v>2848.17</v>
      </c>
      <c r="AD293" s="43">
        <v>0</v>
      </c>
      <c r="AF293" s="2">
        <v>5325.86</v>
      </c>
    </row>
    <row r="294" spans="1:32" x14ac:dyDescent="0.3">
      <c r="A294" s="82">
        <v>39214</v>
      </c>
      <c r="B294" s="100" t="s">
        <v>536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4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42">
        <v>0</v>
      </c>
      <c r="X294" s="101">
        <v>4.7E-2</v>
      </c>
      <c r="Z294" s="2">
        <v>0</v>
      </c>
      <c r="AA294" s="43">
        <v>0</v>
      </c>
      <c r="AC294" s="2">
        <v>0</v>
      </c>
      <c r="AD294" s="43">
        <v>0</v>
      </c>
      <c r="AF294" s="2">
        <v>0</v>
      </c>
    </row>
    <row r="295" spans="1:32" x14ac:dyDescent="0.3">
      <c r="A295" s="82">
        <v>39300</v>
      </c>
      <c r="B295" s="100" t="s">
        <v>537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4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42">
        <v>0</v>
      </c>
      <c r="X295" s="103">
        <v>0.14299999999999999</v>
      </c>
      <c r="Z295" s="2">
        <v>0</v>
      </c>
      <c r="AA295" s="43">
        <v>0</v>
      </c>
      <c r="AC295" s="2">
        <v>0</v>
      </c>
      <c r="AD295" s="43">
        <v>0</v>
      </c>
      <c r="AF295" s="2">
        <v>0</v>
      </c>
    </row>
    <row r="296" spans="1:32" x14ac:dyDescent="0.3">
      <c r="A296" s="82">
        <v>39400</v>
      </c>
      <c r="B296" s="100" t="s">
        <v>538</v>
      </c>
      <c r="C296" s="2">
        <v>12764171.400000002</v>
      </c>
      <c r="D296" s="2">
        <v>4795900.53</v>
      </c>
      <c r="E296" s="2">
        <v>-1556346.01</v>
      </c>
      <c r="F296" s="2">
        <v>-1797517.46</v>
      </c>
      <c r="G296" s="2">
        <v>0</v>
      </c>
      <c r="H296" s="2">
        <v>14206208.460000005</v>
      </c>
      <c r="I296" s="2">
        <v>13153908.109999999</v>
      </c>
      <c r="J296" s="42">
        <v>0</v>
      </c>
      <c r="K296" s="2">
        <v>6193068.8699999992</v>
      </c>
      <c r="L296" s="2">
        <v>1958201.94</v>
      </c>
      <c r="M296" s="2">
        <v>-1556346.01</v>
      </c>
      <c r="N296" s="2">
        <v>0</v>
      </c>
      <c r="O296" s="2">
        <v>0</v>
      </c>
      <c r="P296" s="2">
        <v>0</v>
      </c>
      <c r="Q296" s="2">
        <v>0</v>
      </c>
      <c r="R296" s="2">
        <v>-113227.51</v>
      </c>
      <c r="S296" s="2">
        <v>0</v>
      </c>
      <c r="T296" s="2">
        <v>0</v>
      </c>
      <c r="U296" s="2">
        <v>6481697.2899999991</v>
      </c>
      <c r="V296" s="2">
        <v>5964216.2400000002</v>
      </c>
      <c r="W296" s="42">
        <v>0</v>
      </c>
      <c r="X296" s="103">
        <v>0.14299999999999999</v>
      </c>
      <c r="Z296" s="2">
        <v>0</v>
      </c>
      <c r="AA296" s="43">
        <v>0</v>
      </c>
      <c r="AC296" s="2">
        <v>0</v>
      </c>
      <c r="AD296" s="43">
        <v>0</v>
      </c>
      <c r="AF296" s="2">
        <v>0</v>
      </c>
    </row>
    <row r="297" spans="1:32" x14ac:dyDescent="0.3">
      <c r="A297" s="82">
        <v>39401</v>
      </c>
      <c r="B297" s="100" t="s">
        <v>539</v>
      </c>
      <c r="C297" s="2">
        <v>4188533.43</v>
      </c>
      <c r="D297" s="2">
        <v>0</v>
      </c>
      <c r="E297" s="2">
        <v>0</v>
      </c>
      <c r="F297" s="2">
        <v>0</v>
      </c>
      <c r="G297" s="2">
        <v>0</v>
      </c>
      <c r="H297" s="2">
        <v>4188533.43</v>
      </c>
      <c r="I297" s="2">
        <v>4188533.43</v>
      </c>
      <c r="J297" s="42">
        <v>0</v>
      </c>
      <c r="K297" s="2">
        <v>1317820.3099999996</v>
      </c>
      <c r="L297" s="2">
        <v>837706.68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2155526.9899999998</v>
      </c>
      <c r="V297" s="2">
        <v>1736673.65</v>
      </c>
      <c r="W297" s="42">
        <v>0</v>
      </c>
      <c r="X297" s="103">
        <v>0.2</v>
      </c>
      <c r="Z297" s="2">
        <v>0</v>
      </c>
      <c r="AA297" s="43">
        <v>0</v>
      </c>
      <c r="AC297" s="2">
        <v>0</v>
      </c>
      <c r="AD297" s="43">
        <v>0</v>
      </c>
      <c r="AF297" s="2">
        <v>0</v>
      </c>
    </row>
    <row r="298" spans="1:32" x14ac:dyDescent="0.3">
      <c r="A298" s="82">
        <v>39403</v>
      </c>
      <c r="B298" s="100" t="s">
        <v>540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4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42">
        <v>0</v>
      </c>
      <c r="X298" s="103">
        <v>0.14299999999999999</v>
      </c>
      <c r="Z298" s="2">
        <v>0</v>
      </c>
      <c r="AA298" s="43">
        <v>0</v>
      </c>
      <c r="AC298" s="2">
        <v>0</v>
      </c>
      <c r="AD298" s="43">
        <v>0</v>
      </c>
      <c r="AF298" s="2">
        <v>0</v>
      </c>
    </row>
    <row r="299" spans="1:32" x14ac:dyDescent="0.3">
      <c r="A299" s="82">
        <v>39500</v>
      </c>
      <c r="B299" s="100" t="s">
        <v>541</v>
      </c>
      <c r="C299" s="2">
        <v>2674188.4300000011</v>
      </c>
      <c r="D299" s="2">
        <v>178173.7</v>
      </c>
      <c r="E299" s="2">
        <v>-155187.26999999999</v>
      </c>
      <c r="F299" s="2">
        <v>0</v>
      </c>
      <c r="G299" s="2">
        <v>0</v>
      </c>
      <c r="H299" s="2">
        <v>2697174.8600000013</v>
      </c>
      <c r="I299" s="2">
        <v>2732333.99</v>
      </c>
      <c r="J299" s="42">
        <v>0</v>
      </c>
      <c r="K299" s="2">
        <v>1391862.6</v>
      </c>
      <c r="L299" s="2">
        <v>389413.41</v>
      </c>
      <c r="M299" s="2">
        <v>-155187.26999999999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1626088.74</v>
      </c>
      <c r="V299" s="2">
        <v>1539321.2</v>
      </c>
      <c r="W299" s="42">
        <v>0</v>
      </c>
      <c r="X299" s="103">
        <v>0.14299999999999999</v>
      </c>
      <c r="Z299" s="2">
        <v>0</v>
      </c>
      <c r="AA299" s="43">
        <v>0</v>
      </c>
      <c r="AC299" s="2">
        <v>0</v>
      </c>
      <c r="AD299" s="43">
        <v>0</v>
      </c>
      <c r="AF299" s="2">
        <v>0</v>
      </c>
    </row>
    <row r="300" spans="1:32" x14ac:dyDescent="0.3">
      <c r="A300" s="82">
        <v>39600</v>
      </c>
      <c r="B300" s="100" t="s">
        <v>542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4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42">
        <v>0</v>
      </c>
      <c r="X300" s="103">
        <v>0.14299999999999999</v>
      </c>
      <c r="Z300" s="2">
        <v>0</v>
      </c>
      <c r="AA300" s="43">
        <v>0</v>
      </c>
      <c r="AC300" s="2">
        <v>0</v>
      </c>
      <c r="AD300" s="43">
        <v>0</v>
      </c>
      <c r="AF300" s="2">
        <v>0</v>
      </c>
    </row>
    <row r="301" spans="1:32" x14ac:dyDescent="0.3">
      <c r="A301" s="82">
        <v>39700</v>
      </c>
      <c r="B301" s="100" t="s">
        <v>543</v>
      </c>
      <c r="C301" s="2">
        <v>40948509.610000029</v>
      </c>
      <c r="D301" s="2">
        <v>6579563.96</v>
      </c>
      <c r="E301" s="2">
        <v>-3429567.43</v>
      </c>
      <c r="F301" s="2">
        <v>0</v>
      </c>
      <c r="G301" s="2">
        <v>0</v>
      </c>
      <c r="H301" s="2">
        <v>44098506.14000003</v>
      </c>
      <c r="I301" s="2">
        <v>41903416.07</v>
      </c>
      <c r="J301" s="42">
        <v>0</v>
      </c>
      <c r="K301" s="2">
        <v>20221090.140000001</v>
      </c>
      <c r="L301" s="2">
        <v>5944746.1699999999</v>
      </c>
      <c r="M301" s="2">
        <v>-3429567.43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22736268.880000003</v>
      </c>
      <c r="V301" s="2">
        <v>21303457.41</v>
      </c>
      <c r="W301" s="42">
        <v>0</v>
      </c>
      <c r="X301" s="103">
        <v>0.14299999999999999</v>
      </c>
      <c r="Z301" s="2">
        <v>0</v>
      </c>
      <c r="AA301" s="43">
        <v>0</v>
      </c>
      <c r="AC301" s="2">
        <v>0</v>
      </c>
      <c r="AD301" s="43">
        <v>0</v>
      </c>
      <c r="AF301" s="2">
        <v>0</v>
      </c>
    </row>
    <row r="302" spans="1:32" x14ac:dyDescent="0.3">
      <c r="A302" s="82">
        <v>39725</v>
      </c>
      <c r="B302" s="100" t="s">
        <v>544</v>
      </c>
      <c r="C302" s="2">
        <v>39503986.780000016</v>
      </c>
      <c r="D302" s="2">
        <v>2874410.46</v>
      </c>
      <c r="E302" s="2">
        <v>-427670.91</v>
      </c>
      <c r="F302" s="2">
        <v>207771.95</v>
      </c>
      <c r="G302" s="2">
        <v>0</v>
      </c>
      <c r="H302" s="2">
        <v>42158498.280000024</v>
      </c>
      <c r="I302" s="2">
        <v>40608551.380000003</v>
      </c>
      <c r="J302" s="42">
        <v>0</v>
      </c>
      <c r="K302" s="2">
        <v>26276592.61999999</v>
      </c>
      <c r="L302" s="2">
        <v>1173902.28</v>
      </c>
      <c r="M302" s="2">
        <v>-427670.91</v>
      </c>
      <c r="N302" s="2">
        <v>-156540.19</v>
      </c>
      <c r="O302" s="2">
        <v>0</v>
      </c>
      <c r="P302" s="2">
        <v>0.98</v>
      </c>
      <c r="Q302" s="2">
        <v>0</v>
      </c>
      <c r="R302" s="2">
        <v>4660.29</v>
      </c>
      <c r="S302" s="2">
        <v>0</v>
      </c>
      <c r="T302" s="2">
        <v>0</v>
      </c>
      <c r="U302" s="2">
        <v>26870945.069999989</v>
      </c>
      <c r="V302" s="2">
        <v>26529107.170000002</v>
      </c>
      <c r="W302" s="42">
        <v>0</v>
      </c>
      <c r="X302" s="101">
        <v>2.8999999999999998E-2</v>
      </c>
      <c r="Z302" s="2">
        <v>-156540.19</v>
      </c>
      <c r="AA302" s="43">
        <v>0</v>
      </c>
      <c r="AC302" s="2">
        <v>0.98</v>
      </c>
      <c r="AD302" s="43">
        <v>0</v>
      </c>
      <c r="AF302" s="2">
        <v>0</v>
      </c>
    </row>
    <row r="303" spans="1:32" x14ac:dyDescent="0.3">
      <c r="A303" s="82">
        <v>39800</v>
      </c>
      <c r="B303" s="100" t="s">
        <v>545</v>
      </c>
      <c r="C303" s="2">
        <v>4717643.8600000003</v>
      </c>
      <c r="D303" s="2">
        <v>537586.61</v>
      </c>
      <c r="E303" s="2">
        <v>-92954.01</v>
      </c>
      <c r="F303" s="2">
        <v>0</v>
      </c>
      <c r="G303" s="2">
        <v>0</v>
      </c>
      <c r="H303" s="2">
        <v>5162276.4600000009</v>
      </c>
      <c r="I303" s="2">
        <v>4984443.37</v>
      </c>
      <c r="J303" s="42">
        <v>0</v>
      </c>
      <c r="K303" s="2">
        <v>1646878.72</v>
      </c>
      <c r="L303" s="2">
        <v>651795.49</v>
      </c>
      <c r="M303" s="2">
        <v>-92954.01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2205720.2000000002</v>
      </c>
      <c r="V303" s="2">
        <v>1886983.5</v>
      </c>
      <c r="W303" s="42">
        <v>0</v>
      </c>
      <c r="X303" s="103">
        <v>0.14299999999999999</v>
      </c>
      <c r="Z303" s="2">
        <v>0</v>
      </c>
      <c r="AA303" s="43">
        <v>0</v>
      </c>
      <c r="AC303" s="2">
        <v>0</v>
      </c>
      <c r="AD303" s="43">
        <v>0</v>
      </c>
      <c r="AF303" s="2">
        <v>0</v>
      </c>
    </row>
    <row r="304" spans="1:32" x14ac:dyDescent="0.3">
      <c r="A304" s="82">
        <v>39910</v>
      </c>
      <c r="B304" s="100" t="s">
        <v>546</v>
      </c>
      <c r="C304" s="2">
        <v>269187.51</v>
      </c>
      <c r="D304" s="2">
        <v>0</v>
      </c>
      <c r="E304" s="2">
        <v>0</v>
      </c>
      <c r="F304" s="2">
        <v>0</v>
      </c>
      <c r="G304" s="2">
        <v>0</v>
      </c>
      <c r="H304" s="2">
        <v>269187.51</v>
      </c>
      <c r="I304" s="2">
        <v>269187.51</v>
      </c>
      <c r="J304" s="42">
        <v>0</v>
      </c>
      <c r="K304" s="2">
        <v>116162.70999999999</v>
      </c>
      <c r="L304" s="2">
        <v>13097.34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129260.04999999999</v>
      </c>
      <c r="V304" s="2">
        <v>122711.38</v>
      </c>
      <c r="W304" s="42">
        <v>0</v>
      </c>
      <c r="X304" s="102">
        <v>4.2999999999999997E-2</v>
      </c>
      <c r="Z304" s="2">
        <v>0</v>
      </c>
      <c r="AA304" s="43">
        <v>0</v>
      </c>
      <c r="AC304" s="2">
        <v>0</v>
      </c>
      <c r="AD304" s="43">
        <v>0</v>
      </c>
      <c r="AF304" s="2">
        <v>0</v>
      </c>
    </row>
    <row r="305" spans="1:32" x14ac:dyDescent="0.3">
      <c r="A305" s="82"/>
      <c r="B305" s="105"/>
      <c r="C305" s="44"/>
      <c r="D305" s="2"/>
      <c r="E305" s="2"/>
      <c r="F305" s="2"/>
      <c r="G305" s="2"/>
      <c r="H305" s="2"/>
      <c r="I305" s="2"/>
      <c r="J305" s="42"/>
      <c r="K305" s="2"/>
      <c r="L305" s="2"/>
      <c r="M305" s="2"/>
      <c r="O305" s="2"/>
      <c r="P305" s="2"/>
      <c r="Q305" s="2"/>
      <c r="R305" s="2"/>
      <c r="S305" s="2"/>
      <c r="T305" s="2"/>
      <c r="U305" s="2"/>
      <c r="V305" s="2"/>
      <c r="W305" s="42"/>
      <c r="Z305" s="2"/>
      <c r="AA305" s="1"/>
      <c r="AC305" s="2"/>
      <c r="AF305" s="2"/>
    </row>
    <row r="306" spans="1:32" x14ac:dyDescent="0.3">
      <c r="A306" s="82"/>
      <c r="B306" s="105"/>
      <c r="C306" s="44"/>
      <c r="D306" s="2"/>
      <c r="E306" s="2"/>
      <c r="F306" s="2"/>
      <c r="G306" s="2"/>
      <c r="H306" s="2"/>
      <c r="I306" s="2"/>
      <c r="J306" s="42"/>
      <c r="K306" s="2"/>
      <c r="L306" s="2"/>
      <c r="M306" s="2"/>
      <c r="O306" s="2"/>
      <c r="P306" s="2"/>
      <c r="Q306" s="2"/>
      <c r="R306" s="2"/>
      <c r="S306" s="2"/>
      <c r="T306" s="2"/>
      <c r="U306" s="2"/>
      <c r="V306" s="2"/>
      <c r="W306" s="42"/>
      <c r="Z306" s="2"/>
      <c r="AA306" s="1"/>
      <c r="AC306" s="2"/>
      <c r="AF306" s="2"/>
    </row>
    <row r="307" spans="1:32" x14ac:dyDescent="0.3">
      <c r="A307" s="82"/>
      <c r="B307" s="105"/>
      <c r="C307" s="44"/>
      <c r="D307" s="2"/>
      <c r="E307" s="2"/>
      <c r="F307" s="2"/>
      <c r="G307" s="2"/>
      <c r="H307" s="2"/>
      <c r="I307" s="2"/>
      <c r="J307" s="42"/>
      <c r="K307" s="2"/>
      <c r="L307" s="2"/>
      <c r="M307" s="2"/>
      <c r="O307" s="2"/>
      <c r="P307" s="2"/>
      <c r="Q307" s="2"/>
      <c r="R307" s="2"/>
      <c r="S307" s="2"/>
      <c r="T307" s="2"/>
      <c r="U307" s="2"/>
      <c r="V307" s="2"/>
      <c r="W307" s="42"/>
      <c r="Z307" s="2"/>
      <c r="AA307" s="1"/>
      <c r="AC307" s="2"/>
      <c r="AF307" s="2"/>
    </row>
    <row r="308" spans="1:32" x14ac:dyDescent="0.3">
      <c r="A308" s="82"/>
      <c r="B308" s="105"/>
      <c r="C308" s="44"/>
      <c r="D308" s="2"/>
      <c r="E308" s="2"/>
      <c r="F308" s="2"/>
      <c r="G308" s="2"/>
      <c r="H308" s="2"/>
      <c r="I308" s="2"/>
      <c r="J308" s="42"/>
      <c r="K308" s="2"/>
      <c r="L308" s="2"/>
      <c r="M308" s="2"/>
      <c r="O308" s="2"/>
      <c r="P308" s="2"/>
      <c r="Q308" s="2"/>
      <c r="R308" s="2"/>
      <c r="S308" s="2"/>
      <c r="T308" s="2"/>
      <c r="U308" s="2"/>
      <c r="V308" s="2"/>
      <c r="W308" s="42"/>
      <c r="Z308" s="2"/>
      <c r="AA308" s="1"/>
      <c r="AC308" s="2"/>
      <c r="AF308" s="2"/>
    </row>
    <row r="309" spans="1:32" x14ac:dyDescent="0.3">
      <c r="A309" s="82"/>
      <c r="B309" s="100"/>
      <c r="C309" s="45"/>
      <c r="D309" s="2"/>
      <c r="E309" s="2"/>
      <c r="F309" s="2"/>
      <c r="G309" s="2"/>
      <c r="H309" s="2"/>
      <c r="I309" s="2"/>
      <c r="J309" s="42"/>
      <c r="K309" s="2"/>
      <c r="L309" s="2"/>
      <c r="M309" s="2"/>
      <c r="O309" s="2"/>
      <c r="P309" s="2"/>
      <c r="Q309" s="2"/>
      <c r="R309" s="2"/>
      <c r="S309" s="2"/>
      <c r="T309" s="2"/>
      <c r="U309" s="2"/>
      <c r="V309" s="2"/>
      <c r="W309" s="42"/>
      <c r="Z309" s="2"/>
      <c r="AC309" s="2"/>
      <c r="AF309" s="2"/>
    </row>
    <row r="310" spans="1:32" ht="15" thickBot="1" x14ac:dyDescent="0.35">
      <c r="A310" s="39"/>
      <c r="B310" s="46" t="s">
        <v>547</v>
      </c>
      <c r="C310" s="47">
        <v>11653061352.780001</v>
      </c>
      <c r="D310" s="47">
        <v>1040108054.2599998</v>
      </c>
      <c r="E310" s="47">
        <v>-119623312.43999995</v>
      </c>
      <c r="F310" s="47">
        <v>5.2386894822120667E-10</v>
      </c>
      <c r="G310" s="47">
        <v>579383.80000000005</v>
      </c>
      <c r="H310" s="47">
        <v>12574125478.399992</v>
      </c>
      <c r="I310" s="47">
        <v>11926589413.049999</v>
      </c>
      <c r="J310" s="48">
        <v>0</v>
      </c>
      <c r="K310" s="47">
        <v>3460649480.7499986</v>
      </c>
      <c r="L310" s="47">
        <v>428484910.42000008</v>
      </c>
      <c r="M310" s="47">
        <v>-119623312.43999995</v>
      </c>
      <c r="N310" s="47">
        <v>-81929185.080000043</v>
      </c>
      <c r="O310" s="47">
        <v>-15785611.080000002</v>
      </c>
      <c r="P310" s="47">
        <v>1747970.7300000002</v>
      </c>
      <c r="Q310" s="47">
        <v>3697858.9999999991</v>
      </c>
      <c r="R310" s="47">
        <v>-2.2737367544323206E-11</v>
      </c>
      <c r="S310" s="47">
        <v>36383937.379999995</v>
      </c>
      <c r="T310" s="47">
        <v>0</v>
      </c>
      <c r="U310" s="47">
        <v>3713626049.6800022</v>
      </c>
      <c r="V310" s="47">
        <v>3582512873.4699998</v>
      </c>
      <c r="W310" s="48">
        <v>-2.5679582904558629E-9</v>
      </c>
      <c r="Z310" s="47">
        <v>-97714796.160000011</v>
      </c>
      <c r="AC310" s="47">
        <v>5445829.7299999986</v>
      </c>
      <c r="AF310" s="47">
        <v>80078525.710000023</v>
      </c>
    </row>
    <row r="311" spans="1:32" ht="15" thickTop="1" x14ac:dyDescent="0.3">
      <c r="A311" s="3"/>
      <c r="B311" s="49"/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50"/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50"/>
      <c r="Z311" s="4"/>
      <c r="AC311" s="4"/>
      <c r="AF311" s="4"/>
    </row>
    <row r="312" spans="1:32" x14ac:dyDescent="0.3">
      <c r="A312" s="39">
        <v>105</v>
      </c>
      <c r="B312" s="46" t="s">
        <v>548</v>
      </c>
      <c r="C312" s="52">
        <v>54570735.410000004</v>
      </c>
      <c r="D312" s="52">
        <v>3556875</v>
      </c>
      <c r="E312" s="52">
        <v>0</v>
      </c>
      <c r="F312" s="52">
        <v>0</v>
      </c>
      <c r="G312" s="52">
        <v>0</v>
      </c>
      <c r="H312" s="52">
        <v>58127610.410000004</v>
      </c>
      <c r="I312" s="52">
        <v>55938784.450000003</v>
      </c>
      <c r="J312" s="53">
        <v>0</v>
      </c>
      <c r="K312" s="52">
        <v>0</v>
      </c>
      <c r="L312" s="52">
        <v>0</v>
      </c>
      <c r="M312" s="52">
        <v>0</v>
      </c>
      <c r="N312" s="52">
        <v>0</v>
      </c>
      <c r="O312" s="52">
        <v>0</v>
      </c>
      <c r="P312" s="52">
        <v>0</v>
      </c>
      <c r="Q312" s="52">
        <v>0</v>
      </c>
      <c r="R312" s="52">
        <v>0</v>
      </c>
      <c r="S312" s="52">
        <v>0</v>
      </c>
      <c r="T312" s="52">
        <v>0</v>
      </c>
      <c r="U312" s="52">
        <v>0</v>
      </c>
      <c r="V312" s="52">
        <v>0</v>
      </c>
      <c r="W312" s="53">
        <v>0</v>
      </c>
      <c r="Z312" s="52">
        <v>0</v>
      </c>
      <c r="AC312" s="52">
        <v>0</v>
      </c>
      <c r="AF312" s="52">
        <v>0</v>
      </c>
    </row>
    <row r="313" spans="1:32" x14ac:dyDescent="0.3">
      <c r="A313" s="39">
        <v>108</v>
      </c>
      <c r="B313" s="46" t="s">
        <v>549</v>
      </c>
      <c r="C313" s="52">
        <v>0</v>
      </c>
      <c r="D313" s="52">
        <v>0</v>
      </c>
      <c r="E313" s="52">
        <v>0</v>
      </c>
      <c r="F313" s="52">
        <v>0</v>
      </c>
      <c r="G313" s="52">
        <v>0</v>
      </c>
      <c r="H313" s="52">
        <v>0</v>
      </c>
      <c r="I313" s="52">
        <v>0</v>
      </c>
      <c r="J313" s="53">
        <v>0</v>
      </c>
      <c r="K313" s="52">
        <v>96986809.819999993</v>
      </c>
      <c r="L313" s="52">
        <v>8014743</v>
      </c>
      <c r="M313" s="52">
        <v>0</v>
      </c>
      <c r="N313" s="52">
        <v>-43508271.609999999</v>
      </c>
      <c r="O313" s="52">
        <v>0</v>
      </c>
      <c r="P313" s="52">
        <v>583756.72</v>
      </c>
      <c r="Q313" s="52">
        <v>0</v>
      </c>
      <c r="R313" s="52">
        <v>0</v>
      </c>
      <c r="S313" s="52">
        <v>35964943.299999997</v>
      </c>
      <c r="T313" s="52">
        <v>0</v>
      </c>
      <c r="U313" s="52">
        <v>98041981.229999989</v>
      </c>
      <c r="V313" s="52">
        <v>98338452.030000001</v>
      </c>
      <c r="W313" s="53">
        <v>0</v>
      </c>
      <c r="Z313" s="52">
        <v>-43508271.609999999</v>
      </c>
      <c r="AC313" s="52">
        <v>583756.72</v>
      </c>
      <c r="AF313" s="52">
        <v>0</v>
      </c>
    </row>
    <row r="314" spans="1:32" x14ac:dyDescent="0.3">
      <c r="A314" s="39" t="s">
        <v>550</v>
      </c>
      <c r="B314" s="46" t="s">
        <v>551</v>
      </c>
      <c r="C314" s="52">
        <v>7484822.7599999998</v>
      </c>
      <c r="D314" s="52">
        <v>0</v>
      </c>
      <c r="E314" s="52">
        <v>0</v>
      </c>
      <c r="F314" s="52">
        <v>0</v>
      </c>
      <c r="G314" s="52">
        <v>0</v>
      </c>
      <c r="H314" s="52">
        <v>7484822.7599999998</v>
      </c>
      <c r="I314" s="52">
        <v>7484822.7599999998</v>
      </c>
      <c r="J314" s="53">
        <v>0</v>
      </c>
      <c r="K314" s="52">
        <v>6409948.709999999</v>
      </c>
      <c r="L314" s="52">
        <v>236708.7</v>
      </c>
      <c r="M314" s="52">
        <v>0</v>
      </c>
      <c r="N314" s="52">
        <v>0</v>
      </c>
      <c r="O314" s="52">
        <v>0</v>
      </c>
      <c r="P314" s="52">
        <v>0</v>
      </c>
      <c r="Q314" s="52">
        <v>0</v>
      </c>
      <c r="R314" s="52">
        <v>0</v>
      </c>
      <c r="S314" s="52">
        <v>0</v>
      </c>
      <c r="T314" s="52">
        <v>0</v>
      </c>
      <c r="U314" s="52">
        <v>6646657.4099999983</v>
      </c>
      <c r="V314" s="52">
        <v>6528303.0600000005</v>
      </c>
      <c r="W314" s="53">
        <v>0</v>
      </c>
      <c r="Z314" s="52">
        <v>0</v>
      </c>
      <c r="AC314" s="52">
        <v>0</v>
      </c>
      <c r="AF314" s="52">
        <v>0</v>
      </c>
    </row>
    <row r="315" spans="1:32" x14ac:dyDescent="0.3">
      <c r="A315" s="39" t="s">
        <v>552</v>
      </c>
      <c r="B315" s="46" t="s">
        <v>553</v>
      </c>
      <c r="C315" s="52">
        <v>15183119.869999995</v>
      </c>
      <c r="D315" s="52">
        <v>1109957.45</v>
      </c>
      <c r="E315" s="52">
        <v>-335188.21999999997</v>
      </c>
      <c r="F315" s="52">
        <v>0</v>
      </c>
      <c r="G315" s="52">
        <v>0</v>
      </c>
      <c r="H315" s="52">
        <v>15957889.099999994</v>
      </c>
      <c r="I315" s="52">
        <v>15739113.279999999</v>
      </c>
      <c r="J315" s="53">
        <v>0</v>
      </c>
      <c r="K315" s="54">
        <v>7709451.3399999999</v>
      </c>
      <c r="L315" s="52">
        <v>-229506.27</v>
      </c>
      <c r="M315" s="52">
        <v>-335188.21999999997</v>
      </c>
      <c r="N315" s="52">
        <v>0</v>
      </c>
      <c r="O315" s="52">
        <v>0</v>
      </c>
      <c r="P315" s="52">
        <v>0</v>
      </c>
      <c r="Q315" s="52">
        <v>0</v>
      </c>
      <c r="R315" s="52">
        <v>0</v>
      </c>
      <c r="S315" s="52">
        <v>0</v>
      </c>
      <c r="T315" s="52">
        <v>0</v>
      </c>
      <c r="U315" s="52">
        <v>7144756.8500000006</v>
      </c>
      <c r="V315" s="52">
        <v>8081863.3499999996</v>
      </c>
      <c r="W315" s="53">
        <v>0</v>
      </c>
      <c r="Z315" s="52">
        <v>0</v>
      </c>
      <c r="AC315" s="52">
        <v>0</v>
      </c>
      <c r="AF315" s="52">
        <v>0</v>
      </c>
    </row>
    <row r="316" spans="1:32" x14ac:dyDescent="0.3">
      <c r="A316" s="39" t="s">
        <v>554</v>
      </c>
      <c r="B316" s="55" t="s">
        <v>555</v>
      </c>
      <c r="C316" s="52">
        <v>460969564.97999996</v>
      </c>
      <c r="D316" s="52">
        <v>65112529.609999999</v>
      </c>
      <c r="E316" s="52">
        <v>0</v>
      </c>
      <c r="F316" s="52">
        <v>0</v>
      </c>
      <c r="G316" s="52">
        <v>0</v>
      </c>
      <c r="H316" s="52">
        <v>526082094.58999991</v>
      </c>
      <c r="I316" s="52">
        <v>482688877.22000003</v>
      </c>
      <c r="J316" s="53">
        <v>0</v>
      </c>
      <c r="K316" s="52">
        <v>128784270.10000002</v>
      </c>
      <c r="L316" s="52">
        <v>31983735.260000002</v>
      </c>
      <c r="M316" s="52">
        <v>0</v>
      </c>
      <c r="N316" s="52">
        <v>0</v>
      </c>
      <c r="O316" s="52">
        <v>0</v>
      </c>
      <c r="P316" s="52">
        <v>0</v>
      </c>
      <c r="Q316" s="52">
        <v>0</v>
      </c>
      <c r="R316" s="52">
        <v>0</v>
      </c>
      <c r="S316" s="52">
        <v>0</v>
      </c>
      <c r="T316" s="52">
        <v>0</v>
      </c>
      <c r="U316" s="52">
        <v>160768005.36000001</v>
      </c>
      <c r="V316" s="52">
        <v>144587470.51000002</v>
      </c>
      <c r="W316" s="53">
        <v>0</v>
      </c>
      <c r="Z316" s="52">
        <v>0</v>
      </c>
      <c r="AC316" s="52">
        <v>0</v>
      </c>
      <c r="AF316" s="52">
        <v>0</v>
      </c>
    </row>
    <row r="317" spans="1:32" x14ac:dyDescent="0.3">
      <c r="A317" s="39" t="s">
        <v>556</v>
      </c>
      <c r="B317" s="55" t="s">
        <v>557</v>
      </c>
      <c r="C317" s="52">
        <v>51254677.249999993</v>
      </c>
      <c r="D317" s="52">
        <v>-1412125.43</v>
      </c>
      <c r="E317" s="52">
        <v>-24434030.350000001</v>
      </c>
      <c r="F317" s="52">
        <v>0</v>
      </c>
      <c r="G317" s="52">
        <v>0</v>
      </c>
      <c r="H317" s="52">
        <v>25408521.469999995</v>
      </c>
      <c r="I317" s="52">
        <v>32350644.260000002</v>
      </c>
      <c r="J317" s="53">
        <v>0</v>
      </c>
      <c r="K317" s="52">
        <v>28513662.599999994</v>
      </c>
      <c r="L317" s="52">
        <v>724144.72999999986</v>
      </c>
      <c r="M317" s="52">
        <v>-24434030.350000001</v>
      </c>
      <c r="N317" s="52">
        <v>0</v>
      </c>
      <c r="O317" s="52">
        <v>0</v>
      </c>
      <c r="P317" s="52">
        <v>0</v>
      </c>
      <c r="Q317" s="52">
        <v>0</v>
      </c>
      <c r="R317" s="52">
        <v>0</v>
      </c>
      <c r="S317" s="52">
        <v>0</v>
      </c>
      <c r="T317" s="52">
        <v>0</v>
      </c>
      <c r="U317" s="52">
        <v>4803776.9799999911</v>
      </c>
      <c r="V317" s="52">
        <v>10080327.020000001</v>
      </c>
      <c r="W317" s="53">
        <v>-2.5611370801925659E-9</v>
      </c>
      <c r="Z317" s="52">
        <v>0</v>
      </c>
      <c r="AC317" s="52">
        <v>0</v>
      </c>
      <c r="AF317" s="52">
        <v>0</v>
      </c>
    </row>
    <row r="318" spans="1:32" x14ac:dyDescent="0.3">
      <c r="A318" s="39" t="s">
        <v>556</v>
      </c>
      <c r="B318" s="55" t="s">
        <v>558</v>
      </c>
      <c r="C318" s="52">
        <v>1381243779.0399997</v>
      </c>
      <c r="D318" s="52">
        <v>79436334.769999981</v>
      </c>
      <c r="E318" s="52">
        <v>-14684079.09</v>
      </c>
      <c r="F318" s="52">
        <v>0</v>
      </c>
      <c r="G318" s="52">
        <v>0</v>
      </c>
      <c r="H318" s="52">
        <v>1445996034.7199996</v>
      </c>
      <c r="I318" s="52">
        <v>1404612685.1900003</v>
      </c>
      <c r="J318" s="53">
        <v>0</v>
      </c>
      <c r="K318" s="52">
        <v>493196937.29000008</v>
      </c>
      <c r="L318" s="52">
        <v>45783089.899999991</v>
      </c>
      <c r="M318" s="52">
        <v>-14684079.09</v>
      </c>
      <c r="N318" s="52">
        <v>-3951964.82</v>
      </c>
      <c r="O318" s="52">
        <v>-4066877.3999999994</v>
      </c>
      <c r="P318" s="52">
        <v>0</v>
      </c>
      <c r="Q318" s="52">
        <v>359146.64</v>
      </c>
      <c r="R318" s="52">
        <v>0</v>
      </c>
      <c r="S318" s="52">
        <v>0</v>
      </c>
      <c r="T318" s="52">
        <v>0</v>
      </c>
      <c r="U318" s="52">
        <v>516636252.52000004</v>
      </c>
      <c r="V318" s="52">
        <v>505865640.5399999</v>
      </c>
      <c r="W318" s="53">
        <v>0</v>
      </c>
      <c r="Z318" s="52">
        <v>-8018842.2199999997</v>
      </c>
      <c r="AC318" s="52">
        <v>359146.64</v>
      </c>
      <c r="AF318" s="52">
        <v>18624658.84</v>
      </c>
    </row>
    <row r="319" spans="1:32" x14ac:dyDescent="0.3">
      <c r="A319" s="39" t="s">
        <v>556</v>
      </c>
      <c r="B319" s="55" t="s">
        <v>559</v>
      </c>
      <c r="C319" s="52">
        <v>4876766235.3699989</v>
      </c>
      <c r="D319" s="52">
        <v>410944140.88000005</v>
      </c>
      <c r="E319" s="52">
        <v>-19779130.680000003</v>
      </c>
      <c r="F319" s="52">
        <v>0</v>
      </c>
      <c r="G319" s="52">
        <v>0</v>
      </c>
      <c r="H319" s="52">
        <v>5267931245.5699959</v>
      </c>
      <c r="I319" s="52">
        <v>4944768007.2200003</v>
      </c>
      <c r="J319" s="53">
        <v>0</v>
      </c>
      <c r="K319" s="52">
        <v>1094341289.0499997</v>
      </c>
      <c r="L319" s="52">
        <v>171473622.07999998</v>
      </c>
      <c r="M319" s="52">
        <v>-19779130.680000003</v>
      </c>
      <c r="N319" s="52">
        <v>-3246693.5999999996</v>
      </c>
      <c r="O319" s="52">
        <v>-5430068.9599999962</v>
      </c>
      <c r="P319" s="52">
        <v>0</v>
      </c>
      <c r="Q319" s="52">
        <v>1145859.93</v>
      </c>
      <c r="R319" s="52">
        <v>0</v>
      </c>
      <c r="S319" s="52">
        <v>0</v>
      </c>
      <c r="T319" s="52">
        <v>0</v>
      </c>
      <c r="U319" s="52">
        <v>1238504877.8200009</v>
      </c>
      <c r="V319" s="52">
        <v>1164194408.0900002</v>
      </c>
      <c r="W319" s="53">
        <v>-6.8212102632969618E-12</v>
      </c>
      <c r="Z319" s="52">
        <v>-8676762.5599999987</v>
      </c>
      <c r="AC319" s="52">
        <v>1145859.93</v>
      </c>
      <c r="AF319" s="52">
        <v>37960791.520000011</v>
      </c>
    </row>
    <row r="320" spans="1:32" x14ac:dyDescent="0.3">
      <c r="A320" s="39" t="s">
        <v>556</v>
      </c>
      <c r="B320" s="55" t="s">
        <v>560</v>
      </c>
      <c r="C320" s="52">
        <v>1108986238.9500003</v>
      </c>
      <c r="D320" s="52">
        <v>72855282.469999999</v>
      </c>
      <c r="E320" s="52">
        <v>-6910972.46</v>
      </c>
      <c r="F320" s="52">
        <v>6534123.2000000002</v>
      </c>
      <c r="G320" s="52">
        <v>0</v>
      </c>
      <c r="H320" s="52">
        <v>1181464672.1600003</v>
      </c>
      <c r="I320" s="52">
        <v>1136420432.0899999</v>
      </c>
      <c r="J320" s="53">
        <v>0</v>
      </c>
      <c r="K320" s="52">
        <v>270707883.63</v>
      </c>
      <c r="L320" s="52">
        <v>28513940.48</v>
      </c>
      <c r="M320" s="52">
        <v>-6910972.46</v>
      </c>
      <c r="N320" s="52">
        <v>-4465703.9300000006</v>
      </c>
      <c r="O320" s="52">
        <v>-1305840.1499999999</v>
      </c>
      <c r="P320" s="52">
        <v>6.5600000000000005</v>
      </c>
      <c r="Q320" s="52">
        <v>473234.57</v>
      </c>
      <c r="R320" s="52">
        <v>145571.06999999998</v>
      </c>
      <c r="S320" s="52">
        <v>0</v>
      </c>
      <c r="T320" s="52">
        <v>0</v>
      </c>
      <c r="U320" s="52">
        <v>287158119.76999998</v>
      </c>
      <c r="V320" s="52">
        <v>278998335.77999997</v>
      </c>
      <c r="W320" s="53">
        <v>0</v>
      </c>
      <c r="Z320" s="52">
        <v>-5771544.0799999991</v>
      </c>
      <c r="AC320" s="52">
        <v>473241.13000000006</v>
      </c>
      <c r="AF320" s="52">
        <v>5222103.3500000006</v>
      </c>
    </row>
    <row r="321" spans="1:32" x14ac:dyDescent="0.3">
      <c r="A321" s="39" t="s">
        <v>556</v>
      </c>
      <c r="B321" s="55" t="s">
        <v>561</v>
      </c>
      <c r="C321" s="52">
        <v>3287328802.3300009</v>
      </c>
      <c r="D321" s="52">
        <v>358050339.25</v>
      </c>
      <c r="E321" s="52">
        <v>-39128029.329999998</v>
      </c>
      <c r="F321" s="52">
        <v>-4944377.6900000004</v>
      </c>
      <c r="G321" s="52">
        <v>579383.80000000005</v>
      </c>
      <c r="H321" s="52">
        <v>3601886118.3600001</v>
      </c>
      <c r="I321" s="52">
        <v>3426777130.5</v>
      </c>
      <c r="J321" s="53">
        <v>0</v>
      </c>
      <c r="K321" s="52">
        <v>1178280732.3600001</v>
      </c>
      <c r="L321" s="52">
        <v>110511508.32000002</v>
      </c>
      <c r="M321" s="52">
        <v>-39128029.329999998</v>
      </c>
      <c r="N321" s="52">
        <v>-26112685.889999997</v>
      </c>
      <c r="O321" s="52">
        <v>-4811411.6900000004</v>
      </c>
      <c r="P321" s="52">
        <v>163039.47</v>
      </c>
      <c r="Q321" s="52">
        <v>1663235.9000000004</v>
      </c>
      <c r="R321" s="52">
        <v>-37003.849999999991</v>
      </c>
      <c r="S321" s="52">
        <v>418994.07999999996</v>
      </c>
      <c r="T321" s="52">
        <v>0</v>
      </c>
      <c r="U321" s="52">
        <v>1220948379.3699999</v>
      </c>
      <c r="V321" s="52">
        <v>1202235613</v>
      </c>
      <c r="W321" s="53">
        <v>0</v>
      </c>
      <c r="Z321" s="52">
        <v>-30924097.580000002</v>
      </c>
      <c r="AC321" s="52">
        <v>1826275.37</v>
      </c>
      <c r="AF321" s="52">
        <v>17688869.75</v>
      </c>
    </row>
    <row r="322" spans="1:32" x14ac:dyDescent="0.3">
      <c r="A322" s="39" t="s">
        <v>556</v>
      </c>
      <c r="B322" s="55" t="s">
        <v>562</v>
      </c>
      <c r="C322" s="52">
        <v>104545052.19</v>
      </c>
      <c r="D322" s="52">
        <v>15407540.589999998</v>
      </c>
      <c r="E322" s="52">
        <v>-2878790.36</v>
      </c>
      <c r="F322" s="52">
        <v>0</v>
      </c>
      <c r="G322" s="52">
        <v>0</v>
      </c>
      <c r="H322" s="52">
        <v>117073802.42</v>
      </c>
      <c r="I322" s="52">
        <v>108276405.13000001</v>
      </c>
      <c r="J322" s="53">
        <v>0</v>
      </c>
      <c r="K322" s="52">
        <v>26437998.830000009</v>
      </c>
      <c r="L322" s="52">
        <v>6209368.6600000001</v>
      </c>
      <c r="M322" s="52">
        <v>-2878790.36</v>
      </c>
      <c r="N322" s="52">
        <v>130075.58</v>
      </c>
      <c r="O322" s="52">
        <v>-171412.88</v>
      </c>
      <c r="P322" s="52">
        <v>1001166.9999999999</v>
      </c>
      <c r="Q322" s="52">
        <v>56381.96</v>
      </c>
      <c r="R322" s="52">
        <v>0</v>
      </c>
      <c r="S322" s="52">
        <v>0</v>
      </c>
      <c r="T322" s="52">
        <v>0</v>
      </c>
      <c r="U322" s="52">
        <v>30784788.79000001</v>
      </c>
      <c r="V322" s="52">
        <v>28248510.809999999</v>
      </c>
      <c r="W322" s="53">
        <v>0</v>
      </c>
      <c r="Z322" s="52">
        <v>-41337.299999999996</v>
      </c>
      <c r="AC322" s="52">
        <v>1057548.96</v>
      </c>
      <c r="AF322" s="52">
        <v>582102.25</v>
      </c>
    </row>
    <row r="323" spans="1:32" x14ac:dyDescent="0.3">
      <c r="A323" s="39" t="s">
        <v>556</v>
      </c>
      <c r="B323" s="56" t="s">
        <v>563</v>
      </c>
      <c r="C323" s="52">
        <v>304728324.63</v>
      </c>
      <c r="D323" s="52">
        <v>35047179.670000002</v>
      </c>
      <c r="E323" s="52">
        <v>-11473091.949999999</v>
      </c>
      <c r="F323" s="52">
        <v>-1589745.51</v>
      </c>
      <c r="G323" s="52">
        <v>0</v>
      </c>
      <c r="H323" s="52">
        <v>326712666.83999997</v>
      </c>
      <c r="I323" s="52">
        <v>311532510.94999999</v>
      </c>
      <c r="J323" s="53">
        <v>0</v>
      </c>
      <c r="K323" s="52">
        <v>129280497.02</v>
      </c>
      <c r="L323" s="52">
        <v>25263555.559999999</v>
      </c>
      <c r="M323" s="52">
        <v>-11473091.949999999</v>
      </c>
      <c r="N323" s="52">
        <v>-773940.81</v>
      </c>
      <c r="O323" s="52">
        <v>0</v>
      </c>
      <c r="P323" s="52">
        <v>0.98</v>
      </c>
      <c r="Q323" s="52">
        <v>0</v>
      </c>
      <c r="R323" s="52">
        <v>-108567.22</v>
      </c>
      <c r="S323" s="52">
        <v>0</v>
      </c>
      <c r="T323" s="52">
        <v>0</v>
      </c>
      <c r="U323" s="52">
        <v>142188453.58000001</v>
      </c>
      <c r="V323" s="52">
        <v>135353949.28000003</v>
      </c>
      <c r="W323" s="53">
        <v>0</v>
      </c>
      <c r="Z323" s="52">
        <v>-773940.81</v>
      </c>
      <c r="AC323" s="52">
        <v>0.98</v>
      </c>
      <c r="AF323" s="52">
        <v>0</v>
      </c>
    </row>
    <row r="324" spans="1:32" ht="15" thickBot="1" x14ac:dyDescent="0.35">
      <c r="A324" s="57"/>
      <c r="B324" s="55" t="s">
        <v>564</v>
      </c>
      <c r="C324" s="47">
        <v>11653061352.779999</v>
      </c>
      <c r="D324" s="47">
        <v>1040108054.26</v>
      </c>
      <c r="E324" s="47">
        <v>-119623312.44</v>
      </c>
      <c r="F324" s="47">
        <v>0</v>
      </c>
      <c r="G324" s="47">
        <v>579383.80000000005</v>
      </c>
      <c r="H324" s="47">
        <v>12574125478.399996</v>
      </c>
      <c r="I324" s="47">
        <v>11926589413.050001</v>
      </c>
      <c r="J324" s="48">
        <v>0</v>
      </c>
      <c r="K324" s="47">
        <v>3460649480.75</v>
      </c>
      <c r="L324" s="47">
        <v>428484910.42000008</v>
      </c>
      <c r="M324" s="47">
        <v>-119623312.44</v>
      </c>
      <c r="N324" s="47">
        <v>-81929185.079999998</v>
      </c>
      <c r="O324" s="47">
        <v>-15785611.079999996</v>
      </c>
      <c r="P324" s="47">
        <v>1747970.73</v>
      </c>
      <c r="Q324" s="47">
        <v>3697859</v>
      </c>
      <c r="R324" s="47">
        <v>0</v>
      </c>
      <c r="S324" s="47">
        <v>36383937.379999995</v>
      </c>
      <c r="T324" s="47">
        <v>0</v>
      </c>
      <c r="U324" s="47">
        <v>3713626049.6800008</v>
      </c>
      <c r="V324" s="47">
        <v>3582512873.4700003</v>
      </c>
      <c r="W324" s="48">
        <v>-2.5679582904558629E-9</v>
      </c>
      <c r="Z324" s="47">
        <v>-97714796.159999996</v>
      </c>
      <c r="AC324" s="47">
        <v>5445829.7300000004</v>
      </c>
      <c r="AF324" s="47">
        <v>80078525.710000008</v>
      </c>
    </row>
    <row r="325" spans="1:32" ht="15" thickTop="1" x14ac:dyDescent="0.3">
      <c r="A325" s="58"/>
      <c r="B325" s="59" t="s">
        <v>565</v>
      </c>
      <c r="C325" s="60">
        <v>0</v>
      </c>
      <c r="D325" s="60">
        <v>0</v>
      </c>
      <c r="E325" s="60">
        <v>0</v>
      </c>
      <c r="F325" s="60">
        <v>0</v>
      </c>
      <c r="G325" s="60">
        <v>0</v>
      </c>
      <c r="H325" s="60">
        <v>0</v>
      </c>
      <c r="I325" s="60">
        <v>0</v>
      </c>
      <c r="J325" s="61">
        <v>0</v>
      </c>
      <c r="K325" s="60">
        <v>0</v>
      </c>
      <c r="L325" s="60">
        <v>0</v>
      </c>
      <c r="M325" s="60">
        <v>0</v>
      </c>
      <c r="N325" s="60">
        <v>0</v>
      </c>
      <c r="O325" s="60">
        <v>0</v>
      </c>
      <c r="P325" s="60">
        <v>0</v>
      </c>
      <c r="Q325" s="60">
        <v>0</v>
      </c>
      <c r="R325" s="60">
        <v>0</v>
      </c>
      <c r="S325" s="60">
        <v>0</v>
      </c>
      <c r="T325" s="60">
        <v>0</v>
      </c>
      <c r="U325" s="60">
        <v>0</v>
      </c>
      <c r="V325" s="60">
        <v>0</v>
      </c>
      <c r="W325" s="61">
        <v>0</v>
      </c>
      <c r="Z325" s="60">
        <v>0</v>
      </c>
      <c r="AC325" s="60">
        <v>0</v>
      </c>
      <c r="AF325" s="60">
        <v>0</v>
      </c>
    </row>
    <row r="326" spans="1:32" x14ac:dyDescent="0.3">
      <c r="A326" s="3"/>
      <c r="B326" s="49"/>
      <c r="C326" s="4"/>
      <c r="D326" s="4"/>
      <c r="E326" s="4"/>
      <c r="F326" s="4"/>
      <c r="G326" s="4"/>
      <c r="H326" s="4"/>
      <c r="I326" s="4"/>
      <c r="J326" s="50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50"/>
    </row>
    <row r="327" spans="1:32" x14ac:dyDescent="0.3">
      <c r="B327" s="62" t="s">
        <v>566</v>
      </c>
      <c r="C327" s="5">
        <v>-25607588.570000842</v>
      </c>
      <c r="D327" s="5">
        <v>-365353.75999999046</v>
      </c>
      <c r="E327" s="5">
        <v>5.9604644775390625E-8</v>
      </c>
      <c r="F327" s="60">
        <v>7.4214767664670944E-10</v>
      </c>
      <c r="G327" s="5">
        <v>1347256.8399999996</v>
      </c>
      <c r="H327" s="5">
        <v>-24625685.490009002</v>
      </c>
      <c r="I327" s="5">
        <v>-25501709.900001831</v>
      </c>
      <c r="J327" s="63">
        <v>8.2291662693023682E-6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64">
        <v>0</v>
      </c>
      <c r="Q327" s="5">
        <v>0</v>
      </c>
      <c r="R327" s="64">
        <v>2.2737367544323206E-11</v>
      </c>
      <c r="S327" s="5">
        <v>0</v>
      </c>
      <c r="T327" s="5">
        <v>0</v>
      </c>
      <c r="U327" s="5">
        <v>0</v>
      </c>
      <c r="V327" s="5">
        <v>2.0000457763671875E-2</v>
      </c>
      <c r="W327" s="42"/>
    </row>
    <row r="328" spans="1:32" x14ac:dyDescent="0.3">
      <c r="A328" s="106">
        <v>10110</v>
      </c>
      <c r="B328" s="107" t="s">
        <v>567</v>
      </c>
      <c r="C328" s="5">
        <v>2864990.53</v>
      </c>
      <c r="D328" s="2">
        <v>0</v>
      </c>
      <c r="E328" s="2">
        <v>0</v>
      </c>
      <c r="F328" s="2">
        <v>0</v>
      </c>
      <c r="G328" s="2">
        <v>615031.50000000058</v>
      </c>
      <c r="H328" s="5">
        <v>3480022.03</v>
      </c>
      <c r="I328" s="5">
        <v>3461881.1</v>
      </c>
      <c r="J328" s="63">
        <v>0</v>
      </c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42"/>
    </row>
    <row r="329" spans="1:32" x14ac:dyDescent="0.3">
      <c r="A329" s="106">
        <v>10112</v>
      </c>
      <c r="B329" s="107" t="s">
        <v>568</v>
      </c>
      <c r="C329" s="5">
        <v>22523688.170000002</v>
      </c>
      <c r="D329" s="2">
        <v>0</v>
      </c>
      <c r="E329" s="2">
        <v>0</v>
      </c>
      <c r="F329" s="2">
        <v>0</v>
      </c>
      <c r="G329" s="2">
        <v>-1789095.77</v>
      </c>
      <c r="H329" s="5">
        <v>20734592.399999999</v>
      </c>
      <c r="I329" s="5">
        <v>21763714.469999999</v>
      </c>
      <c r="J329" s="63">
        <v>0</v>
      </c>
      <c r="K329" s="2"/>
      <c r="L329" s="2"/>
      <c r="M329" s="2"/>
      <c r="O329" s="2"/>
      <c r="P329" s="2"/>
      <c r="Q329" s="2"/>
      <c r="R329" s="2"/>
      <c r="S329" s="2"/>
      <c r="T329" s="2"/>
      <c r="U329" s="2"/>
      <c r="V329" s="2"/>
      <c r="W329" s="42"/>
    </row>
    <row r="330" spans="1:32" x14ac:dyDescent="0.3">
      <c r="A330" s="106">
        <v>10200</v>
      </c>
      <c r="B330" s="107" t="s">
        <v>569</v>
      </c>
      <c r="C330" s="5">
        <v>218909.87</v>
      </c>
      <c r="D330" s="2">
        <v>365353.76</v>
      </c>
      <c r="E330" s="2"/>
      <c r="F330" s="2"/>
      <c r="G330" s="2">
        <v>-173192.57000000007</v>
      </c>
      <c r="H330" s="5">
        <v>411071.06</v>
      </c>
      <c r="I330" s="5">
        <v>276114.3</v>
      </c>
      <c r="J330" s="63">
        <v>0</v>
      </c>
      <c r="K330" s="2"/>
      <c r="L330" s="2"/>
      <c r="M330" s="2"/>
      <c r="O330" s="2"/>
      <c r="P330" s="2"/>
      <c r="Q330" s="2"/>
      <c r="R330" s="2"/>
      <c r="S330" s="2"/>
      <c r="T330" s="2"/>
      <c r="U330" s="2"/>
      <c r="V330" s="2"/>
      <c r="W330" s="42"/>
    </row>
    <row r="331" spans="1:32" x14ac:dyDescent="0.3">
      <c r="B331" s="107" t="s">
        <v>570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-0.03</v>
      </c>
      <c r="J331" s="63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0.02</v>
      </c>
      <c r="W331" s="42"/>
    </row>
    <row r="332" spans="1:32" x14ac:dyDescent="0.3">
      <c r="A332" s="3"/>
      <c r="B332" s="49"/>
      <c r="C332" s="51"/>
      <c r="D332" s="51"/>
      <c r="E332" s="51"/>
      <c r="F332" s="51"/>
      <c r="G332" s="51"/>
      <c r="H332" s="51"/>
      <c r="I332" s="51"/>
      <c r="J332" s="65"/>
      <c r="K332" s="51"/>
      <c r="L332" s="51"/>
      <c r="M332" s="51"/>
      <c r="N332" s="4"/>
      <c r="O332" s="51"/>
      <c r="P332" s="51"/>
      <c r="Q332" s="51"/>
      <c r="R332" s="51"/>
      <c r="S332" s="51"/>
      <c r="T332" s="51"/>
      <c r="U332" s="51"/>
      <c r="V332" s="51"/>
      <c r="W332" s="65"/>
    </row>
    <row r="333" spans="1:32" x14ac:dyDescent="0.3">
      <c r="B333" s="108" t="s">
        <v>571</v>
      </c>
      <c r="C333" s="109">
        <v>11663485821.480001</v>
      </c>
      <c r="D333" s="109">
        <v>1039363450.5699997</v>
      </c>
      <c r="E333" s="109">
        <v>-119288124.21999995</v>
      </c>
      <c r="F333" s="109">
        <v>5.2386894822120667E-10</v>
      </c>
      <c r="G333" s="109">
        <v>-767873.03999999946</v>
      </c>
      <c r="H333" s="109">
        <v>12582793274.789991</v>
      </c>
      <c r="I333" s="109">
        <v>11936352009.639999</v>
      </c>
      <c r="J333" s="53"/>
      <c r="K333" s="109">
        <v>3452940029.4099984</v>
      </c>
      <c r="L333" s="109">
        <v>428714416.69000006</v>
      </c>
      <c r="M333" s="109">
        <v>-119288124.21999995</v>
      </c>
      <c r="N333" s="110">
        <v>-81929185.080000043</v>
      </c>
      <c r="O333" s="109">
        <v>-15785611.080000002</v>
      </c>
      <c r="P333" s="109">
        <v>1747970.7300000002</v>
      </c>
      <c r="Q333" s="109">
        <v>3697858.9999999991</v>
      </c>
      <c r="R333" s="109">
        <v>-2.2737367544323206E-11</v>
      </c>
      <c r="S333" s="109">
        <v>36383937.379999995</v>
      </c>
      <c r="T333" s="109">
        <v>0</v>
      </c>
      <c r="U333" s="109">
        <v>3706481292.8300023</v>
      </c>
      <c r="V333" s="109">
        <v>3574431010.1199999</v>
      </c>
      <c r="W333" s="53"/>
    </row>
    <row r="334" spans="1:32" x14ac:dyDescent="0.3">
      <c r="B334" s="108" t="s">
        <v>235</v>
      </c>
      <c r="C334" s="109">
        <v>0</v>
      </c>
      <c r="D334" s="109">
        <v>0</v>
      </c>
      <c r="E334" s="109">
        <v>0</v>
      </c>
      <c r="F334" s="109">
        <v>1.1641532182693481E-9</v>
      </c>
      <c r="G334" s="109">
        <v>1.1641532182693481E-9</v>
      </c>
      <c r="H334" s="109">
        <v>0</v>
      </c>
      <c r="I334" s="109">
        <v>0</v>
      </c>
      <c r="J334" s="111"/>
      <c r="K334" s="109">
        <v>0</v>
      </c>
      <c r="L334" s="109">
        <v>0</v>
      </c>
      <c r="M334" s="109">
        <v>0</v>
      </c>
      <c r="N334" s="110">
        <v>0</v>
      </c>
      <c r="O334" s="109">
        <v>0</v>
      </c>
      <c r="P334" s="109">
        <v>0</v>
      </c>
      <c r="Q334" s="109">
        <v>0</v>
      </c>
      <c r="R334" s="109">
        <v>0</v>
      </c>
      <c r="S334" s="109">
        <v>0</v>
      </c>
      <c r="T334" s="109">
        <v>0</v>
      </c>
      <c r="U334" s="109">
        <v>0</v>
      </c>
      <c r="V334" s="109">
        <v>0</v>
      </c>
      <c r="W334" s="111"/>
    </row>
    <row r="335" spans="1:32" x14ac:dyDescent="0.3">
      <c r="A335" s="3"/>
      <c r="B335" s="49"/>
      <c r="C335" s="51"/>
      <c r="D335" s="51"/>
      <c r="E335" s="51"/>
      <c r="F335" s="51"/>
      <c r="G335" s="51"/>
      <c r="H335" s="51"/>
      <c r="I335" s="51"/>
      <c r="J335" s="65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65"/>
    </row>
    <row r="336" spans="1:32" x14ac:dyDescent="0.3">
      <c r="B336" s="112" t="s">
        <v>572</v>
      </c>
      <c r="C336">
        <v>3</v>
      </c>
      <c r="D336">
        <v>4</v>
      </c>
      <c r="E336">
        <v>5</v>
      </c>
      <c r="F336">
        <v>6</v>
      </c>
      <c r="G336">
        <v>7</v>
      </c>
      <c r="H336">
        <v>8</v>
      </c>
      <c r="I336">
        <v>9</v>
      </c>
      <c r="J336" s="113">
        <v>10</v>
      </c>
      <c r="K336">
        <v>11</v>
      </c>
      <c r="L336">
        <v>12</v>
      </c>
      <c r="M336">
        <v>13</v>
      </c>
      <c r="N336">
        <v>14</v>
      </c>
      <c r="O336">
        <v>15</v>
      </c>
      <c r="P336">
        <v>16</v>
      </c>
      <c r="Q336">
        <v>17</v>
      </c>
      <c r="R336">
        <v>18</v>
      </c>
      <c r="S336">
        <v>19</v>
      </c>
      <c r="T336">
        <v>20</v>
      </c>
      <c r="U336">
        <v>21</v>
      </c>
      <c r="V336">
        <v>22</v>
      </c>
      <c r="W336" s="113">
        <v>23</v>
      </c>
    </row>
    <row r="337" spans="1:23" x14ac:dyDescent="0.3">
      <c r="A337" s="82">
        <v>34300</v>
      </c>
      <c r="B337" s="100" t="s">
        <v>486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4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42">
        <v>0</v>
      </c>
    </row>
    <row r="338" spans="1:23" x14ac:dyDescent="0.3">
      <c r="A338" s="82">
        <v>34800</v>
      </c>
      <c r="B338" s="100" t="s">
        <v>487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4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42">
        <v>0</v>
      </c>
    </row>
    <row r="339" spans="1:23" x14ac:dyDescent="0.3">
      <c r="A339" s="82">
        <v>37101</v>
      </c>
      <c r="B339" s="100" t="s">
        <v>518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4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42">
        <v>0</v>
      </c>
    </row>
    <row r="340" spans="1:23" x14ac:dyDescent="0.3">
      <c r="A340" s="82">
        <v>37102</v>
      </c>
      <c r="B340" s="100" t="s">
        <v>519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4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42">
        <v>0</v>
      </c>
    </row>
    <row r="341" spans="1:23" x14ac:dyDescent="0.3">
      <c r="A341" s="82">
        <v>37103</v>
      </c>
      <c r="B341" s="100" t="s">
        <v>520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4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42">
        <v>0</v>
      </c>
    </row>
    <row r="342" spans="1:23" ht="15" thickBot="1" x14ac:dyDescent="0.35">
      <c r="B342" s="108" t="s">
        <v>25</v>
      </c>
      <c r="C342" s="114">
        <v>0</v>
      </c>
      <c r="D342" s="114">
        <v>0</v>
      </c>
      <c r="E342" s="114">
        <v>0</v>
      </c>
      <c r="F342" s="114">
        <v>0</v>
      </c>
      <c r="G342" s="114">
        <v>0</v>
      </c>
      <c r="H342" s="114">
        <v>0</v>
      </c>
      <c r="I342" s="114">
        <v>0</v>
      </c>
      <c r="J342" s="115">
        <v>0</v>
      </c>
      <c r="K342" s="114">
        <v>0</v>
      </c>
      <c r="L342" s="114">
        <v>0</v>
      </c>
      <c r="M342" s="114">
        <v>0</v>
      </c>
      <c r="N342" s="114">
        <v>0</v>
      </c>
      <c r="O342" s="114">
        <v>0</v>
      </c>
      <c r="P342" s="114">
        <v>0</v>
      </c>
      <c r="Q342" s="114">
        <v>0</v>
      </c>
      <c r="R342" s="114">
        <v>0</v>
      </c>
      <c r="S342" s="114">
        <v>0</v>
      </c>
      <c r="T342" s="114">
        <v>0</v>
      </c>
      <c r="U342" s="114">
        <v>0</v>
      </c>
      <c r="V342" s="114">
        <v>0</v>
      </c>
      <c r="W342" s="115">
        <v>0</v>
      </c>
    </row>
    <row r="343" spans="1:23" ht="15" thickTop="1" x14ac:dyDescent="0.3">
      <c r="B343" s="108" t="s">
        <v>235</v>
      </c>
      <c r="C343" s="109">
        <v>0</v>
      </c>
      <c r="D343" s="109">
        <v>0</v>
      </c>
      <c r="E343" s="109">
        <v>0</v>
      </c>
      <c r="F343" s="109">
        <v>-1.1641532182693481E-9</v>
      </c>
      <c r="G343" s="109">
        <v>-1.1641532182693481E-9</v>
      </c>
      <c r="H343" s="109">
        <v>0</v>
      </c>
      <c r="I343" s="109">
        <v>0</v>
      </c>
      <c r="J343" s="111">
        <v>0</v>
      </c>
      <c r="K343" s="109">
        <v>0</v>
      </c>
      <c r="L343" s="109">
        <v>0</v>
      </c>
      <c r="M343" s="109">
        <v>0</v>
      </c>
      <c r="N343" s="110">
        <v>0</v>
      </c>
      <c r="O343" s="109">
        <v>0</v>
      </c>
      <c r="P343" s="109">
        <v>0</v>
      </c>
      <c r="Q343" s="109">
        <v>0</v>
      </c>
      <c r="R343" s="109">
        <v>0</v>
      </c>
      <c r="S343" s="109">
        <v>0</v>
      </c>
      <c r="T343" s="109">
        <v>0</v>
      </c>
      <c r="U343" s="109">
        <v>0</v>
      </c>
      <c r="V343" s="109">
        <v>0</v>
      </c>
      <c r="W343" s="111">
        <v>0</v>
      </c>
    </row>
    <row r="344" spans="1:23" x14ac:dyDescent="0.3">
      <c r="A344" s="3"/>
      <c r="B344" s="49"/>
      <c r="C344" s="51"/>
      <c r="D344" s="51"/>
      <c r="E344" s="51"/>
      <c r="F344" s="51"/>
      <c r="G344" s="51"/>
      <c r="H344" s="51"/>
      <c r="I344" s="51"/>
      <c r="J344" s="65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65"/>
    </row>
  </sheetData>
  <conditionalFormatting sqref="C331:I331">
    <cfRule type="cellIs" dxfId="3" priority="4" operator="notEqual">
      <formula>0</formula>
    </cfRule>
  </conditionalFormatting>
  <conditionalFormatting sqref="C334:W334">
    <cfRule type="cellIs" dxfId="2" priority="2" operator="notEqual">
      <formula>0</formula>
    </cfRule>
  </conditionalFormatting>
  <conditionalFormatting sqref="C343:W343">
    <cfRule type="cellIs" dxfId="1" priority="1" operator="notEqual">
      <formula>0</formula>
    </cfRule>
  </conditionalFormatting>
  <conditionalFormatting sqref="K331:V331">
    <cfRule type="cellIs" dxfId="0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G7" sqref="G7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71" t="s">
        <v>573</v>
      </c>
    </row>
    <row r="3" spans="3:15" x14ac:dyDescent="0.3">
      <c r="C3" s="71"/>
    </row>
    <row r="4" spans="3:15" x14ac:dyDescent="0.3">
      <c r="C4" s="72" t="s">
        <v>574</v>
      </c>
    </row>
    <row r="5" spans="3:15" x14ac:dyDescent="0.3">
      <c r="C5" s="72"/>
    </row>
    <row r="6" spans="3:15" x14ac:dyDescent="0.3">
      <c r="C6" s="72"/>
    </row>
    <row r="7" spans="3:15" x14ac:dyDescent="0.3">
      <c r="C7" s="72" t="s">
        <v>575</v>
      </c>
      <c r="G7" s="78" t="s">
        <v>576</v>
      </c>
    </row>
    <row r="9" spans="3:15" x14ac:dyDescent="0.3">
      <c r="C9" s="72" t="s">
        <v>577</v>
      </c>
      <c r="N9" s="76">
        <v>34300</v>
      </c>
      <c r="O9" s="77" t="s">
        <v>486</v>
      </c>
    </row>
    <row r="10" spans="3:15" x14ac:dyDescent="0.3">
      <c r="N10" s="76">
        <v>34800</v>
      </c>
      <c r="O10" s="77" t="s">
        <v>487</v>
      </c>
    </row>
    <row r="11" spans="3:15" x14ac:dyDescent="0.3">
      <c r="C11" s="73" t="s">
        <v>578</v>
      </c>
      <c r="N11" s="76">
        <v>37101</v>
      </c>
      <c r="O11" s="77" t="s">
        <v>518</v>
      </c>
    </row>
    <row r="12" spans="3:15" x14ac:dyDescent="0.3">
      <c r="N12" s="76">
        <v>37102</v>
      </c>
      <c r="O12" s="77" t="s">
        <v>519</v>
      </c>
    </row>
    <row r="13" spans="3:15" x14ac:dyDescent="0.3">
      <c r="C13" s="72" t="s">
        <v>579</v>
      </c>
      <c r="N13" s="76">
        <v>37103</v>
      </c>
      <c r="O13" s="77" t="s">
        <v>520</v>
      </c>
    </row>
    <row r="14" spans="3:15" x14ac:dyDescent="0.3">
      <c r="C14" s="72" t="s">
        <v>580</v>
      </c>
    </row>
    <row r="15" spans="3:15" x14ac:dyDescent="0.3">
      <c r="C15" s="72" t="s">
        <v>581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06DA4-7DF0-4929-8E2F-ECD7017A42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B-07 2023A</vt:lpstr>
      <vt:lpstr>ASDR Current</vt:lpstr>
      <vt:lpstr>Instructions</vt:lpstr>
      <vt:lpstr>'B-07 2023A'!Print_Area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dcterms:created xsi:type="dcterms:W3CDTF">2020-08-11T15:11:46Z</dcterms:created>
  <dcterms:modified xsi:type="dcterms:W3CDTF">2024-04-08T19:10:59Z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763000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