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3" documentId="13_ncr:1_{EE005B82-190A-4142-A0E1-6A3854327820}" xr6:coauthVersionLast="47" xr6:coauthVersionMax="47" xr10:uidLastSave="{AC2944B3-56DA-4C03-A16D-1B4C6944C392}"/>
  <bookViews>
    <workbookView xWindow="3060" yWindow="3090" windowWidth="26070" windowHeight="17895" xr2:uid="{2A936E4B-CE96-4F60-9478-F26BE32D4843}"/>
  </bookViews>
  <sheets>
    <sheet name="Alternative" sheetId="4" r:id="rId1"/>
  </sheets>
  <definedNames>
    <definedName name="_xlnm.Print_Area" localSheetId="0">Alternative!$A$1:$K$37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8" i="4"/>
  <c r="E8" i="4" s="1"/>
  <c r="F8" i="4" s="1"/>
  <c r="G8" i="4" s="1"/>
  <c r="H8" i="4" s="1"/>
  <c r="I8" i="4" s="1"/>
  <c r="J8" i="4" s="1"/>
  <c r="K8" i="4" s="1"/>
  <c r="J11" i="4"/>
  <c r="I27" i="4"/>
  <c r="I11" i="4"/>
  <c r="H11" i="4"/>
  <c r="G27" i="4"/>
  <c r="G11" i="4"/>
  <c r="F27" i="4"/>
  <c r="F11" i="4"/>
  <c r="E27" i="4"/>
  <c r="E11" i="4"/>
  <c r="D27" i="4"/>
  <c r="D11" i="4"/>
  <c r="C27" i="4"/>
  <c r="C11" i="4"/>
  <c r="A24" i="4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E24" i="4" l="1"/>
  <c r="D29" i="4"/>
  <c r="D31" i="4" s="1"/>
  <c r="J27" i="4"/>
  <c r="H27" i="4"/>
  <c r="E25" i="4"/>
  <c r="K27" i="4"/>
  <c r="D25" i="4"/>
  <c r="K23" i="4"/>
  <c r="C25" i="4"/>
  <c r="D36" i="4" l="1"/>
  <c r="F24" i="4"/>
  <c r="E29" i="4"/>
  <c r="E31" i="4" s="1"/>
  <c r="E36" i="4" s="1"/>
  <c r="I13" i="4"/>
  <c r="I15" i="4" s="1"/>
  <c r="I20" i="4" s="1"/>
  <c r="D9" i="4"/>
  <c r="E13" i="4"/>
  <c r="E15" i="4" s="1"/>
  <c r="F9" i="4"/>
  <c r="G13" i="4"/>
  <c r="G15" i="4" s="1"/>
  <c r="H13" i="4"/>
  <c r="H15" i="4" s="1"/>
  <c r="I9" i="4"/>
  <c r="J13" i="4"/>
  <c r="J15" i="4" s="1"/>
  <c r="H9" i="4"/>
  <c r="J9" i="4"/>
  <c r="C9" i="4"/>
  <c r="C13" i="4"/>
  <c r="C15" i="4" s="1"/>
  <c r="K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K35" i="4"/>
  <c r="K34" i="4"/>
  <c r="K33" i="4"/>
  <c r="K32" i="4"/>
  <c r="K30" i="4"/>
  <c r="C29" i="4"/>
  <c r="C31" i="4" s="1"/>
  <c r="C36" i="4" s="1"/>
  <c r="K19" i="4"/>
  <c r="K18" i="4"/>
  <c r="K17" i="4"/>
  <c r="K16" i="4"/>
  <c r="K14" i="4"/>
  <c r="K11" i="4"/>
  <c r="G24" i="4" l="1"/>
  <c r="F25" i="4"/>
  <c r="F29" i="4"/>
  <c r="F31" i="4" s="1"/>
  <c r="H20" i="4"/>
  <c r="J20" i="4"/>
  <c r="C20" i="4"/>
  <c r="F13" i="4"/>
  <c r="F15" i="4" s="1"/>
  <c r="F20" i="4" s="1"/>
  <c r="E9" i="4"/>
  <c r="E20" i="4" s="1"/>
  <c r="K9" i="4"/>
  <c r="D13" i="4"/>
  <c r="D15" i="4" s="1"/>
  <c r="D20" i="4" s="1"/>
  <c r="G9" i="4"/>
  <c r="G20" i="4" s="1"/>
  <c r="K13" i="4"/>
  <c r="K15" i="4" s="1"/>
  <c r="F36" i="4" l="1"/>
  <c r="G25" i="4"/>
  <c r="G29" i="4"/>
  <c r="G31" i="4" s="1"/>
  <c r="H24" i="4"/>
  <c r="K20" i="4"/>
  <c r="I24" i="4" l="1"/>
  <c r="H29" i="4"/>
  <c r="H31" i="4" s="1"/>
  <c r="H36" i="4" s="1"/>
  <c r="H25" i="4"/>
  <c r="G36" i="4"/>
  <c r="I29" i="4" l="1"/>
  <c r="I31" i="4" s="1"/>
  <c r="I25" i="4"/>
  <c r="I36" i="4" s="1"/>
  <c r="J24" i="4"/>
  <c r="J29" i="4" l="1"/>
  <c r="J31" i="4" s="1"/>
  <c r="K24" i="4"/>
  <c r="J25" i="4"/>
  <c r="K25" i="4" l="1"/>
  <c r="K29" i="4"/>
  <c r="K31" i="4" s="1"/>
  <c r="J36" i="4"/>
  <c r="K36" i="4" l="1"/>
</calcChain>
</file>

<file path=xl/sharedStrings.xml><?xml version="1.0" encoding="utf-8"?>
<sst xmlns="http://schemas.openxmlformats.org/spreadsheetml/2006/main" count="40" uniqueCount="26">
  <si>
    <t>Tampa Electric</t>
  </si>
  <si>
    <t>Summary Revenue Requirement</t>
  </si>
  <si>
    <t>Corporate Headquarters</t>
  </si>
  <si>
    <t>Bearss Operation Center</t>
  </si>
  <si>
    <t>South Tampa Resilience Project</t>
  </si>
  <si>
    <t>Polk 1 Flexibility Project</t>
  </si>
  <si>
    <t>Polk Fuel Diversity Project</t>
  </si>
  <si>
    <t>Solar</t>
  </si>
  <si>
    <t>Energy Storage</t>
  </si>
  <si>
    <t>Grid Reliability &amp; Resilience Projects</t>
  </si>
  <si>
    <t>Total</t>
  </si>
  <si>
    <t>2026 Incremental Revenue Requirement</t>
  </si>
  <si>
    <t>Original In-Service Amount (13-Month Average)</t>
  </si>
  <si>
    <t>NOI Multiplier (MFR A-1)</t>
  </si>
  <si>
    <t>O&amp;M Expense</t>
  </si>
  <si>
    <t>Depreciation Expense</t>
  </si>
  <si>
    <t>Property Taxes</t>
  </si>
  <si>
    <t>ITC Amortization / PTC</t>
  </si>
  <si>
    <t>2027 Incremental Revenue Requirement</t>
  </si>
  <si>
    <t>NOI Requested - Non-Equity (line 1 x line 2)</t>
  </si>
  <si>
    <t>Rate of Return - Non-Equity (MFR D-1a)</t>
  </si>
  <si>
    <t>Total Revenue Requirement (Sum of lines 3, 9 - 13)</t>
  </si>
  <si>
    <t>Rate of Return - Equity (MFR D-1a)</t>
  </si>
  <si>
    <t>NOI Requested - Equity (line 5 x line 6)</t>
  </si>
  <si>
    <t>Return on Rate Base - Equity (line 7 x line 8)</t>
  </si>
  <si>
    <t>OPC IRR No.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</si>
</sst>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"/>
    <numFmt numFmtId="165" formatCode="_(* #,##0_);_(* \(#,##0\);_(* &quot;-&quot;??_);_(@_)"/>
    <numFmt numFmtId="166" formatCode="_(* #,##0.00000_);_(* \(#,##0.000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center" wrapText="1"/>
    </xf>
    <xf numFmtId="165" fontId="0" fillId="0" borderId="0" xfId="1" applyNumberFormat="1" applyFont="1"/>
    <xf numFmtId="10" fontId="0" fillId="0" borderId="1" xfId="2" applyNumberFormat="1" applyFont="1" applyBorder="1"/>
    <xf numFmtId="166" fontId="0" fillId="0" borderId="1" xfId="1" applyNumberFormat="1" applyFont="1" applyBorder="1"/>
    <xf numFmtId="165" fontId="0" fillId="0" borderId="2" xfId="1" applyNumberFormat="1" applyFont="1" applyBorder="1"/>
    <xf numFmtId="0" fontId="2" fillId="2" borderId="3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0" fillId="0" borderId="0" xfId="0" applyAlignment="1">
      <alignment horizontal="right" indent="1"/>
    </xf>
    <xf numFmtId="165" fontId="0" fillId="0" borderId="0" xfId="1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2F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1423-6747-48C3-99B8-3F0DEDB8E16A}">
  <sheetPr>
    <pageSetUpPr fitToPage="1"/>
  </sheetPr>
  <dimension ref="A1:K37"/>
  <sheetViews>
    <sheetView showGridLines="0" tabSelected="1" zoomScaleNormal="100" workbookViewId="0">
      <selection activeCell="N15" sqref="N15"/>
    </sheetView>
  </sheetViews>
  <sheetFormatPr defaultRowHeight="15" x14ac:dyDescent="0.25"/>
  <cols>
    <col min="1" max="1" width="4.42578125" customWidth="1"/>
    <col min="2" max="2" width="42.140625" customWidth="1"/>
    <col min="3" max="11" width="15.5703125" customWidth="1"/>
    <col min="12" max="12" width="11.85546875" bestFit="1" customWidth="1"/>
  </cols>
  <sheetData>
    <row r="1" spans="1:11" x14ac:dyDescent="0.25">
      <c r="A1" s="1" t="s">
        <v>0</v>
      </c>
      <c r="K1" s="13"/>
    </row>
    <row r="2" spans="1:11" ht="15" customHeight="1" x14ac:dyDescent="0.25">
      <c r="A2" s="1" t="s">
        <v>25</v>
      </c>
    </row>
    <row r="3" spans="1:11" ht="15" customHeight="1" x14ac:dyDescent="0.25">
      <c r="A3" s="1" t="s">
        <v>1</v>
      </c>
    </row>
    <row r="5" spans="1:11" ht="45" x14ac:dyDescent="0.25">
      <c r="C5" s="4" t="s">
        <v>5</v>
      </c>
      <c r="D5" s="4" t="s">
        <v>8</v>
      </c>
      <c r="E5" s="4" t="s">
        <v>2</v>
      </c>
      <c r="F5" s="4" t="s">
        <v>3</v>
      </c>
      <c r="G5" s="4" t="s">
        <v>4</v>
      </c>
      <c r="H5" s="4" t="s">
        <v>6</v>
      </c>
      <c r="I5" s="4" t="s">
        <v>9</v>
      </c>
      <c r="J5" s="4" t="s">
        <v>7</v>
      </c>
      <c r="K5" s="4" t="s">
        <v>10</v>
      </c>
    </row>
    <row r="6" spans="1:11" x14ac:dyDescent="0.25">
      <c r="A6" s="9" t="s">
        <v>11</v>
      </c>
      <c r="B6" s="10"/>
      <c r="C6" s="11"/>
      <c r="D6" s="11"/>
      <c r="E6" s="11"/>
      <c r="F6" s="11"/>
      <c r="G6" s="11"/>
      <c r="H6" s="11"/>
      <c r="I6" s="11"/>
      <c r="J6" s="11"/>
      <c r="K6" s="12"/>
    </row>
    <row r="7" spans="1:11" x14ac:dyDescent="0.25">
      <c r="A7" s="2">
        <v>1</v>
      </c>
      <c r="B7" s="3" t="s">
        <v>12</v>
      </c>
      <c r="C7" s="5">
        <v>30959547.284615375</v>
      </c>
      <c r="D7" s="5">
        <v>41559688.443846151</v>
      </c>
      <c r="E7" s="5">
        <v>70262089.791538432</v>
      </c>
      <c r="F7" s="5">
        <v>175883252.61461538</v>
      </c>
      <c r="G7" s="5">
        <v>68906417.14692305</v>
      </c>
      <c r="H7" s="5">
        <v>16159559.993846156</v>
      </c>
      <c r="I7" s="5">
        <v>33327169.92307692</v>
      </c>
      <c r="J7" s="5">
        <v>315176879.04230767</v>
      </c>
      <c r="K7" s="18">
        <f>SUM(C7:J7)</f>
        <v>752234604.24076915</v>
      </c>
    </row>
    <row r="8" spans="1:11" x14ac:dyDescent="0.25">
      <c r="A8" s="2">
        <f>+A7+1</f>
        <v>2</v>
      </c>
      <c r="B8" s="17" t="s">
        <v>20</v>
      </c>
      <c r="C8" s="6">
        <v>1.8499999999999999E-2</v>
      </c>
      <c r="D8" s="6">
        <f>+C8</f>
        <v>1.8499999999999999E-2</v>
      </c>
      <c r="E8" s="6">
        <f t="shared" ref="E8:K8" si="0">+D8</f>
        <v>1.8499999999999999E-2</v>
      </c>
      <c r="F8" s="6">
        <f t="shared" si="0"/>
        <v>1.8499999999999999E-2</v>
      </c>
      <c r="G8" s="6">
        <f t="shared" si="0"/>
        <v>1.8499999999999999E-2</v>
      </c>
      <c r="H8" s="6">
        <f t="shared" si="0"/>
        <v>1.8499999999999999E-2</v>
      </c>
      <c r="I8" s="6">
        <f t="shared" si="0"/>
        <v>1.8499999999999999E-2</v>
      </c>
      <c r="J8" s="6">
        <f t="shared" si="0"/>
        <v>1.8499999999999999E-2</v>
      </c>
      <c r="K8" s="6">
        <f t="shared" si="0"/>
        <v>1.8499999999999999E-2</v>
      </c>
    </row>
    <row r="9" spans="1:11" x14ac:dyDescent="0.25">
      <c r="A9" s="2">
        <f t="shared" ref="A9:A20" si="1">+A8+1</f>
        <v>3</v>
      </c>
      <c r="B9" s="17" t="s">
        <v>19</v>
      </c>
      <c r="C9" s="5">
        <f>+C7*C8</f>
        <v>572751.62476538436</v>
      </c>
      <c r="D9" s="5">
        <f t="shared" ref="D9:K9" si="2">+D7*D8</f>
        <v>768854.2362111538</v>
      </c>
      <c r="E9" s="5">
        <f t="shared" si="2"/>
        <v>1299848.661143461</v>
      </c>
      <c r="F9" s="5">
        <f t="shared" si="2"/>
        <v>3253840.1733703846</v>
      </c>
      <c r="G9" s="5">
        <f t="shared" si="2"/>
        <v>1274768.7172180763</v>
      </c>
      <c r="H9" s="5">
        <f t="shared" si="2"/>
        <v>298951.85988615389</v>
      </c>
      <c r="I9" s="5">
        <f t="shared" si="2"/>
        <v>616552.64357692294</v>
      </c>
      <c r="J9" s="5">
        <f t="shared" si="2"/>
        <v>5830772.2622826919</v>
      </c>
      <c r="K9" s="5">
        <f t="shared" si="2"/>
        <v>13916340.178454228</v>
      </c>
    </row>
    <row r="10" spans="1:11" x14ac:dyDescent="0.25">
      <c r="A10" s="2">
        <f t="shared" si="1"/>
        <v>4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2">
        <f t="shared" si="1"/>
        <v>5</v>
      </c>
      <c r="B11" s="3" t="s">
        <v>12</v>
      </c>
      <c r="C11" s="5">
        <f>+C7</f>
        <v>30959547.284615375</v>
      </c>
      <c r="D11" s="5">
        <f t="shared" ref="D11:J11" si="3">+D7</f>
        <v>41559688.443846151</v>
      </c>
      <c r="E11" s="5">
        <f t="shared" si="3"/>
        <v>70262089.791538432</v>
      </c>
      <c r="F11" s="5">
        <f t="shared" si="3"/>
        <v>175883252.61461538</v>
      </c>
      <c r="G11" s="5">
        <f t="shared" si="3"/>
        <v>68906417.14692305</v>
      </c>
      <c r="H11" s="5">
        <f t="shared" si="3"/>
        <v>16159559.993846156</v>
      </c>
      <c r="I11" s="5">
        <f t="shared" si="3"/>
        <v>33327169.92307692</v>
      </c>
      <c r="J11" s="5">
        <f t="shared" si="3"/>
        <v>315176879.04230767</v>
      </c>
      <c r="K11" s="5">
        <f>SUM(C11:J11)</f>
        <v>752234604.24076915</v>
      </c>
    </row>
    <row r="12" spans="1:11" x14ac:dyDescent="0.25">
      <c r="A12" s="2">
        <f t="shared" si="1"/>
        <v>6</v>
      </c>
      <c r="B12" s="3" t="s">
        <v>22</v>
      </c>
      <c r="C12" s="6">
        <v>5.5199999999999999E-2</v>
      </c>
      <c r="D12" s="6">
        <v>5.5199999999999999E-2</v>
      </c>
      <c r="E12" s="6">
        <v>5.5199999999999999E-2</v>
      </c>
      <c r="F12" s="6">
        <v>5.5199999999999999E-2</v>
      </c>
      <c r="G12" s="6">
        <v>5.5199999999999999E-2</v>
      </c>
      <c r="H12" s="6">
        <v>5.5199999999999999E-2</v>
      </c>
      <c r="I12" s="6">
        <v>5.5199999999999999E-2</v>
      </c>
      <c r="J12" s="6">
        <v>5.5199999999999999E-2</v>
      </c>
      <c r="K12" s="6">
        <v>5.5199999999999999E-2</v>
      </c>
    </row>
    <row r="13" spans="1:11" x14ac:dyDescent="0.25">
      <c r="A13" s="2">
        <f t="shared" si="1"/>
        <v>7</v>
      </c>
      <c r="B13" s="3" t="s">
        <v>23</v>
      </c>
      <c r="C13" s="5">
        <f>+C11*C12</f>
        <v>1708967.0101107687</v>
      </c>
      <c r="D13" s="5">
        <f>+D11*D12</f>
        <v>2294094.8021003073</v>
      </c>
      <c r="E13" s="5">
        <f>+E11*E12</f>
        <v>3878467.3564929212</v>
      </c>
      <c r="F13" s="5">
        <f>+F11*F12</f>
        <v>9708755.5443267692</v>
      </c>
      <c r="G13" s="5">
        <f t="shared" ref="G13:K13" si="4">+G11*G12</f>
        <v>3803634.2265101522</v>
      </c>
      <c r="H13" s="5">
        <f t="shared" si="4"/>
        <v>892007.71166030783</v>
      </c>
      <c r="I13" s="5">
        <f t="shared" si="4"/>
        <v>1839659.7797538459</v>
      </c>
      <c r="J13" s="5">
        <f>+J11*J12</f>
        <v>17397763.723135382</v>
      </c>
      <c r="K13" s="5">
        <f t="shared" si="4"/>
        <v>41523350.154090457</v>
      </c>
    </row>
    <row r="14" spans="1:11" x14ac:dyDescent="0.25">
      <c r="A14" s="2">
        <f t="shared" si="1"/>
        <v>8</v>
      </c>
      <c r="B14" s="3" t="s">
        <v>13</v>
      </c>
      <c r="C14" s="7">
        <v>1.3436399999999999</v>
      </c>
      <c r="D14" s="7">
        <v>1.3436399999999999</v>
      </c>
      <c r="E14" s="7">
        <v>1.3436399999999999</v>
      </c>
      <c r="F14" s="7">
        <v>1.3436399999999999</v>
      </c>
      <c r="G14" s="7">
        <v>1.3436399999999999</v>
      </c>
      <c r="H14" s="7">
        <v>1.3436399999999999</v>
      </c>
      <c r="I14" s="7">
        <v>1.3436399999999999</v>
      </c>
      <c r="J14" s="7">
        <v>1.3436399999999999</v>
      </c>
      <c r="K14" s="7">
        <f>+I14</f>
        <v>1.3436399999999999</v>
      </c>
    </row>
    <row r="15" spans="1:11" x14ac:dyDescent="0.25">
      <c r="A15" s="2">
        <f t="shared" si="1"/>
        <v>9</v>
      </c>
      <c r="B15" s="3" t="s">
        <v>24</v>
      </c>
      <c r="C15" s="5">
        <f>+C13*C14</f>
        <v>2296236.4334652331</v>
      </c>
      <c r="D15" s="5">
        <f>+D13*D14</f>
        <v>3082437.539894057</v>
      </c>
      <c r="E15" s="5">
        <f>+E13*E14</f>
        <v>5211263.8788781483</v>
      </c>
      <c r="F15" s="5">
        <f>+F13*F14</f>
        <v>13045072.29957922</v>
      </c>
      <c r="G15" s="5">
        <f t="shared" ref="G15:K15" si="5">+G13*G14</f>
        <v>5110715.0921081007</v>
      </c>
      <c r="H15" s="5">
        <f t="shared" si="5"/>
        <v>1198537.241695256</v>
      </c>
      <c r="I15" s="5">
        <f t="shared" si="5"/>
        <v>2471840.4664684576</v>
      </c>
      <c r="J15" s="5">
        <f>+J13*J14</f>
        <v>23376331.248953622</v>
      </c>
      <c r="K15" s="5">
        <f t="shared" si="5"/>
        <v>55792434.201042101</v>
      </c>
    </row>
    <row r="16" spans="1:11" x14ac:dyDescent="0.25">
      <c r="A16" s="2">
        <f t="shared" si="1"/>
        <v>10</v>
      </c>
      <c r="B16" s="3" t="s">
        <v>14</v>
      </c>
      <c r="C16" s="5">
        <v>-37142.279999999795</v>
      </c>
      <c r="D16" s="5">
        <v>217299.99999999959</v>
      </c>
      <c r="E16" s="5">
        <v>986280.87999999989</v>
      </c>
      <c r="F16" s="5">
        <v>1066000</v>
      </c>
      <c r="G16" s="5">
        <v>663561</v>
      </c>
      <c r="H16" s="5">
        <v>0</v>
      </c>
      <c r="I16" s="5">
        <v>146335.23834580285</v>
      </c>
      <c r="J16" s="5">
        <v>3799583.333333333</v>
      </c>
      <c r="K16" s="5">
        <f>SUM(C16:J16)</f>
        <v>6841918.1716791354</v>
      </c>
    </row>
    <row r="17" spans="1:11" x14ac:dyDescent="0.25">
      <c r="A17" s="2">
        <f t="shared" si="1"/>
        <v>11</v>
      </c>
      <c r="B17" s="3" t="s">
        <v>15</v>
      </c>
      <c r="C17" s="5">
        <v>1435491.0090966662</v>
      </c>
      <c r="D17" s="5">
        <v>4575371.0418218337</v>
      </c>
      <c r="E17" s="5">
        <v>1223208.8092191652</v>
      </c>
      <c r="F17" s="5">
        <v>5335898.5677053351</v>
      </c>
      <c r="G17" s="5">
        <v>1459937.7699606672</v>
      </c>
      <c r="H17" s="5">
        <v>537651.00587683346</v>
      </c>
      <c r="I17" s="5">
        <v>905313.07831750007</v>
      </c>
      <c r="J17" s="5">
        <v>9672887.2415012512</v>
      </c>
      <c r="K17" s="5">
        <f t="shared" ref="K17:K19" si="6">SUM(C17:J17)</f>
        <v>25145758.523499254</v>
      </c>
    </row>
    <row r="18" spans="1:11" x14ac:dyDescent="0.25">
      <c r="A18" s="2">
        <f t="shared" si="1"/>
        <v>12</v>
      </c>
      <c r="B18" s="3" t="s">
        <v>16</v>
      </c>
      <c r="C18" s="5">
        <v>721636.08765710017</v>
      </c>
      <c r="D18" s="5">
        <v>1278783.96713155</v>
      </c>
      <c r="E18" s="5">
        <v>1620060.88525985</v>
      </c>
      <c r="F18" s="5">
        <v>3206785.3653951501</v>
      </c>
      <c r="G18" s="5">
        <v>1016053.2971930002</v>
      </c>
      <c r="H18" s="5">
        <v>0</v>
      </c>
      <c r="I18" s="5">
        <v>247434.00000000003</v>
      </c>
      <c r="J18" s="5">
        <v>789028.82020179974</v>
      </c>
      <c r="K18" s="5">
        <f t="shared" si="6"/>
        <v>8879782.4228384495</v>
      </c>
    </row>
    <row r="19" spans="1:11" x14ac:dyDescent="0.25">
      <c r="A19" s="2">
        <f t="shared" si="1"/>
        <v>13</v>
      </c>
      <c r="B19" s="3" t="s">
        <v>17</v>
      </c>
      <c r="C19" s="5">
        <v>0</v>
      </c>
      <c r="D19" s="5">
        <v>-1196669.0344540509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-14086934.60449671</v>
      </c>
      <c r="K19" s="5">
        <f t="shared" si="6"/>
        <v>-15283603.638950761</v>
      </c>
    </row>
    <row r="20" spans="1:11" ht="15.75" thickBot="1" x14ac:dyDescent="0.3">
      <c r="A20" s="2">
        <f t="shared" si="1"/>
        <v>14</v>
      </c>
      <c r="B20" s="3" t="s">
        <v>21</v>
      </c>
      <c r="C20" s="8">
        <f>C9+SUM(C15:C19)</f>
        <v>4988972.8749843836</v>
      </c>
      <c r="D20" s="8">
        <f t="shared" ref="D20:K20" si="7">D9+SUM(D15:D19)</f>
        <v>8726077.7506045438</v>
      </c>
      <c r="E20" s="8">
        <f t="shared" si="7"/>
        <v>10340663.114500625</v>
      </c>
      <c r="F20" s="8">
        <f t="shared" si="7"/>
        <v>25907596.40605009</v>
      </c>
      <c r="G20" s="8">
        <f t="shared" si="7"/>
        <v>9525035.8764798436</v>
      </c>
      <c r="H20" s="8">
        <f t="shared" si="7"/>
        <v>2035140.1074582434</v>
      </c>
      <c r="I20" s="8">
        <f t="shared" si="7"/>
        <v>4387475.4267086834</v>
      </c>
      <c r="J20" s="8">
        <f t="shared" si="7"/>
        <v>29381668.301775984</v>
      </c>
      <c r="K20" s="8">
        <f t="shared" si="7"/>
        <v>95292629.85856241</v>
      </c>
    </row>
    <row r="21" spans="1:11" ht="15.75" thickTop="1" x14ac:dyDescent="0.25">
      <c r="A21" s="2"/>
      <c r="B21" s="3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A22" s="9" t="s">
        <v>18</v>
      </c>
      <c r="B22" s="10"/>
      <c r="C22" s="11"/>
      <c r="D22" s="11"/>
      <c r="E22" s="11"/>
      <c r="F22" s="11"/>
      <c r="G22" s="11"/>
      <c r="H22" s="11"/>
      <c r="I22" s="11"/>
      <c r="J22" s="11"/>
      <c r="K22" s="12"/>
    </row>
    <row r="23" spans="1:11" x14ac:dyDescent="0.25">
      <c r="A23" s="2">
        <v>1</v>
      </c>
      <c r="B23" s="3" t="s">
        <v>12</v>
      </c>
      <c r="C23" s="5">
        <v>0</v>
      </c>
      <c r="D23" s="5">
        <v>0</v>
      </c>
      <c r="E23" s="5">
        <v>0</v>
      </c>
      <c r="F23" s="5">
        <v>0</v>
      </c>
      <c r="G23" s="5">
        <v>27623903.949230731</v>
      </c>
      <c r="H23" s="5">
        <v>37696509.986153841</v>
      </c>
      <c r="I23" s="5">
        <v>128546521.03153847</v>
      </c>
      <c r="J23" s="5">
        <v>323985153.00692314</v>
      </c>
      <c r="K23" s="5">
        <f>SUM(C23:J23)</f>
        <v>517852087.9738462</v>
      </c>
    </row>
    <row r="24" spans="1:11" x14ac:dyDescent="0.25">
      <c r="A24" s="2">
        <f>+A23+1</f>
        <v>2</v>
      </c>
      <c r="B24" s="17" t="s">
        <v>20</v>
      </c>
      <c r="C24" s="6">
        <v>1.8499999999999999E-2</v>
      </c>
      <c r="D24" s="6">
        <f>+C24</f>
        <v>1.8499999999999999E-2</v>
      </c>
      <c r="E24" s="6">
        <f t="shared" ref="E24:K24" si="8">+D24</f>
        <v>1.8499999999999999E-2</v>
      </c>
      <c r="F24" s="6">
        <f t="shared" si="8"/>
        <v>1.8499999999999999E-2</v>
      </c>
      <c r="G24" s="6">
        <f t="shared" si="8"/>
        <v>1.8499999999999999E-2</v>
      </c>
      <c r="H24" s="6">
        <f t="shared" si="8"/>
        <v>1.8499999999999999E-2</v>
      </c>
      <c r="I24" s="6">
        <f t="shared" si="8"/>
        <v>1.8499999999999999E-2</v>
      </c>
      <c r="J24" s="6">
        <f t="shared" si="8"/>
        <v>1.8499999999999999E-2</v>
      </c>
      <c r="K24" s="6">
        <f t="shared" si="8"/>
        <v>1.8499999999999999E-2</v>
      </c>
    </row>
    <row r="25" spans="1:11" x14ac:dyDescent="0.25">
      <c r="A25" s="2">
        <f t="shared" ref="A25:A36" si="9">+A24+1</f>
        <v>3</v>
      </c>
      <c r="B25" s="17" t="s">
        <v>19</v>
      </c>
      <c r="C25" s="5">
        <f>+C23*C24</f>
        <v>0</v>
      </c>
      <c r="D25" s="5">
        <f t="shared" ref="D25:J25" si="10">+D23*D24</f>
        <v>0</v>
      </c>
      <c r="E25" s="5">
        <f t="shared" si="10"/>
        <v>0</v>
      </c>
      <c r="F25" s="5">
        <f t="shared" si="10"/>
        <v>0</v>
      </c>
      <c r="G25" s="5">
        <f t="shared" si="10"/>
        <v>511042.22306076851</v>
      </c>
      <c r="H25" s="5">
        <f t="shared" si="10"/>
        <v>697385.43474384607</v>
      </c>
      <c r="I25" s="5">
        <f t="shared" si="10"/>
        <v>2378110.6390834618</v>
      </c>
      <c r="J25" s="5">
        <f t="shared" si="10"/>
        <v>5993725.3306280775</v>
      </c>
      <c r="K25" s="5">
        <f t="shared" ref="K25" si="11">+K23*K24</f>
        <v>9580263.6275161542</v>
      </c>
    </row>
    <row r="26" spans="1:11" x14ac:dyDescent="0.25">
      <c r="A26" s="2">
        <f t="shared" si="9"/>
        <v>4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5">
      <c r="A27" s="2">
        <f t="shared" si="9"/>
        <v>5</v>
      </c>
      <c r="B27" s="3" t="s">
        <v>12</v>
      </c>
      <c r="C27" s="5">
        <f>+C23</f>
        <v>0</v>
      </c>
      <c r="D27" s="5">
        <f t="shared" ref="D27:J27" si="12">+D23</f>
        <v>0</v>
      </c>
      <c r="E27" s="5">
        <f t="shared" si="12"/>
        <v>0</v>
      </c>
      <c r="F27" s="5">
        <f t="shared" si="12"/>
        <v>0</v>
      </c>
      <c r="G27" s="5">
        <f t="shared" si="12"/>
        <v>27623903.949230731</v>
      </c>
      <c r="H27" s="5">
        <f t="shared" si="12"/>
        <v>37696509.986153841</v>
      </c>
      <c r="I27" s="5">
        <f t="shared" si="12"/>
        <v>128546521.03153847</v>
      </c>
      <c r="J27" s="5">
        <f t="shared" si="12"/>
        <v>323985153.00692314</v>
      </c>
      <c r="K27" s="5">
        <f>SUM(C27:J27)</f>
        <v>517852087.9738462</v>
      </c>
    </row>
    <row r="28" spans="1:11" x14ac:dyDescent="0.25">
      <c r="A28" s="2">
        <f t="shared" si="9"/>
        <v>6</v>
      </c>
      <c r="B28" s="3" t="s">
        <v>22</v>
      </c>
      <c r="C28" s="6">
        <v>5.5199999999999999E-2</v>
      </c>
      <c r="D28" s="6">
        <v>5.5199999999999999E-2</v>
      </c>
      <c r="E28" s="6">
        <v>5.5199999999999999E-2</v>
      </c>
      <c r="F28" s="6">
        <v>5.5199999999999999E-2</v>
      </c>
      <c r="G28" s="6">
        <v>5.5199999999999999E-2</v>
      </c>
      <c r="H28" s="6">
        <v>5.5199999999999999E-2</v>
      </c>
      <c r="I28" s="6">
        <v>5.5199999999999999E-2</v>
      </c>
      <c r="J28" s="6">
        <v>5.5199999999999999E-2</v>
      </c>
      <c r="K28" s="6">
        <v>5.5199999999999999E-2</v>
      </c>
    </row>
    <row r="29" spans="1:11" x14ac:dyDescent="0.25">
      <c r="A29" s="2">
        <f t="shared" si="9"/>
        <v>7</v>
      </c>
      <c r="B29" s="3" t="s">
        <v>23</v>
      </c>
      <c r="C29" s="5">
        <f>+C27*C28</f>
        <v>0</v>
      </c>
      <c r="D29" s="5">
        <f>+D27*D28</f>
        <v>0</v>
      </c>
      <c r="E29" s="5">
        <f>+E27*E28</f>
        <v>0</v>
      </c>
      <c r="F29" s="5">
        <f>+F27*F28</f>
        <v>0</v>
      </c>
      <c r="G29" s="5">
        <f t="shared" ref="G29:I29" si="13">+G27*G28</f>
        <v>1524839.4979975363</v>
      </c>
      <c r="H29" s="5">
        <f t="shared" si="13"/>
        <v>2080847.3512356919</v>
      </c>
      <c r="I29" s="5">
        <f t="shared" si="13"/>
        <v>7095767.9609409235</v>
      </c>
      <c r="J29" s="5">
        <f>+J27*J28</f>
        <v>17883980.445982158</v>
      </c>
      <c r="K29" s="5">
        <f t="shared" ref="K29" si="14">+K27*K28</f>
        <v>28585435.25615631</v>
      </c>
    </row>
    <row r="30" spans="1:11" x14ac:dyDescent="0.25">
      <c r="A30" s="2">
        <f t="shared" si="9"/>
        <v>8</v>
      </c>
      <c r="B30" s="3" t="s">
        <v>13</v>
      </c>
      <c r="C30" s="7">
        <v>1.3436399999999999</v>
      </c>
      <c r="D30" s="7">
        <v>1.3436399999999999</v>
      </c>
      <c r="E30" s="7">
        <v>1.3436399999999999</v>
      </c>
      <c r="F30" s="7">
        <v>1.3436399999999999</v>
      </c>
      <c r="G30" s="7">
        <v>1.3436399999999999</v>
      </c>
      <c r="H30" s="7">
        <v>1.3436399999999999</v>
      </c>
      <c r="I30" s="7">
        <v>1.3436399999999999</v>
      </c>
      <c r="J30" s="7">
        <v>1.3436399999999999</v>
      </c>
      <c r="K30" s="7">
        <f>+I30</f>
        <v>1.3436399999999999</v>
      </c>
    </row>
    <row r="31" spans="1:11" x14ac:dyDescent="0.25">
      <c r="A31" s="2">
        <f t="shared" si="9"/>
        <v>9</v>
      </c>
      <c r="B31" s="3" t="s">
        <v>24</v>
      </c>
      <c r="C31" s="5">
        <f>+C29*C30</f>
        <v>0</v>
      </c>
      <c r="D31" s="5">
        <f>+D29*D30</f>
        <v>0</v>
      </c>
      <c r="E31" s="5">
        <f>+E29*E30</f>
        <v>0</v>
      </c>
      <c r="F31" s="5">
        <f>+F29*F30</f>
        <v>0</v>
      </c>
      <c r="G31" s="5">
        <f t="shared" ref="G31:I31" si="15">+G29*G30</f>
        <v>2048835.3430894096</v>
      </c>
      <c r="H31" s="5">
        <f t="shared" si="15"/>
        <v>2795909.735014325</v>
      </c>
      <c r="I31" s="5">
        <f t="shared" si="15"/>
        <v>9534157.6630386617</v>
      </c>
      <c r="J31" s="5">
        <f>+J29*J30</f>
        <v>24029631.486439466</v>
      </c>
      <c r="K31" s="5">
        <f t="shared" ref="K31" si="16">+K29*K30</f>
        <v>38408534.227581866</v>
      </c>
    </row>
    <row r="32" spans="1:11" x14ac:dyDescent="0.25">
      <c r="A32" s="2">
        <f t="shared" si="9"/>
        <v>10</v>
      </c>
      <c r="B32" s="3" t="s">
        <v>14</v>
      </c>
      <c r="C32" s="5">
        <v>0</v>
      </c>
      <c r="D32" s="5">
        <v>0</v>
      </c>
      <c r="E32" s="5">
        <v>0</v>
      </c>
      <c r="F32" s="5">
        <v>0</v>
      </c>
      <c r="G32" s="5">
        <v>31105</v>
      </c>
      <c r="H32" s="5">
        <v>155000</v>
      </c>
      <c r="I32" s="5">
        <v>1369336.3198836097</v>
      </c>
      <c r="J32" s="5">
        <v>3234343.2569166664</v>
      </c>
      <c r="K32" s="5">
        <f>SUM(C32:J32)</f>
        <v>4789784.5768002756</v>
      </c>
    </row>
    <row r="33" spans="1:11" x14ac:dyDescent="0.25">
      <c r="A33" s="2">
        <f t="shared" si="9"/>
        <v>11</v>
      </c>
      <c r="B33" s="3" t="s">
        <v>15</v>
      </c>
      <c r="C33" s="5">
        <v>0</v>
      </c>
      <c r="D33" s="5">
        <v>0</v>
      </c>
      <c r="E33" s="5">
        <v>0</v>
      </c>
      <c r="F33" s="5">
        <v>0</v>
      </c>
      <c r="G33" s="5">
        <v>622458.63565600058</v>
      </c>
      <c r="H33" s="5">
        <v>1686604.6842971668</v>
      </c>
      <c r="I33" s="5">
        <v>13390643.646565501</v>
      </c>
      <c r="J33" s="5">
        <v>11284805.38810575</v>
      </c>
      <c r="K33" s="5">
        <f t="shared" ref="K33:K35" si="17">SUM(C33:J33)</f>
        <v>26984512.35462442</v>
      </c>
    </row>
    <row r="34" spans="1:11" x14ac:dyDescent="0.25">
      <c r="A34" s="2">
        <f t="shared" si="9"/>
        <v>12</v>
      </c>
      <c r="B34" s="3" t="s">
        <v>16</v>
      </c>
      <c r="C34" s="5">
        <v>0</v>
      </c>
      <c r="D34" s="5">
        <v>0</v>
      </c>
      <c r="E34" s="5">
        <v>0</v>
      </c>
      <c r="F34" s="5">
        <v>0</v>
      </c>
      <c r="G34" s="5">
        <v>532320.5407173495</v>
      </c>
      <c r="H34" s="5">
        <v>482819.6673707001</v>
      </c>
      <c r="I34" s="5">
        <v>1298930.5624850502</v>
      </c>
      <c r="J34" s="5">
        <v>1367298.1289095995</v>
      </c>
      <c r="K34" s="5">
        <f t="shared" si="17"/>
        <v>3681368.8994826996</v>
      </c>
    </row>
    <row r="35" spans="1:11" x14ac:dyDescent="0.25">
      <c r="A35" s="2">
        <f t="shared" si="9"/>
        <v>13</v>
      </c>
      <c r="B35" s="3" t="s">
        <v>17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-14888700.6092343</v>
      </c>
      <c r="K35" s="5">
        <f t="shared" si="17"/>
        <v>-14888700.6092343</v>
      </c>
    </row>
    <row r="36" spans="1:11" ht="15.75" thickBot="1" x14ac:dyDescent="0.3">
      <c r="A36" s="2">
        <f t="shared" si="9"/>
        <v>14</v>
      </c>
      <c r="B36" s="3" t="s">
        <v>21</v>
      </c>
      <c r="C36" s="8">
        <f>C25+SUM(C31:C35)</f>
        <v>0</v>
      </c>
      <c r="D36" s="8">
        <f t="shared" ref="D36:J36" si="18">D25+SUM(D31:D35)</f>
        <v>0</v>
      </c>
      <c r="E36" s="8">
        <f t="shared" si="18"/>
        <v>0</v>
      </c>
      <c r="F36" s="8">
        <f t="shared" si="18"/>
        <v>0</v>
      </c>
      <c r="G36" s="8">
        <f t="shared" si="18"/>
        <v>3745761.7425235282</v>
      </c>
      <c r="H36" s="8">
        <f t="shared" si="18"/>
        <v>5817719.5214260379</v>
      </c>
      <c r="I36" s="8">
        <f t="shared" si="18"/>
        <v>27971178.831056282</v>
      </c>
      <c r="J36" s="8">
        <f t="shared" si="18"/>
        <v>31021102.981765263</v>
      </c>
      <c r="K36" s="8">
        <f t="shared" ref="K36" si="19">K25+SUM(K31:K35)</f>
        <v>68555763.07677111</v>
      </c>
    </row>
    <row r="37" spans="1:11" ht="15.75" thickTop="1" x14ac:dyDescent="0.25"/>
  </sheetData>
  <pageMargins left="0.7" right="0.7" top="0.75" bottom="0.75" header="0.3" footer="0.3"/>
  <pageSetup scale="65" fitToHeight="0" orientation="landscape" blackAndWhite="1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A31E3-5387-41C6-93B7-D7A9F1CDBF6F}"/>
</file>

<file path=customXml/itemProps2.xml><?xml version="1.0" encoding="utf-8"?>
<ds:datastoreItem xmlns:ds="http://schemas.openxmlformats.org/officeDocument/2006/customXml" ds:itemID="{96C908E3-9C3B-4AEF-BF5E-F8EF817863DE}"/>
</file>

<file path=customXml/itemProps3.xml><?xml version="1.0" encoding="utf-8"?>
<ds:datastoreItem xmlns:ds="http://schemas.openxmlformats.org/officeDocument/2006/customXml" ds:itemID="{A2593FD6-0C13-4FCD-A206-DAF816B28C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Alternative</vt:lpstr>
      <vt:lpstr>Alternative!Print_Area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2024-05-10T15:51:57Z</dcterms:created>
  <dcterms:modified xsi:type="dcterms:W3CDTF">2024-05-10T15:52:00Z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2024-05-10T15:52:00Z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5fa2efc8-ef54-444e-8376-5992b5c1bb5c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</Properties>
</file>