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9"/>
  <workbookPr filterPrivacy="1" defaultThemeVersion="166925"/>
  <xr:revisionPtr revIDLastSave="1" documentId="6_{DD0BBAC9-E157-4394-88C2-BC92946E47DC}" xr6:coauthVersionLast="47" xr6:coauthVersionMax="47" xr10:uidLastSave="{56267D87-5090-43F9-A9BB-2DA67E0242DF}"/>
  <bookViews>
    <workbookView xWindow="-120" yWindow="-120" windowWidth="29040" windowHeight="15840" tabRatio="837" xr2:uid="{2E7881F2-18EB-4915-B330-F1844F62D9A6}"/>
  </bookViews>
  <sheets>
    <sheet name="Accuracy Summary" sheetId="22" r:id="rId1"/>
    <sheet name="Energy Sales Summary" sheetId="21" r:id="rId2"/>
    <sheet name="Causative Explanations" sheetId="18" r:id="rId3"/>
    <sheet name="Customers Side-by-Side" sheetId="8" r:id="rId4"/>
    <sheet name="Average Use Side-by-Side" sheetId="19" r:id="rId5"/>
    <sheet name="Peak Demands Side-by-Side" sheetId="1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7" i="19" l="1"/>
  <c r="C77" i="19"/>
  <c r="D77" i="19"/>
  <c r="E77" i="19"/>
  <c r="F77" i="19"/>
  <c r="G77" i="19"/>
  <c r="H77" i="19"/>
  <c r="I77" i="19"/>
  <c r="J77" i="19"/>
  <c r="K77" i="19"/>
  <c r="L77" i="19"/>
  <c r="M77" i="19"/>
  <c r="N77" i="19"/>
  <c r="B74" i="19"/>
  <c r="C74" i="19"/>
  <c r="D74" i="19"/>
  <c r="E74" i="19"/>
  <c r="F74" i="19"/>
  <c r="G74" i="19"/>
  <c r="H74" i="19"/>
  <c r="I74" i="19"/>
  <c r="J74" i="19"/>
  <c r="K74" i="19"/>
  <c r="L74" i="19"/>
  <c r="M74" i="19"/>
  <c r="N74" i="19"/>
  <c r="B58" i="19"/>
  <c r="C58" i="19"/>
  <c r="D58" i="19"/>
  <c r="E58" i="19"/>
  <c r="F58" i="19"/>
  <c r="G58" i="19"/>
  <c r="H58" i="19"/>
  <c r="I58" i="19"/>
  <c r="J58" i="19"/>
  <c r="K58" i="19"/>
  <c r="L58" i="19"/>
  <c r="M58" i="19"/>
  <c r="N58" i="19"/>
  <c r="B55" i="19"/>
  <c r="C55" i="19"/>
  <c r="D55" i="19"/>
  <c r="E55" i="19"/>
  <c r="F55" i="19"/>
  <c r="G55" i="19"/>
  <c r="H55" i="19"/>
  <c r="I55" i="19"/>
  <c r="J55" i="19"/>
  <c r="K55" i="19"/>
  <c r="L55" i="19"/>
  <c r="M55" i="19"/>
  <c r="N55" i="19"/>
  <c r="D4" i="22" s="1"/>
  <c r="B37" i="19"/>
  <c r="C37" i="19"/>
  <c r="D37" i="19"/>
  <c r="E37" i="19"/>
  <c r="F37" i="19"/>
  <c r="G37" i="19"/>
  <c r="H37" i="19"/>
  <c r="I37" i="19"/>
  <c r="J37" i="19"/>
  <c r="K37" i="19"/>
  <c r="L37" i="19"/>
  <c r="M37" i="19"/>
  <c r="N37" i="19"/>
  <c r="B34" i="19"/>
  <c r="C34" i="19"/>
  <c r="D34" i="19"/>
  <c r="E34" i="19"/>
  <c r="F34" i="19"/>
  <c r="G34" i="19"/>
  <c r="H34" i="19"/>
  <c r="I34" i="19"/>
  <c r="J34" i="19"/>
  <c r="K34" i="19"/>
  <c r="L34" i="19"/>
  <c r="M34" i="19"/>
  <c r="N34" i="19"/>
  <c r="B18" i="19"/>
  <c r="C18" i="19"/>
  <c r="D18" i="19"/>
  <c r="E18" i="19"/>
  <c r="F18" i="19"/>
  <c r="G18" i="19"/>
  <c r="H18" i="19"/>
  <c r="I18" i="19"/>
  <c r="J18" i="19"/>
  <c r="K18" i="19"/>
  <c r="L18" i="19"/>
  <c r="M18" i="19"/>
  <c r="N18" i="19"/>
  <c r="B15" i="19"/>
  <c r="C15" i="19"/>
  <c r="D15" i="19"/>
  <c r="E15" i="19"/>
  <c r="F15" i="19"/>
  <c r="G15" i="19"/>
  <c r="H15" i="19"/>
  <c r="I15" i="19"/>
  <c r="J15" i="19"/>
  <c r="K15" i="19"/>
  <c r="L15" i="19"/>
  <c r="M15" i="19"/>
  <c r="N15" i="19"/>
  <c r="E5" i="22"/>
  <c r="E6" i="22"/>
  <c r="E7" i="22"/>
  <c r="E4" i="22"/>
  <c r="E3" i="22"/>
  <c r="C7" i="22"/>
  <c r="D6" i="22"/>
  <c r="D7" i="22"/>
  <c r="D5" i="22"/>
  <c r="B77" i="21"/>
  <c r="C77" i="21"/>
  <c r="D77" i="21"/>
  <c r="E77" i="21"/>
  <c r="F77" i="21"/>
  <c r="G77" i="21"/>
  <c r="H77" i="21"/>
  <c r="I77" i="21"/>
  <c r="J77" i="21"/>
  <c r="K77" i="21"/>
  <c r="L77" i="21"/>
  <c r="M77" i="21"/>
  <c r="N77" i="21"/>
  <c r="B74" i="21"/>
  <c r="C74" i="21"/>
  <c r="D74" i="21"/>
  <c r="E74" i="21"/>
  <c r="F74" i="21"/>
  <c r="G74" i="21"/>
  <c r="H74" i="21"/>
  <c r="I74" i="21"/>
  <c r="J74" i="21"/>
  <c r="K74" i="21"/>
  <c r="L74" i="21"/>
  <c r="M74" i="21"/>
  <c r="N74" i="21"/>
  <c r="B58" i="21"/>
  <c r="C58" i="21"/>
  <c r="D58" i="21"/>
  <c r="E58" i="21"/>
  <c r="F58" i="21"/>
  <c r="G58" i="21"/>
  <c r="H58" i="21"/>
  <c r="I58" i="21"/>
  <c r="J58" i="21"/>
  <c r="K58" i="21"/>
  <c r="L58" i="21"/>
  <c r="M58" i="21"/>
  <c r="N58" i="21"/>
  <c r="B55" i="21"/>
  <c r="C55" i="21"/>
  <c r="D55" i="21"/>
  <c r="E55" i="21"/>
  <c r="F55" i="21"/>
  <c r="G55" i="21"/>
  <c r="H55" i="21"/>
  <c r="I55" i="21"/>
  <c r="J55" i="21"/>
  <c r="K55" i="21"/>
  <c r="L55" i="21"/>
  <c r="M55" i="21"/>
  <c r="N55" i="21"/>
  <c r="H37" i="21"/>
  <c r="G37" i="21"/>
  <c r="M36" i="21"/>
  <c r="L36" i="21"/>
  <c r="K36" i="21"/>
  <c r="J36" i="21"/>
  <c r="I36" i="21"/>
  <c r="H36" i="21"/>
  <c r="G36" i="21"/>
  <c r="F36" i="21"/>
  <c r="E36" i="21"/>
  <c r="D36" i="21"/>
  <c r="C36" i="21"/>
  <c r="B36" i="21"/>
  <c r="N36" i="21" s="1"/>
  <c r="M35" i="21"/>
  <c r="L35" i="21"/>
  <c r="K35" i="21"/>
  <c r="J35" i="21"/>
  <c r="I35" i="21"/>
  <c r="H35" i="21"/>
  <c r="G35" i="21"/>
  <c r="F35" i="21"/>
  <c r="E35" i="21"/>
  <c r="D35" i="21"/>
  <c r="C35" i="21"/>
  <c r="B35" i="21"/>
  <c r="N35" i="21" s="1"/>
  <c r="N34" i="21"/>
  <c r="M34" i="21"/>
  <c r="M37" i="21" s="1"/>
  <c r="L34" i="21"/>
  <c r="L37" i="21" s="1"/>
  <c r="K34" i="21"/>
  <c r="K37" i="21" s="1"/>
  <c r="J34" i="21"/>
  <c r="J37" i="21" s="1"/>
  <c r="I34" i="21"/>
  <c r="I37" i="21" s="1"/>
  <c r="H34" i="21"/>
  <c r="G34" i="21"/>
  <c r="F34" i="21"/>
  <c r="F37" i="21" s="1"/>
  <c r="E34" i="21"/>
  <c r="E37" i="21" s="1"/>
  <c r="D34" i="21"/>
  <c r="D37" i="21" s="1"/>
  <c r="C34" i="21"/>
  <c r="C37" i="21" s="1"/>
  <c r="B34" i="21"/>
  <c r="B37" i="21" s="1"/>
  <c r="C18" i="21"/>
  <c r="D18" i="21"/>
  <c r="E18" i="21"/>
  <c r="F18" i="21"/>
  <c r="G18" i="21"/>
  <c r="H18" i="21"/>
  <c r="I18" i="21"/>
  <c r="J18" i="21"/>
  <c r="K18" i="21"/>
  <c r="L18" i="21"/>
  <c r="M18" i="21"/>
  <c r="N18" i="21"/>
  <c r="B18" i="21"/>
  <c r="C15" i="21"/>
  <c r="D15" i="21"/>
  <c r="E15" i="21"/>
  <c r="F15" i="21"/>
  <c r="G15" i="21"/>
  <c r="H15" i="21"/>
  <c r="I15" i="21"/>
  <c r="J15" i="21"/>
  <c r="K15" i="21"/>
  <c r="L15" i="21"/>
  <c r="M15" i="21"/>
  <c r="N15" i="21"/>
  <c r="B15" i="21"/>
  <c r="B77" i="8"/>
  <c r="C77" i="8"/>
  <c r="D77" i="8"/>
  <c r="E77" i="8"/>
  <c r="F77" i="8"/>
  <c r="G77" i="8"/>
  <c r="H77" i="8"/>
  <c r="I77" i="8"/>
  <c r="J77" i="8"/>
  <c r="K77" i="8"/>
  <c r="L77" i="8"/>
  <c r="M77" i="8"/>
  <c r="N77" i="8"/>
  <c r="B58" i="8"/>
  <c r="C58" i="8"/>
  <c r="D58" i="8"/>
  <c r="E58" i="8"/>
  <c r="F58" i="8"/>
  <c r="G58" i="8"/>
  <c r="H58" i="8"/>
  <c r="I58" i="8"/>
  <c r="J58" i="8"/>
  <c r="K58" i="8"/>
  <c r="L58" i="8"/>
  <c r="M58" i="8"/>
  <c r="N58" i="8"/>
  <c r="G37" i="8"/>
  <c r="E18" i="8"/>
  <c r="M18" i="8"/>
  <c r="F74" i="8"/>
  <c r="G74" i="8"/>
  <c r="B55" i="8"/>
  <c r="J55" i="8"/>
  <c r="M34" i="8"/>
  <c r="M37" i="8" s="1"/>
  <c r="L34" i="8"/>
  <c r="L55" i="8" s="1"/>
  <c r="K34" i="8"/>
  <c r="K55" i="8" s="1"/>
  <c r="J34" i="8"/>
  <c r="J74" i="8" s="1"/>
  <c r="I34" i="8"/>
  <c r="I74" i="8" s="1"/>
  <c r="H34" i="8"/>
  <c r="H74" i="8" s="1"/>
  <c r="G34" i="8"/>
  <c r="G55" i="8" s="1"/>
  <c r="F34" i="8"/>
  <c r="F37" i="8" s="1"/>
  <c r="E34" i="8"/>
  <c r="E37" i="8" s="1"/>
  <c r="D34" i="8"/>
  <c r="D55" i="8" s="1"/>
  <c r="C34" i="8"/>
  <c r="C55" i="8" s="1"/>
  <c r="B34" i="8"/>
  <c r="B74" i="8" s="1"/>
  <c r="C15" i="8"/>
  <c r="C18" i="8" s="1"/>
  <c r="D15" i="8"/>
  <c r="E15" i="8"/>
  <c r="F15" i="8"/>
  <c r="F18" i="8" s="1"/>
  <c r="G15" i="8"/>
  <c r="G18" i="8" s="1"/>
  <c r="H15" i="8"/>
  <c r="H18" i="8" s="1"/>
  <c r="I15" i="8"/>
  <c r="I55" i="8" s="1"/>
  <c r="J15" i="8"/>
  <c r="J18" i="8" s="1"/>
  <c r="K15" i="8"/>
  <c r="K18" i="8" s="1"/>
  <c r="L15" i="8"/>
  <c r="M15" i="8"/>
  <c r="B15" i="8"/>
  <c r="B18" i="8" s="1"/>
  <c r="K50" i="19"/>
  <c r="C47" i="19"/>
  <c r="C67" i="8"/>
  <c r="D67" i="8"/>
  <c r="M36" i="8"/>
  <c r="L36" i="8"/>
  <c r="K36" i="8"/>
  <c r="J36" i="8"/>
  <c r="I36" i="8"/>
  <c r="H36" i="8"/>
  <c r="H37" i="8" s="1"/>
  <c r="G36" i="8"/>
  <c r="F36" i="8"/>
  <c r="E36" i="8"/>
  <c r="D36" i="8"/>
  <c r="C36" i="8"/>
  <c r="B36" i="8"/>
  <c r="M35" i="8"/>
  <c r="L35" i="8"/>
  <c r="K35" i="8"/>
  <c r="J35" i="8"/>
  <c r="I35" i="8"/>
  <c r="H35" i="8"/>
  <c r="G35" i="8"/>
  <c r="F35" i="8"/>
  <c r="E35" i="8"/>
  <c r="D35" i="8"/>
  <c r="C35" i="8"/>
  <c r="B35" i="8"/>
  <c r="M17" i="8"/>
  <c r="M76" i="8" s="1"/>
  <c r="L17" i="8"/>
  <c r="K17" i="8"/>
  <c r="K57" i="8" s="1"/>
  <c r="J17" i="8"/>
  <c r="I17" i="8"/>
  <c r="H17" i="8"/>
  <c r="G17" i="8"/>
  <c r="F17" i="8"/>
  <c r="E17" i="8"/>
  <c r="E76" i="8" s="1"/>
  <c r="D17" i="8"/>
  <c r="C17" i="8"/>
  <c r="C57" i="8" s="1"/>
  <c r="B17" i="8"/>
  <c r="M16" i="8"/>
  <c r="L16" i="8"/>
  <c r="L18" i="8" s="1"/>
  <c r="K16" i="8"/>
  <c r="J16" i="8"/>
  <c r="J75" i="8" s="1"/>
  <c r="I16" i="8"/>
  <c r="H16" i="8"/>
  <c r="G16" i="8"/>
  <c r="F16" i="8"/>
  <c r="E16" i="8"/>
  <c r="D16" i="8"/>
  <c r="D18" i="8" s="1"/>
  <c r="C16" i="8"/>
  <c r="B16" i="8"/>
  <c r="N37" i="21" l="1"/>
  <c r="M56" i="8"/>
  <c r="H55" i="8"/>
  <c r="M74" i="8"/>
  <c r="E74" i="8"/>
  <c r="I37" i="8"/>
  <c r="L74" i="8"/>
  <c r="D74" i="8"/>
  <c r="B37" i="8"/>
  <c r="J37" i="8"/>
  <c r="H56" i="8"/>
  <c r="L76" i="8"/>
  <c r="F55" i="8"/>
  <c r="K74" i="8"/>
  <c r="C74" i="8"/>
  <c r="I18" i="8"/>
  <c r="C37" i="8"/>
  <c r="K37" i="8"/>
  <c r="M55" i="8"/>
  <c r="E55" i="8"/>
  <c r="D37" i="8"/>
  <c r="L37" i="8"/>
  <c r="D75" i="8"/>
  <c r="L75" i="8"/>
  <c r="B75" i="8"/>
  <c r="E75" i="8"/>
  <c r="M75" i="8"/>
  <c r="I76" i="8"/>
  <c r="E56" i="8"/>
  <c r="C75" i="8"/>
  <c r="H76" i="8"/>
  <c r="N35" i="8"/>
  <c r="N36" i="8"/>
  <c r="J76" i="8"/>
  <c r="G76" i="8"/>
  <c r="G75" i="8"/>
  <c r="C76" i="8"/>
  <c r="K76" i="8"/>
  <c r="H75" i="8"/>
  <c r="D57" i="8"/>
  <c r="L57" i="8"/>
  <c r="I56" i="8"/>
  <c r="K75" i="8"/>
  <c r="F76" i="8"/>
  <c r="H57" i="8"/>
  <c r="J57" i="8"/>
  <c r="B57" i="8"/>
  <c r="G56" i="8"/>
  <c r="D76" i="8"/>
  <c r="I75" i="8"/>
  <c r="I57" i="8"/>
  <c r="F56" i="8"/>
  <c r="N17" i="8"/>
  <c r="G57" i="8"/>
  <c r="L56" i="8"/>
  <c r="D56" i="8"/>
  <c r="F75" i="8"/>
  <c r="F57" i="8"/>
  <c r="K56" i="8"/>
  <c r="C56" i="8"/>
  <c r="M57" i="8"/>
  <c r="E57" i="8"/>
  <c r="J56" i="8"/>
  <c r="B56" i="8"/>
  <c r="B76" i="8"/>
  <c r="N16" i="8"/>
  <c r="N57" i="8" l="1"/>
  <c r="C6" i="22" s="1"/>
  <c r="N76" i="8"/>
  <c r="N75" i="8"/>
  <c r="N56" i="8"/>
  <c r="C5" i="22" s="1"/>
  <c r="B23" i="21" l="1"/>
  <c r="C23" i="21"/>
  <c r="D23" i="21"/>
  <c r="E23" i="21"/>
  <c r="F23" i="21"/>
  <c r="G23" i="21"/>
  <c r="H23" i="21"/>
  <c r="I23" i="21"/>
  <c r="J23" i="21"/>
  <c r="K23" i="21"/>
  <c r="L23" i="21"/>
  <c r="M23" i="21"/>
  <c r="B25" i="21"/>
  <c r="C25" i="21"/>
  <c r="D25" i="21"/>
  <c r="E25" i="21"/>
  <c r="F25" i="21"/>
  <c r="G25" i="21"/>
  <c r="H25" i="21"/>
  <c r="I25" i="21"/>
  <c r="J25" i="21"/>
  <c r="K25" i="21"/>
  <c r="L25" i="21"/>
  <c r="M25" i="21"/>
  <c r="B26" i="21"/>
  <c r="C26" i="21"/>
  <c r="D26" i="21"/>
  <c r="E26" i="21"/>
  <c r="F26" i="21"/>
  <c r="G26" i="21"/>
  <c r="H26" i="21"/>
  <c r="I26" i="21"/>
  <c r="J26" i="21"/>
  <c r="K26" i="21"/>
  <c r="L26" i="21"/>
  <c r="M26" i="21"/>
  <c r="B27" i="21"/>
  <c r="C27" i="21"/>
  <c r="D27" i="21"/>
  <c r="E27" i="21"/>
  <c r="F27" i="21"/>
  <c r="G27" i="21"/>
  <c r="H27" i="21"/>
  <c r="I27" i="21"/>
  <c r="J27" i="21"/>
  <c r="K27" i="21"/>
  <c r="L27" i="21"/>
  <c r="M27" i="21"/>
  <c r="B28" i="21"/>
  <c r="C28" i="21"/>
  <c r="D28" i="21"/>
  <c r="E28" i="21"/>
  <c r="F28" i="21"/>
  <c r="G28" i="21"/>
  <c r="H28" i="21"/>
  <c r="I28" i="21"/>
  <c r="J28" i="21"/>
  <c r="K28" i="21"/>
  <c r="L28" i="21"/>
  <c r="M28" i="21"/>
  <c r="B29" i="21"/>
  <c r="C29" i="21"/>
  <c r="D29" i="21"/>
  <c r="E29" i="21"/>
  <c r="F29" i="21"/>
  <c r="G29" i="21"/>
  <c r="H29" i="21"/>
  <c r="I29" i="21"/>
  <c r="J29" i="21"/>
  <c r="K29" i="21"/>
  <c r="L29" i="21"/>
  <c r="M29" i="21"/>
  <c r="B30" i="21"/>
  <c r="C30" i="21"/>
  <c r="D30" i="21"/>
  <c r="E30" i="21"/>
  <c r="F30" i="21"/>
  <c r="G30" i="21"/>
  <c r="H30" i="21"/>
  <c r="I30" i="21"/>
  <c r="J30" i="21"/>
  <c r="K30" i="21"/>
  <c r="L30" i="21"/>
  <c r="M30" i="21"/>
  <c r="B31" i="21"/>
  <c r="C31" i="21"/>
  <c r="D31" i="21"/>
  <c r="E31" i="21"/>
  <c r="F31" i="21"/>
  <c r="G31" i="21"/>
  <c r="H31" i="21"/>
  <c r="I31" i="21"/>
  <c r="J31" i="21"/>
  <c r="K31" i="21"/>
  <c r="L31" i="21"/>
  <c r="M31" i="21"/>
  <c r="B32" i="21"/>
  <c r="C32" i="21"/>
  <c r="D32" i="21"/>
  <c r="E32" i="21"/>
  <c r="F32" i="21"/>
  <c r="G32" i="21"/>
  <c r="H32" i="21"/>
  <c r="I32" i="21"/>
  <c r="J32" i="21"/>
  <c r="K32" i="21"/>
  <c r="L32" i="21"/>
  <c r="M32" i="21"/>
  <c r="B33" i="21"/>
  <c r="C33" i="21"/>
  <c r="D33" i="21"/>
  <c r="E33" i="21"/>
  <c r="F33" i="21"/>
  <c r="G33" i="21"/>
  <c r="H33" i="21"/>
  <c r="I33" i="21"/>
  <c r="J33" i="21"/>
  <c r="K33" i="21"/>
  <c r="L33" i="21"/>
  <c r="M33" i="21"/>
  <c r="C22" i="21"/>
  <c r="D22" i="21"/>
  <c r="E22" i="21"/>
  <c r="F22" i="21"/>
  <c r="G22" i="21"/>
  <c r="H22" i="21"/>
  <c r="I22" i="21"/>
  <c r="J22" i="21"/>
  <c r="K22" i="21"/>
  <c r="L22" i="21"/>
  <c r="M22" i="21"/>
  <c r="B22" i="21"/>
  <c r="B4" i="21"/>
  <c r="C4" i="21"/>
  <c r="D4" i="21"/>
  <c r="E4" i="21"/>
  <c r="F4" i="21"/>
  <c r="G4" i="21"/>
  <c r="H4" i="21"/>
  <c r="I4" i="21"/>
  <c r="J4" i="21"/>
  <c r="K4" i="21"/>
  <c r="L4" i="21"/>
  <c r="M4" i="21"/>
  <c r="B5" i="21"/>
  <c r="C5" i="21"/>
  <c r="D5" i="21"/>
  <c r="E5" i="21"/>
  <c r="F5" i="21"/>
  <c r="G5" i="21"/>
  <c r="H5" i="21"/>
  <c r="I5" i="21"/>
  <c r="J5" i="21"/>
  <c r="K5" i="21"/>
  <c r="L5" i="21"/>
  <c r="M5" i="21"/>
  <c r="B6" i="21"/>
  <c r="C6" i="21"/>
  <c r="C46" i="21" s="1"/>
  <c r="D6" i="21"/>
  <c r="D46" i="21" s="1"/>
  <c r="E6" i="21"/>
  <c r="E65" i="21" s="1"/>
  <c r="F6" i="21"/>
  <c r="F46" i="21" s="1"/>
  <c r="G6" i="21"/>
  <c r="H6" i="21"/>
  <c r="H65" i="21" s="1"/>
  <c r="I6" i="21"/>
  <c r="J6" i="21"/>
  <c r="K6" i="21"/>
  <c r="L6" i="21"/>
  <c r="L65" i="21" s="1"/>
  <c r="M6" i="21"/>
  <c r="B7" i="21"/>
  <c r="B47" i="21" s="1"/>
  <c r="C7" i="21"/>
  <c r="C47" i="21" s="1"/>
  <c r="D7" i="21"/>
  <c r="E7" i="21"/>
  <c r="F7" i="21"/>
  <c r="G7" i="21"/>
  <c r="G47" i="21" s="1"/>
  <c r="H7" i="21"/>
  <c r="I7" i="21"/>
  <c r="I47" i="21" s="1"/>
  <c r="J7" i="21"/>
  <c r="J47" i="21" s="1"/>
  <c r="K7" i="21"/>
  <c r="K47" i="21" s="1"/>
  <c r="L7" i="21"/>
  <c r="M7" i="21"/>
  <c r="B8" i="21"/>
  <c r="C8" i="21"/>
  <c r="D8" i="21"/>
  <c r="D48" i="21" s="1"/>
  <c r="E8" i="21"/>
  <c r="F8" i="21"/>
  <c r="F48" i="21" s="1"/>
  <c r="G8" i="21"/>
  <c r="G48" i="21" s="1"/>
  <c r="H8" i="21"/>
  <c r="H48" i="21" s="1"/>
  <c r="I8" i="21"/>
  <c r="J8" i="21"/>
  <c r="K8" i="21"/>
  <c r="K48" i="21" s="1"/>
  <c r="L8" i="21"/>
  <c r="L48" i="21" s="1"/>
  <c r="M8" i="21"/>
  <c r="B9" i="21"/>
  <c r="C9" i="21"/>
  <c r="C49" i="21" s="1"/>
  <c r="D9" i="21"/>
  <c r="D68" i="21" s="1"/>
  <c r="E9" i="21"/>
  <c r="F9" i="21"/>
  <c r="F68" i="21" s="1"/>
  <c r="G9" i="21"/>
  <c r="G68" i="21" s="1"/>
  <c r="H9" i="21"/>
  <c r="H68" i="21" s="1"/>
  <c r="I9" i="21"/>
  <c r="I68" i="21" s="1"/>
  <c r="J9" i="21"/>
  <c r="J49" i="21" s="1"/>
  <c r="K9" i="21"/>
  <c r="K49" i="21" s="1"/>
  <c r="L9" i="21"/>
  <c r="L49" i="21" s="1"/>
  <c r="M9" i="21"/>
  <c r="B10" i="21"/>
  <c r="C10" i="21"/>
  <c r="C69" i="21" s="1"/>
  <c r="D10" i="21"/>
  <c r="D50" i="21" s="1"/>
  <c r="E10" i="21"/>
  <c r="E69" i="21" s="1"/>
  <c r="F10" i="21"/>
  <c r="G10" i="21"/>
  <c r="H10" i="21"/>
  <c r="H69" i="21" s="1"/>
  <c r="I10" i="21"/>
  <c r="J10" i="21"/>
  <c r="K10" i="21"/>
  <c r="K69" i="21" s="1"/>
  <c r="L10" i="21"/>
  <c r="L50" i="21" s="1"/>
  <c r="M10" i="21"/>
  <c r="M50" i="21" s="1"/>
  <c r="B11" i="21"/>
  <c r="C11" i="21"/>
  <c r="D11" i="21"/>
  <c r="D70" i="21" s="1"/>
  <c r="E11" i="21"/>
  <c r="F11" i="21"/>
  <c r="G11" i="21"/>
  <c r="G51" i="21" s="1"/>
  <c r="H11" i="21"/>
  <c r="H70" i="21" s="1"/>
  <c r="I11" i="21"/>
  <c r="I51" i="21" s="1"/>
  <c r="J11" i="21"/>
  <c r="J51" i="21" s="1"/>
  <c r="K11" i="21"/>
  <c r="L11" i="21"/>
  <c r="M11" i="21"/>
  <c r="B12" i="21"/>
  <c r="C12" i="21"/>
  <c r="C52" i="21" s="1"/>
  <c r="D12" i="21"/>
  <c r="D71" i="21" s="1"/>
  <c r="E12" i="21"/>
  <c r="E71" i="21" s="1"/>
  <c r="F12" i="21"/>
  <c r="G12" i="21"/>
  <c r="G71" i="21" s="1"/>
  <c r="H12" i="21"/>
  <c r="H71" i="21" s="1"/>
  <c r="I12" i="21"/>
  <c r="I71" i="21" s="1"/>
  <c r="J12" i="21"/>
  <c r="J71" i="21" s="1"/>
  <c r="K12" i="21"/>
  <c r="K71" i="21" s="1"/>
  <c r="L12" i="21"/>
  <c r="L71" i="21" s="1"/>
  <c r="M12" i="21"/>
  <c r="M71" i="21" s="1"/>
  <c r="B13" i="21"/>
  <c r="B72" i="21" s="1"/>
  <c r="C13" i="21"/>
  <c r="D13" i="21"/>
  <c r="D72" i="21" s="1"/>
  <c r="E13" i="21"/>
  <c r="E72" i="21" s="1"/>
  <c r="F13" i="21"/>
  <c r="F72" i="21" s="1"/>
  <c r="G13" i="21"/>
  <c r="G72" i="21" s="1"/>
  <c r="H13" i="21"/>
  <c r="H72" i="21" s="1"/>
  <c r="I13" i="21"/>
  <c r="I72" i="21" s="1"/>
  <c r="J13" i="21"/>
  <c r="J72" i="21" s="1"/>
  <c r="K13" i="21"/>
  <c r="K53" i="21" s="1"/>
  <c r="L13" i="21"/>
  <c r="L72" i="21" s="1"/>
  <c r="M13" i="21"/>
  <c r="M72" i="21" s="1"/>
  <c r="B14" i="21"/>
  <c r="B73" i="21" s="1"/>
  <c r="C14" i="21"/>
  <c r="C54" i="21" s="1"/>
  <c r="D14" i="21"/>
  <c r="D73" i="21" s="1"/>
  <c r="E14" i="21"/>
  <c r="E73" i="21" s="1"/>
  <c r="F14" i="21"/>
  <c r="F73" i="21" s="1"/>
  <c r="G14" i="21"/>
  <c r="G73" i="21" s="1"/>
  <c r="H14" i="21"/>
  <c r="H73" i="21" s="1"/>
  <c r="I14" i="21"/>
  <c r="I73" i="21" s="1"/>
  <c r="J14" i="21"/>
  <c r="J73" i="21" s="1"/>
  <c r="K14" i="21"/>
  <c r="K54" i="21" s="1"/>
  <c r="L14" i="21"/>
  <c r="L73" i="21" s="1"/>
  <c r="M14" i="21"/>
  <c r="M73" i="21" s="1"/>
  <c r="C3" i="21"/>
  <c r="D3" i="21"/>
  <c r="D43" i="21" s="1"/>
  <c r="E3" i="21"/>
  <c r="F3" i="21"/>
  <c r="F43" i="21" s="1"/>
  <c r="G3" i="21"/>
  <c r="H3" i="21"/>
  <c r="I3" i="21"/>
  <c r="I62" i="21" s="1"/>
  <c r="J3" i="21"/>
  <c r="J43" i="21" s="1"/>
  <c r="K3" i="21"/>
  <c r="K43" i="21" s="1"/>
  <c r="L3" i="21"/>
  <c r="L43" i="21" s="1"/>
  <c r="M3" i="21"/>
  <c r="B3" i="21"/>
  <c r="B43" i="21" s="1"/>
  <c r="N88" i="21"/>
  <c r="M88" i="21"/>
  <c r="L88" i="21"/>
  <c r="K88" i="21"/>
  <c r="J88" i="21"/>
  <c r="I88" i="21"/>
  <c r="H88" i="21"/>
  <c r="G88" i="21"/>
  <c r="F88" i="21"/>
  <c r="E88" i="21"/>
  <c r="D88" i="21"/>
  <c r="C88" i="21"/>
  <c r="B88" i="21"/>
  <c r="N87" i="21"/>
  <c r="M87" i="21"/>
  <c r="L87" i="21"/>
  <c r="K87" i="21"/>
  <c r="J87" i="21"/>
  <c r="I87" i="21"/>
  <c r="H87" i="21"/>
  <c r="G87" i="21"/>
  <c r="F87" i="21"/>
  <c r="E87" i="21"/>
  <c r="D87" i="21"/>
  <c r="C87" i="21"/>
  <c r="B87" i="21"/>
  <c r="C24" i="19"/>
  <c r="C45" i="19" s="1"/>
  <c r="D24" i="19"/>
  <c r="D64" i="19" s="1"/>
  <c r="E24" i="19"/>
  <c r="E45" i="19" s="1"/>
  <c r="F24" i="19"/>
  <c r="F24" i="21" s="1"/>
  <c r="G24" i="19"/>
  <c r="G45" i="19" s="1"/>
  <c r="H24" i="19"/>
  <c r="H24" i="21" s="1"/>
  <c r="I24" i="19"/>
  <c r="I45" i="19" s="1"/>
  <c r="J24" i="19"/>
  <c r="J24" i="21" s="1"/>
  <c r="K24" i="19"/>
  <c r="K45" i="19" s="1"/>
  <c r="L24" i="19"/>
  <c r="L24" i="21" s="1"/>
  <c r="M24" i="19"/>
  <c r="M64" i="19" s="1"/>
  <c r="B24" i="19"/>
  <c r="B64" i="19" s="1"/>
  <c r="B88" i="19"/>
  <c r="B89" i="19"/>
  <c r="L88" i="19"/>
  <c r="M88" i="19"/>
  <c r="N88" i="19"/>
  <c r="L89" i="19"/>
  <c r="M89" i="19"/>
  <c r="N89" i="19"/>
  <c r="C88" i="19"/>
  <c r="D88" i="19"/>
  <c r="E88" i="19"/>
  <c r="F88" i="19"/>
  <c r="G88" i="19"/>
  <c r="H88" i="19"/>
  <c r="I88" i="19"/>
  <c r="J88" i="19"/>
  <c r="K88" i="19"/>
  <c r="C89" i="19"/>
  <c r="D89" i="19"/>
  <c r="E89" i="19"/>
  <c r="F89" i="19"/>
  <c r="G89" i="19"/>
  <c r="H89" i="19"/>
  <c r="I89" i="19"/>
  <c r="J89" i="19"/>
  <c r="K89" i="19"/>
  <c r="F5" i="15"/>
  <c r="G5" i="15"/>
  <c r="K5" i="15"/>
  <c r="L5" i="15"/>
  <c r="K6" i="15"/>
  <c r="L6" i="15"/>
  <c r="M73" i="19"/>
  <c r="L73" i="19"/>
  <c r="K73" i="19"/>
  <c r="J73" i="19"/>
  <c r="I73" i="19"/>
  <c r="H73" i="19"/>
  <c r="G73" i="19"/>
  <c r="F73" i="19"/>
  <c r="E73" i="19"/>
  <c r="D73" i="19"/>
  <c r="C73" i="19"/>
  <c r="B73" i="19"/>
  <c r="M72" i="19"/>
  <c r="L72" i="19"/>
  <c r="K72" i="19"/>
  <c r="J72" i="19"/>
  <c r="I72" i="19"/>
  <c r="H72" i="19"/>
  <c r="G72" i="19"/>
  <c r="F72" i="19"/>
  <c r="E72" i="19"/>
  <c r="D72" i="19"/>
  <c r="C72" i="19"/>
  <c r="B72" i="19"/>
  <c r="M71" i="19"/>
  <c r="L71" i="19"/>
  <c r="K71" i="19"/>
  <c r="J71" i="19"/>
  <c r="I71" i="19"/>
  <c r="H71" i="19"/>
  <c r="G71" i="19"/>
  <c r="F71" i="19"/>
  <c r="E71" i="19"/>
  <c r="D71" i="19"/>
  <c r="C71" i="19"/>
  <c r="B71" i="19"/>
  <c r="M70" i="19"/>
  <c r="K70" i="19"/>
  <c r="J70" i="19"/>
  <c r="I70" i="19"/>
  <c r="H70" i="19"/>
  <c r="G70" i="19"/>
  <c r="F70" i="19"/>
  <c r="E70" i="19"/>
  <c r="D70" i="19"/>
  <c r="C70" i="19"/>
  <c r="B70" i="19"/>
  <c r="M69" i="19"/>
  <c r="K69" i="19"/>
  <c r="J69" i="19"/>
  <c r="I69" i="19"/>
  <c r="H69" i="19"/>
  <c r="G69" i="19"/>
  <c r="F69" i="19"/>
  <c r="E69" i="19"/>
  <c r="D69" i="19"/>
  <c r="C69" i="19"/>
  <c r="B69" i="19"/>
  <c r="M68" i="19"/>
  <c r="L68" i="19"/>
  <c r="K68" i="19"/>
  <c r="J68" i="19"/>
  <c r="I68" i="19"/>
  <c r="H68" i="19"/>
  <c r="G68" i="19"/>
  <c r="F68" i="19"/>
  <c r="E68" i="19"/>
  <c r="D68" i="19"/>
  <c r="C68" i="19"/>
  <c r="B68" i="19"/>
  <c r="M67" i="19"/>
  <c r="L67" i="19"/>
  <c r="K67" i="19"/>
  <c r="J67" i="19"/>
  <c r="I67" i="19"/>
  <c r="H67" i="19"/>
  <c r="G67" i="19"/>
  <c r="F67" i="19"/>
  <c r="E67" i="19"/>
  <c r="D67" i="19"/>
  <c r="C67" i="19"/>
  <c r="B67" i="19"/>
  <c r="M66" i="19"/>
  <c r="L66" i="19"/>
  <c r="K66" i="19"/>
  <c r="J66" i="19"/>
  <c r="I66" i="19"/>
  <c r="H66" i="19"/>
  <c r="G66" i="19"/>
  <c r="F66" i="19"/>
  <c r="E66" i="19"/>
  <c r="D66" i="19"/>
  <c r="C66" i="19"/>
  <c r="B66" i="19"/>
  <c r="M65" i="19"/>
  <c r="K65" i="19"/>
  <c r="J65" i="19"/>
  <c r="I65" i="19"/>
  <c r="H65" i="19"/>
  <c r="G65" i="19"/>
  <c r="F65" i="19"/>
  <c r="E65" i="19"/>
  <c r="D65" i="19"/>
  <c r="C65" i="19"/>
  <c r="B65" i="19"/>
  <c r="H64" i="19"/>
  <c r="M63" i="19"/>
  <c r="L63" i="19"/>
  <c r="K63" i="19"/>
  <c r="J63" i="19"/>
  <c r="I63" i="19"/>
  <c r="H63" i="19"/>
  <c r="G63" i="19"/>
  <c r="F63" i="19"/>
  <c r="E63" i="19"/>
  <c r="D63" i="19"/>
  <c r="C63" i="19"/>
  <c r="B63" i="19"/>
  <c r="M62" i="19"/>
  <c r="K62" i="19"/>
  <c r="J62" i="19"/>
  <c r="I62" i="19"/>
  <c r="H62" i="19"/>
  <c r="G62" i="19"/>
  <c r="F62" i="19"/>
  <c r="E62" i="19"/>
  <c r="D62" i="19"/>
  <c r="C62" i="19"/>
  <c r="B62" i="19"/>
  <c r="M54" i="19"/>
  <c r="L54" i="19"/>
  <c r="K54" i="19"/>
  <c r="J54" i="19"/>
  <c r="I54" i="19"/>
  <c r="H54" i="19"/>
  <c r="G54" i="19"/>
  <c r="F54" i="19"/>
  <c r="E54" i="19"/>
  <c r="D54" i="19"/>
  <c r="C54" i="19"/>
  <c r="B54" i="19"/>
  <c r="M53" i="19"/>
  <c r="L53" i="19"/>
  <c r="K53" i="19"/>
  <c r="J53" i="19"/>
  <c r="I53" i="19"/>
  <c r="H53" i="19"/>
  <c r="G53" i="19"/>
  <c r="F53" i="19"/>
  <c r="E53" i="19"/>
  <c r="D53" i="19"/>
  <c r="C53" i="19"/>
  <c r="B53" i="19"/>
  <c r="M52" i="19"/>
  <c r="L52" i="19"/>
  <c r="K52" i="19"/>
  <c r="J52" i="19"/>
  <c r="I52" i="19"/>
  <c r="H52" i="19"/>
  <c r="G52" i="19"/>
  <c r="F52" i="19"/>
  <c r="E52" i="19"/>
  <c r="D52" i="19"/>
  <c r="C52" i="19"/>
  <c r="B52" i="19"/>
  <c r="M51" i="19"/>
  <c r="K51" i="19"/>
  <c r="J51" i="19"/>
  <c r="I51" i="19"/>
  <c r="H51" i="19"/>
  <c r="G51" i="19"/>
  <c r="F51" i="19"/>
  <c r="E51" i="19"/>
  <c r="D51" i="19"/>
  <c r="C51" i="19"/>
  <c r="B51" i="19"/>
  <c r="M50" i="19"/>
  <c r="J50" i="19"/>
  <c r="I50" i="19"/>
  <c r="H50" i="19"/>
  <c r="G50" i="19"/>
  <c r="F50" i="19"/>
  <c r="E50" i="19"/>
  <c r="D50" i="19"/>
  <c r="C50" i="19"/>
  <c r="B50" i="19"/>
  <c r="M49" i="19"/>
  <c r="L49" i="19"/>
  <c r="K49" i="19"/>
  <c r="J49" i="19"/>
  <c r="I49" i="19"/>
  <c r="H49" i="19"/>
  <c r="G49" i="19"/>
  <c r="F49" i="19"/>
  <c r="E49" i="19"/>
  <c r="D49" i="19"/>
  <c r="C49" i="19"/>
  <c r="B49" i="19"/>
  <c r="M48" i="19"/>
  <c r="L48" i="19"/>
  <c r="K48" i="19"/>
  <c r="J48" i="19"/>
  <c r="I48" i="19"/>
  <c r="H48" i="19"/>
  <c r="G48" i="19"/>
  <c r="F48" i="19"/>
  <c r="E48" i="19"/>
  <c r="D48" i="19"/>
  <c r="C48" i="19"/>
  <c r="B48" i="19"/>
  <c r="M47" i="19"/>
  <c r="K47" i="19"/>
  <c r="J47" i="19"/>
  <c r="I47" i="19"/>
  <c r="H47" i="19"/>
  <c r="G47" i="19"/>
  <c r="F47" i="19"/>
  <c r="E47" i="19"/>
  <c r="D47" i="19"/>
  <c r="B47" i="19"/>
  <c r="M46" i="19"/>
  <c r="L46" i="19"/>
  <c r="K46" i="19"/>
  <c r="J46" i="19"/>
  <c r="I46" i="19"/>
  <c r="H46" i="19"/>
  <c r="G46" i="19"/>
  <c r="F46" i="19"/>
  <c r="E46" i="19"/>
  <c r="D46" i="19"/>
  <c r="C46" i="19"/>
  <c r="B46" i="19"/>
  <c r="M44" i="19"/>
  <c r="L44" i="19"/>
  <c r="K44" i="19"/>
  <c r="J44" i="19"/>
  <c r="I44" i="19"/>
  <c r="H44" i="19"/>
  <c r="G44" i="19"/>
  <c r="F44" i="19"/>
  <c r="E44" i="19"/>
  <c r="D44" i="19"/>
  <c r="C44" i="19"/>
  <c r="B44" i="19"/>
  <c r="M43" i="19"/>
  <c r="L43" i="19"/>
  <c r="K43" i="19"/>
  <c r="J43" i="19"/>
  <c r="I43" i="19"/>
  <c r="H43" i="19"/>
  <c r="G43" i="19"/>
  <c r="F43" i="19"/>
  <c r="E43" i="19"/>
  <c r="D43" i="19"/>
  <c r="C43" i="19"/>
  <c r="B43" i="19"/>
  <c r="N33" i="19"/>
  <c r="N32" i="19"/>
  <c r="N31" i="19"/>
  <c r="L70" i="19"/>
  <c r="N29" i="19"/>
  <c r="N28" i="19"/>
  <c r="N27" i="19"/>
  <c r="L47" i="19"/>
  <c r="L65" i="19"/>
  <c r="N23" i="19"/>
  <c r="L62" i="19"/>
  <c r="N14" i="19"/>
  <c r="N13" i="19"/>
  <c r="N12" i="19"/>
  <c r="N11" i="19"/>
  <c r="N10" i="19"/>
  <c r="N9" i="19"/>
  <c r="N8" i="19"/>
  <c r="N7" i="19"/>
  <c r="N6" i="19"/>
  <c r="N5" i="19"/>
  <c r="N4" i="19"/>
  <c r="N3" i="19"/>
  <c r="C62" i="8"/>
  <c r="D62" i="8"/>
  <c r="E62" i="8"/>
  <c r="F62" i="8"/>
  <c r="G62" i="8"/>
  <c r="H62" i="8"/>
  <c r="I62" i="8"/>
  <c r="J62" i="8"/>
  <c r="K62" i="8"/>
  <c r="L62" i="8"/>
  <c r="M62" i="8"/>
  <c r="C63" i="8"/>
  <c r="D63" i="8"/>
  <c r="E63" i="8"/>
  <c r="F63" i="8"/>
  <c r="G63" i="8"/>
  <c r="H63" i="8"/>
  <c r="I63" i="8"/>
  <c r="J63" i="8"/>
  <c r="K63" i="8"/>
  <c r="L63" i="8"/>
  <c r="M63" i="8"/>
  <c r="C64" i="8"/>
  <c r="D64" i="8"/>
  <c r="E64" i="8"/>
  <c r="F64" i="8"/>
  <c r="G64" i="8"/>
  <c r="H64" i="8"/>
  <c r="I64" i="8"/>
  <c r="J64" i="8"/>
  <c r="K64" i="8"/>
  <c r="L64" i="8"/>
  <c r="M64" i="8"/>
  <c r="C65" i="8"/>
  <c r="D65" i="8"/>
  <c r="E65" i="8"/>
  <c r="F65" i="8"/>
  <c r="G65" i="8"/>
  <c r="H65" i="8"/>
  <c r="I65" i="8"/>
  <c r="J65" i="8"/>
  <c r="K65" i="8"/>
  <c r="L65" i="8"/>
  <c r="M65" i="8"/>
  <c r="C66" i="8"/>
  <c r="D66" i="8"/>
  <c r="E66" i="8"/>
  <c r="F66" i="8"/>
  <c r="G66" i="8"/>
  <c r="H66" i="8"/>
  <c r="I66" i="8"/>
  <c r="J66" i="8"/>
  <c r="K66" i="8"/>
  <c r="L66" i="8"/>
  <c r="M66" i="8"/>
  <c r="E67" i="8"/>
  <c r="F67" i="8"/>
  <c r="G67" i="8"/>
  <c r="H67" i="8"/>
  <c r="I67" i="8"/>
  <c r="J67" i="8"/>
  <c r="K67" i="8"/>
  <c r="L67" i="8"/>
  <c r="M67" i="8"/>
  <c r="C68" i="8"/>
  <c r="D68" i="8"/>
  <c r="E68" i="8"/>
  <c r="F68" i="8"/>
  <c r="G68" i="8"/>
  <c r="H68" i="8"/>
  <c r="I68" i="8"/>
  <c r="J68" i="8"/>
  <c r="K68" i="8"/>
  <c r="L68" i="8"/>
  <c r="M68" i="8"/>
  <c r="C69" i="8"/>
  <c r="D69" i="8"/>
  <c r="E69" i="8"/>
  <c r="F69" i="8"/>
  <c r="G69" i="8"/>
  <c r="H69" i="8"/>
  <c r="I69" i="8"/>
  <c r="J69" i="8"/>
  <c r="K69" i="8"/>
  <c r="L69" i="8"/>
  <c r="M69" i="8"/>
  <c r="C70" i="8"/>
  <c r="D70" i="8"/>
  <c r="E70" i="8"/>
  <c r="F70" i="8"/>
  <c r="G70" i="8"/>
  <c r="H70" i="8"/>
  <c r="I70" i="8"/>
  <c r="J70" i="8"/>
  <c r="K70" i="8"/>
  <c r="L70" i="8"/>
  <c r="M70" i="8"/>
  <c r="C71" i="8"/>
  <c r="D71" i="8"/>
  <c r="E71" i="8"/>
  <c r="F71" i="8"/>
  <c r="G71" i="8"/>
  <c r="H71" i="8"/>
  <c r="I71" i="8"/>
  <c r="J71" i="8"/>
  <c r="K71" i="8"/>
  <c r="L71" i="8"/>
  <c r="M71" i="8"/>
  <c r="C72" i="8"/>
  <c r="D72" i="8"/>
  <c r="E72" i="8"/>
  <c r="F72" i="8"/>
  <c r="G72" i="8"/>
  <c r="H72" i="8"/>
  <c r="I72" i="8"/>
  <c r="J72" i="8"/>
  <c r="K72" i="8"/>
  <c r="L72" i="8"/>
  <c r="M72" i="8"/>
  <c r="C73" i="8"/>
  <c r="D73" i="8"/>
  <c r="E73" i="8"/>
  <c r="F73" i="8"/>
  <c r="G73" i="8"/>
  <c r="H73" i="8"/>
  <c r="I73" i="8"/>
  <c r="J73" i="8"/>
  <c r="K73" i="8"/>
  <c r="L73" i="8"/>
  <c r="M73" i="8"/>
  <c r="B63" i="8"/>
  <c r="B64" i="8"/>
  <c r="B65" i="8"/>
  <c r="B66" i="8"/>
  <c r="B67" i="8"/>
  <c r="B68" i="8"/>
  <c r="B69" i="8"/>
  <c r="B70" i="8"/>
  <c r="B71" i="8"/>
  <c r="B72" i="8"/>
  <c r="B73" i="8"/>
  <c r="K43" i="8"/>
  <c r="L43" i="8"/>
  <c r="M43" i="8"/>
  <c r="K44" i="8"/>
  <c r="L44" i="8"/>
  <c r="M44" i="8"/>
  <c r="K45" i="8"/>
  <c r="L45" i="8"/>
  <c r="M45" i="8"/>
  <c r="K46" i="8"/>
  <c r="L46" i="8"/>
  <c r="M46" i="8"/>
  <c r="K47" i="8"/>
  <c r="L47" i="8"/>
  <c r="M47" i="8"/>
  <c r="K48" i="8"/>
  <c r="L48" i="8"/>
  <c r="M48" i="8"/>
  <c r="K49" i="8"/>
  <c r="L49" i="8"/>
  <c r="M49" i="8"/>
  <c r="K50" i="8"/>
  <c r="L50" i="8"/>
  <c r="M50" i="8"/>
  <c r="K51" i="8"/>
  <c r="L51" i="8"/>
  <c r="M51" i="8"/>
  <c r="K52" i="8"/>
  <c r="L52" i="8"/>
  <c r="M52" i="8"/>
  <c r="K53" i="8"/>
  <c r="L53" i="8"/>
  <c r="M53" i="8"/>
  <c r="K54" i="8"/>
  <c r="L54" i="8"/>
  <c r="M54" i="8"/>
  <c r="N33" i="8"/>
  <c r="N32" i="8"/>
  <c r="N31" i="8"/>
  <c r="N30" i="8"/>
  <c r="N29" i="8"/>
  <c r="N28" i="8"/>
  <c r="N27" i="8"/>
  <c r="N26" i="8"/>
  <c r="N25" i="8"/>
  <c r="N24" i="8"/>
  <c r="N24" i="21" s="1"/>
  <c r="N23" i="8"/>
  <c r="N34" i="8" s="1"/>
  <c r="N22" i="8"/>
  <c r="N37" i="8" s="1"/>
  <c r="N13" i="8"/>
  <c r="N14" i="8"/>
  <c r="N4" i="8"/>
  <c r="N5" i="8"/>
  <c r="N6" i="8"/>
  <c r="N7" i="8"/>
  <c r="N8" i="8"/>
  <c r="N9" i="8"/>
  <c r="N68" i="8" s="1"/>
  <c r="N10" i="8"/>
  <c r="N69" i="8" s="1"/>
  <c r="N11" i="8"/>
  <c r="N12" i="8"/>
  <c r="N3" i="8"/>
  <c r="B48" i="8"/>
  <c r="C48" i="8"/>
  <c r="D48" i="8"/>
  <c r="E48" i="8"/>
  <c r="F48" i="8"/>
  <c r="G48" i="8"/>
  <c r="H48" i="8"/>
  <c r="I48" i="8"/>
  <c r="J48" i="8"/>
  <c r="B49" i="8"/>
  <c r="C49" i="8"/>
  <c r="D49" i="8"/>
  <c r="E49" i="8"/>
  <c r="F49" i="8"/>
  <c r="G49" i="8"/>
  <c r="H49" i="8"/>
  <c r="I49" i="8"/>
  <c r="J49" i="8"/>
  <c r="B50" i="8"/>
  <c r="C50" i="8"/>
  <c r="D50" i="8"/>
  <c r="E50" i="8"/>
  <c r="F50" i="8"/>
  <c r="G50" i="8"/>
  <c r="H50" i="8"/>
  <c r="I50" i="8"/>
  <c r="J50" i="8"/>
  <c r="B51" i="8"/>
  <c r="C51" i="8"/>
  <c r="D51" i="8"/>
  <c r="E51" i="8"/>
  <c r="F51" i="8"/>
  <c r="G51" i="8"/>
  <c r="H51" i="8"/>
  <c r="I51" i="8"/>
  <c r="J51" i="8"/>
  <c r="B52" i="8"/>
  <c r="C52" i="8"/>
  <c r="D52" i="8"/>
  <c r="E52" i="8"/>
  <c r="F52" i="8"/>
  <c r="G52" i="8"/>
  <c r="H52" i="8"/>
  <c r="I52" i="8"/>
  <c r="J52" i="8"/>
  <c r="B53" i="8"/>
  <c r="C53" i="8"/>
  <c r="D53" i="8"/>
  <c r="E53" i="8"/>
  <c r="F53" i="8"/>
  <c r="G53" i="8"/>
  <c r="H53" i="8"/>
  <c r="I53" i="8"/>
  <c r="J53" i="8"/>
  <c r="B54" i="8"/>
  <c r="C54" i="8"/>
  <c r="D54" i="8"/>
  <c r="E54" i="8"/>
  <c r="F54" i="8"/>
  <c r="G54" i="8"/>
  <c r="H54" i="8"/>
  <c r="I54" i="8"/>
  <c r="J54" i="8"/>
  <c r="H64" i="21" l="1"/>
  <c r="N15" i="8"/>
  <c r="N18" i="8" s="1"/>
  <c r="N74" i="8"/>
  <c r="N55" i="8"/>
  <c r="N65" i="8"/>
  <c r="C4" i="22"/>
  <c r="K70" i="21"/>
  <c r="L47" i="21"/>
  <c r="L64" i="21"/>
  <c r="E62" i="21"/>
  <c r="L51" i="21"/>
  <c r="M43" i="21"/>
  <c r="E43" i="21"/>
  <c r="L70" i="21"/>
  <c r="L66" i="21"/>
  <c r="D47" i="21"/>
  <c r="L44" i="21"/>
  <c r="E66" i="21"/>
  <c r="E49" i="21"/>
  <c r="M62" i="21"/>
  <c r="D66" i="21"/>
  <c r="I54" i="21"/>
  <c r="M68" i="21"/>
  <c r="B24" i="21"/>
  <c r="B45" i="21" s="1"/>
  <c r="B45" i="19"/>
  <c r="I50" i="21"/>
  <c r="H67" i="21"/>
  <c r="I67" i="21"/>
  <c r="D49" i="21"/>
  <c r="L68" i="21"/>
  <c r="B46" i="21"/>
  <c r="E68" i="21"/>
  <c r="L63" i="21"/>
  <c r="D44" i="21"/>
  <c r="C67" i="21"/>
  <c r="B65" i="21"/>
  <c r="E53" i="21"/>
  <c r="M70" i="21"/>
  <c r="E70" i="21"/>
  <c r="I69" i="21"/>
  <c r="I48" i="21"/>
  <c r="I65" i="21"/>
  <c r="N44" i="19"/>
  <c r="E64" i="19"/>
  <c r="N72" i="19"/>
  <c r="B67" i="21"/>
  <c r="M53" i="21"/>
  <c r="I52" i="21"/>
  <c r="M49" i="21"/>
  <c r="M47" i="21"/>
  <c r="I46" i="21"/>
  <c r="E51" i="21"/>
  <c r="F64" i="21"/>
  <c r="G44" i="21"/>
  <c r="C70" i="21"/>
  <c r="F44" i="21"/>
  <c r="F71" i="21"/>
  <c r="J70" i="21"/>
  <c r="B51" i="21"/>
  <c r="F69" i="21"/>
  <c r="J68" i="21"/>
  <c r="B68" i="21"/>
  <c r="F67" i="21"/>
  <c r="B66" i="21"/>
  <c r="J67" i="21"/>
  <c r="M51" i="21"/>
  <c r="M66" i="21"/>
  <c r="M44" i="21"/>
  <c r="E63" i="21"/>
  <c r="K46" i="21"/>
  <c r="L69" i="21"/>
  <c r="L67" i="21"/>
  <c r="L46" i="21"/>
  <c r="H44" i="21"/>
  <c r="F52" i="21"/>
  <c r="I64" i="19"/>
  <c r="F63" i="21"/>
  <c r="H66" i="21"/>
  <c r="N67" i="19"/>
  <c r="N49" i="19"/>
  <c r="F50" i="21"/>
  <c r="B70" i="21"/>
  <c r="J63" i="21"/>
  <c r="L62" i="21"/>
  <c r="G52" i="21"/>
  <c r="K51" i="21"/>
  <c r="G69" i="21"/>
  <c r="N28" i="21"/>
  <c r="I43" i="21"/>
  <c r="D52" i="21"/>
  <c r="E48" i="21"/>
  <c r="C51" i="21"/>
  <c r="H45" i="19"/>
  <c r="K63" i="21"/>
  <c r="H43" i="21"/>
  <c r="C71" i="21"/>
  <c r="N29" i="21"/>
  <c r="N26" i="21"/>
  <c r="J45" i="19"/>
  <c r="H51" i="21"/>
  <c r="B50" i="21"/>
  <c r="N67" i="8"/>
  <c r="M63" i="21"/>
  <c r="J64" i="19"/>
  <c r="G50" i="21"/>
  <c r="H62" i="21"/>
  <c r="M54" i="21"/>
  <c r="M67" i="21"/>
  <c r="M65" i="21"/>
  <c r="J44" i="21"/>
  <c r="B44" i="21"/>
  <c r="K73" i="21"/>
  <c r="C73" i="21"/>
  <c r="K50" i="21"/>
  <c r="N22" i="21"/>
  <c r="N33" i="21"/>
  <c r="F70" i="21"/>
  <c r="B69" i="21"/>
  <c r="B48" i="21"/>
  <c r="F66" i="21"/>
  <c r="J65" i="21"/>
  <c r="N66" i="8"/>
  <c r="H63" i="21"/>
  <c r="I63" i="21"/>
  <c r="I24" i="21"/>
  <c r="I64" i="21" s="1"/>
  <c r="G53" i="21"/>
  <c r="G70" i="21"/>
  <c r="M52" i="21"/>
  <c r="N32" i="21"/>
  <c r="B71" i="21"/>
  <c r="J69" i="21"/>
  <c r="N25" i="21"/>
  <c r="F64" i="19"/>
  <c r="J50" i="21"/>
  <c r="G24" i="21"/>
  <c r="G45" i="21" s="1"/>
  <c r="G64" i="19"/>
  <c r="E44" i="21"/>
  <c r="N71" i="8"/>
  <c r="N63" i="8"/>
  <c r="D45" i="19"/>
  <c r="N24" i="19"/>
  <c r="F45" i="19"/>
  <c r="N27" i="21"/>
  <c r="G43" i="21"/>
  <c r="F47" i="21"/>
  <c r="G62" i="21"/>
  <c r="N62" i="8"/>
  <c r="N64" i="8"/>
  <c r="M45" i="19"/>
  <c r="N30" i="21"/>
  <c r="C50" i="21"/>
  <c r="M24" i="21"/>
  <c r="M64" i="21" s="1"/>
  <c r="E24" i="21"/>
  <c r="E64" i="21" s="1"/>
  <c r="M69" i="21"/>
  <c r="L45" i="19"/>
  <c r="C64" i="19"/>
  <c r="K64" i="19"/>
  <c r="N31" i="21"/>
  <c r="J46" i="21"/>
  <c r="B52" i="21"/>
  <c r="B63" i="21"/>
  <c r="D24" i="21"/>
  <c r="D64" i="21" s="1"/>
  <c r="N70" i="8"/>
  <c r="N73" i="8"/>
  <c r="N23" i="21"/>
  <c r="K24" i="21"/>
  <c r="K64" i="21" s="1"/>
  <c r="C24" i="21"/>
  <c r="C45" i="21" s="1"/>
  <c r="M46" i="21"/>
  <c r="M48" i="21"/>
  <c r="F51" i="21"/>
  <c r="J64" i="21"/>
  <c r="J48" i="21"/>
  <c r="F65" i="21"/>
  <c r="G66" i="21"/>
  <c r="J66" i="21"/>
  <c r="F49" i="21"/>
  <c r="K65" i="21"/>
  <c r="E47" i="21"/>
  <c r="H46" i="21"/>
  <c r="D67" i="21"/>
  <c r="E50" i="21"/>
  <c r="N12" i="21"/>
  <c r="N10" i="21"/>
  <c r="E54" i="21"/>
  <c r="I70" i="21"/>
  <c r="E52" i="21"/>
  <c r="K52" i="21"/>
  <c r="D69" i="21"/>
  <c r="I53" i="21"/>
  <c r="N13" i="21"/>
  <c r="N11" i="21"/>
  <c r="K72" i="21"/>
  <c r="E46" i="21"/>
  <c r="H49" i="21"/>
  <c r="C65" i="21"/>
  <c r="I66" i="21"/>
  <c r="E67" i="21"/>
  <c r="H47" i="21"/>
  <c r="I49" i="21"/>
  <c r="D65" i="21"/>
  <c r="N6" i="21"/>
  <c r="N8" i="21"/>
  <c r="K67" i="21"/>
  <c r="N9" i="21"/>
  <c r="N5" i="21"/>
  <c r="N45" i="21" s="1"/>
  <c r="I44" i="21"/>
  <c r="D63" i="21"/>
  <c r="N4" i="21"/>
  <c r="F62" i="21"/>
  <c r="J62" i="21"/>
  <c r="K62" i="21"/>
  <c r="N3" i="21"/>
  <c r="N14" i="21"/>
  <c r="N53" i="8"/>
  <c r="H50" i="21"/>
  <c r="D51" i="21"/>
  <c r="H52" i="21"/>
  <c r="C72" i="21"/>
  <c r="C53" i="21"/>
  <c r="G54" i="21"/>
  <c r="N46" i="8"/>
  <c r="C48" i="21"/>
  <c r="G49" i="21"/>
  <c r="N48" i="8"/>
  <c r="N7" i="21"/>
  <c r="B49" i="21"/>
  <c r="G65" i="21"/>
  <c r="C66" i="21"/>
  <c r="K66" i="21"/>
  <c r="G67" i="21"/>
  <c r="C68" i="21"/>
  <c r="K68" i="21"/>
  <c r="G46" i="21"/>
  <c r="G63" i="21"/>
  <c r="C44" i="21"/>
  <c r="K44" i="21"/>
  <c r="C63" i="21"/>
  <c r="C62" i="21"/>
  <c r="D62" i="21"/>
  <c r="C43" i="21"/>
  <c r="M35" i="19"/>
  <c r="K35" i="19"/>
  <c r="I35" i="19"/>
  <c r="G35" i="19"/>
  <c r="E35" i="19"/>
  <c r="C35" i="19"/>
  <c r="M36" i="19"/>
  <c r="K36" i="19"/>
  <c r="I36" i="19"/>
  <c r="G36" i="19"/>
  <c r="E36" i="19"/>
  <c r="C36" i="19"/>
  <c r="L36" i="19"/>
  <c r="J36" i="19"/>
  <c r="H36" i="19"/>
  <c r="F36" i="19"/>
  <c r="D36" i="19"/>
  <c r="B36" i="19"/>
  <c r="L35" i="19"/>
  <c r="J35" i="19"/>
  <c r="H35" i="19"/>
  <c r="F35" i="19"/>
  <c r="D35" i="19"/>
  <c r="B35" i="19"/>
  <c r="M17" i="21"/>
  <c r="M17" i="19" s="1"/>
  <c r="K17" i="21"/>
  <c r="K17" i="19" s="1"/>
  <c r="I17" i="21"/>
  <c r="I17" i="19" s="1"/>
  <c r="G17" i="21"/>
  <c r="G17" i="19" s="1"/>
  <c r="E17" i="21"/>
  <c r="E17" i="19" s="1"/>
  <c r="C17" i="21"/>
  <c r="C17" i="19" s="1"/>
  <c r="M16" i="21"/>
  <c r="M16" i="19" s="1"/>
  <c r="K16" i="21"/>
  <c r="K16" i="19" s="1"/>
  <c r="I16" i="21"/>
  <c r="I16" i="19" s="1"/>
  <c r="G16" i="21"/>
  <c r="G16" i="19" s="1"/>
  <c r="E16" i="21"/>
  <c r="E16" i="19" s="1"/>
  <c r="C16" i="21"/>
  <c r="C16" i="19" s="1"/>
  <c r="B62" i="21"/>
  <c r="L17" i="21"/>
  <c r="L17" i="19" s="1"/>
  <c r="J17" i="21"/>
  <c r="J17" i="19" s="1"/>
  <c r="H17" i="21"/>
  <c r="H17" i="19" s="1"/>
  <c r="F17" i="21"/>
  <c r="F17" i="19" s="1"/>
  <c r="D17" i="21"/>
  <c r="D17" i="19" s="1"/>
  <c r="B17" i="21"/>
  <c r="B17" i="19" s="1"/>
  <c r="L16" i="21"/>
  <c r="L16" i="19" s="1"/>
  <c r="J16" i="21"/>
  <c r="J16" i="19" s="1"/>
  <c r="H16" i="21"/>
  <c r="H16" i="19" s="1"/>
  <c r="F16" i="21"/>
  <c r="F16" i="19" s="1"/>
  <c r="D16" i="21"/>
  <c r="D16" i="19" s="1"/>
  <c r="B16" i="21"/>
  <c r="B16" i="19" s="1"/>
  <c r="J52" i="21"/>
  <c r="L52" i="21"/>
  <c r="B53" i="21"/>
  <c r="D53" i="21"/>
  <c r="F53" i="21"/>
  <c r="H53" i="21"/>
  <c r="J53" i="21"/>
  <c r="L53" i="21"/>
  <c r="B54" i="21"/>
  <c r="D54" i="21"/>
  <c r="F54" i="21"/>
  <c r="H54" i="21"/>
  <c r="J54" i="21"/>
  <c r="L54" i="21"/>
  <c r="F45" i="21"/>
  <c r="H45" i="21"/>
  <c r="J45" i="21"/>
  <c r="L45" i="21"/>
  <c r="N53" i="19"/>
  <c r="N73" i="19"/>
  <c r="N68" i="19"/>
  <c r="N48" i="19"/>
  <c r="N63" i="19"/>
  <c r="N72" i="8"/>
  <c r="N45" i="8"/>
  <c r="N54" i="8"/>
  <c r="N52" i="8"/>
  <c r="N51" i="8"/>
  <c r="N50" i="8"/>
  <c r="N49" i="8"/>
  <c r="N47" i="8"/>
  <c r="N44" i="8"/>
  <c r="N43" i="8"/>
  <c r="C3" i="22" s="1"/>
  <c r="N50" i="19"/>
  <c r="N69" i="19"/>
  <c r="N52" i="19"/>
  <c r="N71" i="19"/>
  <c r="L51" i="19"/>
  <c r="N25" i="19"/>
  <c r="N22" i="19"/>
  <c r="N26" i="19"/>
  <c r="L50" i="19"/>
  <c r="L64" i="19"/>
  <c r="L69" i="19"/>
  <c r="N30" i="19"/>
  <c r="N54" i="19"/>
  <c r="K45" i="21" l="1"/>
  <c r="B64" i="21"/>
  <c r="N73" i="21"/>
  <c r="L75" i="19"/>
  <c r="L56" i="19"/>
  <c r="E57" i="19"/>
  <c r="E76" i="19"/>
  <c r="I75" i="19"/>
  <c r="I56" i="19"/>
  <c r="H75" i="19"/>
  <c r="H56" i="19"/>
  <c r="K56" i="19"/>
  <c r="K75" i="19"/>
  <c r="D76" i="19"/>
  <c r="D57" i="19"/>
  <c r="I57" i="19"/>
  <c r="I76" i="19"/>
  <c r="M75" i="19"/>
  <c r="M56" i="19"/>
  <c r="E75" i="19"/>
  <c r="E56" i="19"/>
  <c r="J56" i="19"/>
  <c r="J75" i="19"/>
  <c r="G76" i="19"/>
  <c r="G57" i="19"/>
  <c r="B56" i="19"/>
  <c r="B75" i="19"/>
  <c r="F57" i="19"/>
  <c r="F76" i="19"/>
  <c r="K76" i="19"/>
  <c r="K57" i="19"/>
  <c r="N65" i="21"/>
  <c r="C76" i="19"/>
  <c r="C57" i="19"/>
  <c r="B57" i="19"/>
  <c r="B76" i="19"/>
  <c r="D75" i="19"/>
  <c r="D56" i="19"/>
  <c r="H76" i="19"/>
  <c r="H57" i="19"/>
  <c r="M57" i="19"/>
  <c r="M76" i="19"/>
  <c r="L76" i="19"/>
  <c r="L57" i="19"/>
  <c r="G56" i="19"/>
  <c r="G75" i="19"/>
  <c r="F56" i="19"/>
  <c r="F75" i="19"/>
  <c r="J57" i="19"/>
  <c r="J76" i="19"/>
  <c r="C75" i="19"/>
  <c r="C56" i="19"/>
  <c r="N48" i="21"/>
  <c r="D45" i="21"/>
  <c r="N47" i="21"/>
  <c r="F75" i="21"/>
  <c r="J76" i="21"/>
  <c r="N43" i="21"/>
  <c r="H75" i="21"/>
  <c r="N50" i="21"/>
  <c r="N53" i="21"/>
  <c r="B76" i="21"/>
  <c r="N62" i="21"/>
  <c r="N49" i="21"/>
  <c r="N72" i="21"/>
  <c r="N71" i="21"/>
  <c r="N70" i="21"/>
  <c r="B75" i="21"/>
  <c r="F76" i="21"/>
  <c r="M75" i="21"/>
  <c r="E45" i="21"/>
  <c r="D75" i="21"/>
  <c r="H76" i="21"/>
  <c r="I45" i="21"/>
  <c r="E76" i="21"/>
  <c r="G64" i="21"/>
  <c r="N51" i="21"/>
  <c r="N35" i="19"/>
  <c r="I76" i="21"/>
  <c r="N69" i="21"/>
  <c r="C64" i="21"/>
  <c r="N64" i="21"/>
  <c r="D76" i="21"/>
  <c r="K76" i="21"/>
  <c r="L75" i="21"/>
  <c r="M56" i="21"/>
  <c r="N54" i="21"/>
  <c r="C76" i="21"/>
  <c r="M76" i="21"/>
  <c r="N63" i="21"/>
  <c r="N52" i="21"/>
  <c r="J75" i="21"/>
  <c r="M45" i="21"/>
  <c r="G76" i="21"/>
  <c r="L76" i="21"/>
  <c r="N68" i="21"/>
  <c r="N67" i="21"/>
  <c r="N46" i="21"/>
  <c r="N66" i="21"/>
  <c r="N44" i="21"/>
  <c r="I56" i="21"/>
  <c r="I75" i="21"/>
  <c r="K56" i="21"/>
  <c r="K75" i="21"/>
  <c r="G56" i="21"/>
  <c r="G75" i="21"/>
  <c r="C56" i="21"/>
  <c r="C75" i="21"/>
  <c r="E56" i="21"/>
  <c r="E75" i="21"/>
  <c r="B56" i="21"/>
  <c r="F56" i="21"/>
  <c r="J56" i="21"/>
  <c r="B57" i="21"/>
  <c r="F57" i="21"/>
  <c r="J57" i="21"/>
  <c r="C57" i="21"/>
  <c r="G57" i="21"/>
  <c r="K57" i="21"/>
  <c r="N16" i="21"/>
  <c r="N16" i="19" s="1"/>
  <c r="N17" i="21"/>
  <c r="N17" i="19" s="1"/>
  <c r="N36" i="19"/>
  <c r="D56" i="21"/>
  <c r="H56" i="21"/>
  <c r="L56" i="21"/>
  <c r="D57" i="21"/>
  <c r="H57" i="21"/>
  <c r="L57" i="21"/>
  <c r="E57" i="21"/>
  <c r="I57" i="21"/>
  <c r="M57" i="21"/>
  <c r="N45" i="19"/>
  <c r="N64" i="19"/>
  <c r="N65" i="19"/>
  <c r="N46" i="19"/>
  <c r="N70" i="19"/>
  <c r="N51" i="19"/>
  <c r="N62" i="19"/>
  <c r="N43" i="19"/>
  <c r="D3" i="22" s="1"/>
  <c r="N47" i="19"/>
  <c r="N66" i="19"/>
  <c r="B5" i="15"/>
  <c r="B6" i="15"/>
  <c r="C6" i="15"/>
  <c r="D6" i="15"/>
  <c r="E6" i="15"/>
  <c r="F6" i="15"/>
  <c r="G6" i="15"/>
  <c r="H6" i="15"/>
  <c r="I6" i="15"/>
  <c r="J6" i="15"/>
  <c r="C5" i="15"/>
  <c r="D5" i="15"/>
  <c r="E5" i="15"/>
  <c r="H5" i="15"/>
  <c r="I5" i="15"/>
  <c r="J5" i="15"/>
  <c r="N56" i="19" l="1"/>
  <c r="N75" i="19"/>
  <c r="N76" i="19"/>
  <c r="N57" i="19"/>
  <c r="N76" i="21"/>
  <c r="N57" i="21"/>
  <c r="N56" i="21"/>
  <c r="N75" i="21"/>
  <c r="B44" i="8"/>
  <c r="C44" i="8"/>
  <c r="D44" i="8"/>
  <c r="E44" i="8"/>
  <c r="F44" i="8"/>
  <c r="G44" i="8"/>
  <c r="H44" i="8"/>
  <c r="I44" i="8"/>
  <c r="J44" i="8"/>
  <c r="B45" i="8"/>
  <c r="C45" i="8"/>
  <c r="D45" i="8"/>
  <c r="E45" i="8"/>
  <c r="F45" i="8"/>
  <c r="G45" i="8"/>
  <c r="H45" i="8"/>
  <c r="I45" i="8"/>
  <c r="J45" i="8"/>
  <c r="B46" i="8"/>
  <c r="C46" i="8"/>
  <c r="D46" i="8"/>
  <c r="E46" i="8"/>
  <c r="F46" i="8"/>
  <c r="G46" i="8"/>
  <c r="H46" i="8"/>
  <c r="I46" i="8"/>
  <c r="J46" i="8"/>
  <c r="B47" i="8"/>
  <c r="C47" i="8"/>
  <c r="D47" i="8"/>
  <c r="E47" i="8"/>
  <c r="F47" i="8"/>
  <c r="G47" i="8"/>
  <c r="H47" i="8"/>
  <c r="I47" i="8"/>
  <c r="J47" i="8"/>
  <c r="B62" i="8" l="1"/>
  <c r="B43" i="8"/>
  <c r="C43" i="8"/>
  <c r="D43" i="8"/>
  <c r="E43" i="8"/>
  <c r="F43" i="8"/>
  <c r="G43" i="8"/>
  <c r="H43" i="8"/>
  <c r="I43" i="8"/>
  <c r="J43" i="8"/>
</calcChain>
</file>

<file path=xl/sharedStrings.xml><?xml version="1.0" encoding="utf-8"?>
<sst xmlns="http://schemas.openxmlformats.org/spreadsheetml/2006/main" count="471" uniqueCount="91">
  <si>
    <t>Accuracy (May 2023 to April 2024)</t>
  </si>
  <si>
    <t>Customers</t>
  </si>
  <si>
    <t>Avg Use</t>
  </si>
  <si>
    <t>Energy Sales</t>
  </si>
  <si>
    <t>RES</t>
  </si>
  <si>
    <t>COM</t>
  </si>
  <si>
    <t>IND</t>
  </si>
  <si>
    <t>SPA</t>
  </si>
  <si>
    <t>TOTAL</t>
  </si>
  <si>
    <t>(+) Over Forecasting</t>
  </si>
  <si>
    <t>(-) Under Forecasting</t>
  </si>
  <si>
    <t>Actual</t>
  </si>
  <si>
    <t>Billed Energy (MWH)</t>
  </si>
  <si>
    <t xml:space="preserve"> MAY 2023</t>
  </si>
  <si>
    <t xml:space="preserve"> JUN 2023</t>
  </si>
  <si>
    <t xml:space="preserve"> JUL 2023</t>
  </si>
  <si>
    <t xml:space="preserve"> AUG 2023</t>
  </si>
  <si>
    <t xml:space="preserve"> SEP 2023</t>
  </si>
  <si>
    <t xml:space="preserve"> OCT 2023</t>
  </si>
  <si>
    <t xml:space="preserve"> NOV 2023</t>
  </si>
  <si>
    <t xml:space="preserve"> DEC 2023</t>
  </si>
  <si>
    <t xml:space="preserve"> JAN 2024</t>
  </si>
  <si>
    <t xml:space="preserve"> FEB 2024</t>
  </si>
  <si>
    <t xml:space="preserve"> MAR 2024</t>
  </si>
  <si>
    <t xml:space="preserve"> APR 2024</t>
  </si>
  <si>
    <t>May 2023-April 2024</t>
  </si>
  <si>
    <t>Residential</t>
  </si>
  <si>
    <t>Commercial</t>
  </si>
  <si>
    <t>Temporary Svc.</t>
  </si>
  <si>
    <t>Industrial - GS</t>
  </si>
  <si>
    <t>Industrial - GSD</t>
  </si>
  <si>
    <t>Industrial - GSLD</t>
  </si>
  <si>
    <t>Industrial - SBLD</t>
  </si>
  <si>
    <t>Public Authorities - RS</t>
  </si>
  <si>
    <t>Public Authorities - GS</t>
  </si>
  <si>
    <t>Public Authorities - GSD</t>
  </si>
  <si>
    <t>Public Authorities - GSLD</t>
  </si>
  <si>
    <t>Public Authorities - SBLD</t>
  </si>
  <si>
    <t>Total Commercial</t>
  </si>
  <si>
    <t>Total Industrial</t>
  </si>
  <si>
    <t>Total Public Autorities</t>
  </si>
  <si>
    <t>Total</t>
  </si>
  <si>
    <t>Projected</t>
  </si>
  <si>
    <t>% Variance</t>
  </si>
  <si>
    <t>Variance</t>
  </si>
  <si>
    <t>Temporary Svc. (energy sales KWH)</t>
  </si>
  <si>
    <t>&lt;----actual</t>
  </si>
  <si>
    <t>&lt;----projected</t>
  </si>
  <si>
    <t>Month(s)</t>
  </si>
  <si>
    <t>%Variance</t>
  </si>
  <si>
    <t>Variance Explanation</t>
  </si>
  <si>
    <t>Jun2023-Jul2023,
 Sep2023-Feb2024</t>
  </si>
  <si>
    <t xml:space="preserve"> +3.7% to +9.2%</t>
  </si>
  <si>
    <t>Growth in temporary pole/meters on construction sites was less than expected by an average of 162.</t>
  </si>
  <si>
    <t xml:space="preserve"> Mar2024-Apr2024</t>
  </si>
  <si>
    <t>3.0% to 3.2%</t>
  </si>
  <si>
    <t>Customers are declining (by approx 7 customers), possible migration to another customer class (e.g. Commercial)</t>
  </si>
  <si>
    <t>Mar2024-Apr2024</t>
  </si>
  <si>
    <t>-6.3% to +7.1%</t>
  </si>
  <si>
    <t>Timing of billing. These percentages represent just 1 customer.</t>
  </si>
  <si>
    <t xml:space="preserve"> Jun2023 - Apr2024</t>
  </si>
  <si>
    <t xml:space="preserve"> -3.8% to -28.0%</t>
  </si>
  <si>
    <t>Overall, customer growth was stronger than expected by approximately 43 customers. December had a strong uptick  of 37 customers.</t>
  </si>
  <si>
    <t xml:space="preserve">Oct2023,   Feb2024 - Apr2024 </t>
  </si>
  <si>
    <t xml:space="preserve"> -4% to +4.3%</t>
  </si>
  <si>
    <t>Average Use</t>
  </si>
  <si>
    <t xml:space="preserve">Temporary Svc. </t>
  </si>
  <si>
    <t>Jun 2023 - Mar 2024</t>
  </si>
  <si>
    <t xml:space="preserve"> -21.1% to -43.3%</t>
  </si>
  <si>
    <t>Forecast was too low.  Hotter weather in summer months increased consumption.  Services are installed on temporary poles or  installed under TUG, which have a meter on the actual building premise and A/C can be used.</t>
  </si>
  <si>
    <t>all months except Jun &amp; Nov 2023</t>
  </si>
  <si>
    <t xml:space="preserve"> -19.5% to +157.3%</t>
  </si>
  <si>
    <t>This customer has a very distict seasonal pattern year after year, which the predicted forecast follows.  Actuals did not have the typical seaonality, seems that production has changed. This represents a single customer.</t>
  </si>
  <si>
    <t>Oct2023-Jan2024, Apr2024</t>
  </si>
  <si>
    <t xml:space="preserve"> -15.2% to +22.5%</t>
  </si>
  <si>
    <t>Forecast is overstated.</t>
  </si>
  <si>
    <t>Feb2024, Apr2024</t>
  </si>
  <si>
    <t xml:space="preserve"> +19.8% to +20.9%</t>
  </si>
  <si>
    <t>Forecast is overstated. Actuals have more seasonality.</t>
  </si>
  <si>
    <t>All months</t>
  </si>
  <si>
    <t xml:space="preserve">Varies </t>
  </si>
  <si>
    <t>This is a single customer with vary volatile loads.</t>
  </si>
  <si>
    <t xml:space="preserve">Peak Demands </t>
  </si>
  <si>
    <t>Non-phosphate kW/Customer</t>
  </si>
  <si>
    <t xml:space="preserve"> Dec 2023 - Feb 2024</t>
  </si>
  <si>
    <t xml:space="preserve"> +29% to +53%</t>
  </si>
  <si>
    <t xml:space="preserve">These months are projected to be winter peaks, however Dec and Feb were hotter peaking days.  January was cold, but it was milder winter weather. </t>
  </si>
  <si>
    <t>Average usage (kwh/customer)</t>
  </si>
  <si>
    <t>Non-Phosphate Peak Demand (kW-per-Customer)</t>
  </si>
  <si>
    <t>Actual Peak Demands</t>
  </si>
  <si>
    <t>Projected Peak Demands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</si>
</sst>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_);_(* \(#,##0\);_(* &quot;-&quot;??_);_(@_)"/>
    <numFmt numFmtId="167" formatCode="0.0"/>
    <numFmt numFmtId="168" formatCode="#,##0.0_);\(#,##0.0\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5" fillId="0" borderId="0" xfId="0" applyFont="1"/>
    <xf numFmtId="0" fontId="4" fillId="0" borderId="0" xfId="0" applyFont="1"/>
    <xf numFmtId="37" fontId="4" fillId="0" borderId="0" xfId="3" applyNumberFormat="1"/>
    <xf numFmtId="37" fontId="4" fillId="0" borderId="0" xfId="2" applyNumberFormat="1"/>
    <xf numFmtId="37" fontId="6" fillId="0" borderId="0" xfId="0" applyNumberFormat="1" applyFont="1"/>
    <xf numFmtId="37" fontId="4" fillId="0" borderId="0" xfId="0" applyNumberFormat="1" applyFont="1"/>
    <xf numFmtId="164" fontId="4" fillId="0" borderId="0" xfId="1" applyNumberFormat="1" applyFont="1" applyFill="1"/>
    <xf numFmtId="166" fontId="4" fillId="0" borderId="0" xfId="4" applyNumberFormat="1" applyFont="1" applyFill="1"/>
    <xf numFmtId="0" fontId="7" fillId="0" borderId="0" xfId="0" quotePrefix="1" applyFont="1"/>
    <xf numFmtId="165" fontId="4" fillId="0" borderId="0" xfId="4" applyNumberFormat="1" applyFont="1" applyFill="1"/>
    <xf numFmtId="37" fontId="8" fillId="0" borderId="0" xfId="0" applyNumberFormat="1" applyFont="1" applyAlignment="1">
      <alignment horizontal="center"/>
    </xf>
    <xf numFmtId="0" fontId="9" fillId="0" borderId="0" xfId="0" applyFont="1"/>
    <xf numFmtId="164" fontId="4" fillId="0" borderId="0" xfId="0" applyNumberFormat="1" applyFont="1"/>
    <xf numFmtId="4" fontId="6" fillId="0" borderId="0" xfId="0" applyNumberFormat="1" applyFont="1"/>
    <xf numFmtId="4" fontId="4" fillId="0" borderId="0" xfId="0" applyNumberFormat="1" applyFont="1"/>
    <xf numFmtId="167" fontId="4" fillId="0" borderId="0" xfId="0" applyNumberFormat="1" applyFont="1"/>
    <xf numFmtId="168" fontId="5" fillId="0" borderId="0" xfId="0" applyNumberFormat="1" applyFont="1"/>
    <xf numFmtId="164" fontId="0" fillId="0" borderId="0" xfId="0" applyNumberFormat="1" applyAlignment="1">
      <alignment horizontal="center"/>
    </xf>
    <xf numFmtId="0" fontId="0" fillId="3" borderId="3" xfId="0" applyFill="1" applyBorder="1"/>
    <xf numFmtId="0" fontId="4" fillId="3" borderId="2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164" fontId="0" fillId="3" borderId="5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vertical="center" wrapText="1"/>
    </xf>
    <xf numFmtId="0" fontId="4" fillId="3" borderId="1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vertical="center"/>
    </xf>
    <xf numFmtId="0" fontId="0" fillId="3" borderId="10" xfId="0" applyFill="1" applyBorder="1" applyAlignment="1">
      <alignment horizontal="center" vertical="center"/>
    </xf>
    <xf numFmtId="0" fontId="0" fillId="3" borderId="1" xfId="0" applyFill="1" applyBorder="1"/>
    <xf numFmtId="0" fontId="0" fillId="3" borderId="12" xfId="0" applyFill="1" applyBorder="1" applyAlignment="1">
      <alignment vertical="center" wrapText="1"/>
    </xf>
    <xf numFmtId="0" fontId="4" fillId="3" borderId="14" xfId="0" applyFont="1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17" fontId="0" fillId="3" borderId="14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vertical="center"/>
    </xf>
    <xf numFmtId="164" fontId="0" fillId="3" borderId="13" xfId="0" applyNumberFormat="1" applyFill="1" applyBorder="1" applyAlignment="1">
      <alignment horizontal="center" vertical="center"/>
    </xf>
    <xf numFmtId="0" fontId="0" fillId="3" borderId="15" xfId="0" applyFill="1" applyBorder="1"/>
    <xf numFmtId="0" fontId="0" fillId="3" borderId="16" xfId="0" applyFill="1" applyBorder="1" applyAlignment="1">
      <alignment vertical="center" wrapText="1"/>
    </xf>
    <xf numFmtId="164" fontId="0" fillId="3" borderId="10" xfId="0" applyNumberFormat="1" applyFill="1" applyBorder="1" applyAlignment="1">
      <alignment horizontal="center" vertical="center"/>
    </xf>
    <xf numFmtId="37" fontId="8" fillId="0" borderId="0" xfId="0" applyNumberFormat="1" applyFont="1" applyAlignment="1">
      <alignment horizontal="center" wrapText="1"/>
    </xf>
    <xf numFmtId="166" fontId="6" fillId="0" borderId="0" xfId="0" applyNumberFormat="1" applyFont="1"/>
    <xf numFmtId="43" fontId="6" fillId="0" borderId="0" xfId="0" applyNumberFormat="1" applyFont="1"/>
    <xf numFmtId="166" fontId="0" fillId="0" borderId="0" xfId="4" applyNumberFormat="1" applyFont="1"/>
    <xf numFmtId="3" fontId="0" fillId="0" borderId="0" xfId="0" applyNumberFormat="1"/>
    <xf numFmtId="164" fontId="4" fillId="4" borderId="0" xfId="1" applyNumberFormat="1" applyFont="1" applyFill="1"/>
    <xf numFmtId="166" fontId="4" fillId="4" borderId="0" xfId="4" applyNumberFormat="1" applyFont="1" applyFill="1"/>
    <xf numFmtId="0" fontId="0" fillId="3" borderId="11" xfId="0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18" xfId="0" applyFill="1" applyBorder="1" applyAlignment="1">
      <alignment vertical="center"/>
    </xf>
    <xf numFmtId="164" fontId="0" fillId="3" borderId="19" xfId="0" applyNumberFormat="1" applyFill="1" applyBorder="1" applyAlignment="1">
      <alignment horizontal="center" vertical="center"/>
    </xf>
    <xf numFmtId="0" fontId="0" fillId="3" borderId="0" xfId="0" applyFill="1"/>
    <xf numFmtId="17" fontId="0" fillId="3" borderId="14" xfId="0" applyNumberFormat="1" applyFill="1" applyBorder="1" applyAlignment="1">
      <alignment horizontal="center" vertical="center" wrapText="1"/>
    </xf>
    <xf numFmtId="164" fontId="0" fillId="3" borderId="13" xfId="0" quotePrefix="1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164" fontId="6" fillId="0" borderId="0" xfId="1" applyNumberFormat="1" applyFont="1"/>
    <xf numFmtId="17" fontId="11" fillId="3" borderId="14" xfId="0" applyNumberFormat="1" applyFont="1" applyFill="1" applyBorder="1" applyAlignment="1">
      <alignment horizontal="center" vertical="center"/>
    </xf>
    <xf numFmtId="0" fontId="12" fillId="0" borderId="0" xfId="0" applyFont="1"/>
    <xf numFmtId="166" fontId="12" fillId="0" borderId="0" xfId="0" applyNumberFormat="1" applyFont="1"/>
    <xf numFmtId="166" fontId="5" fillId="0" borderId="0" xfId="4" applyNumberFormat="1" applyFont="1" applyFill="1"/>
    <xf numFmtId="164" fontId="5" fillId="0" borderId="0" xfId="1" applyNumberFormat="1" applyFont="1" applyFill="1"/>
    <xf numFmtId="168" fontId="4" fillId="0" borderId="0" xfId="3" applyNumberFormat="1"/>
    <xf numFmtId="37" fontId="10" fillId="2" borderId="0" xfId="0" applyNumberFormat="1" applyFont="1" applyFill="1" applyAlignment="1">
      <alignment vertical="center"/>
    </xf>
    <xf numFmtId="1" fontId="13" fillId="0" borderId="20" xfId="0" applyNumberFormat="1" applyFont="1" applyBorder="1"/>
    <xf numFmtId="1" fontId="4" fillId="0" borderId="0" xfId="4" applyNumberFormat="1" applyFont="1" applyFill="1"/>
    <xf numFmtId="166" fontId="13" fillId="0" borderId="20" xfId="4" applyNumberFormat="1" applyFont="1" applyBorder="1"/>
    <xf numFmtId="166" fontId="4" fillId="0" borderId="0" xfId="4" applyNumberFormat="1" applyFont="1"/>
    <xf numFmtId="166" fontId="5" fillId="0" borderId="0" xfId="4" applyNumberFormat="1" applyFont="1"/>
    <xf numFmtId="164" fontId="14" fillId="4" borderId="0" xfId="1" applyNumberFormat="1" applyFont="1" applyFill="1"/>
    <xf numFmtId="10" fontId="4" fillId="0" borderId="0" xfId="1" applyNumberFormat="1" applyFont="1" applyFill="1"/>
    <xf numFmtId="10" fontId="5" fillId="0" borderId="0" xfId="1" applyNumberFormat="1" applyFont="1" applyFill="1"/>
    <xf numFmtId="0" fontId="4" fillId="0" borderId="1" xfId="0" applyFont="1" applyBorder="1"/>
    <xf numFmtId="0" fontId="0" fillId="0" borderId="1" xfId="0" applyBorder="1"/>
    <xf numFmtId="166" fontId="6" fillId="0" borderId="1" xfId="0" applyNumberFormat="1" applyFont="1" applyBorder="1"/>
    <xf numFmtId="166" fontId="4" fillId="0" borderId="1" xfId="4" applyNumberFormat="1" applyFont="1" applyFill="1" applyBorder="1"/>
    <xf numFmtId="164" fontId="4" fillId="0" borderId="1" xfId="1" applyNumberFormat="1" applyFont="1" applyFill="1" applyBorder="1"/>
    <xf numFmtId="10" fontId="4" fillId="0" borderId="1" xfId="1" applyNumberFormat="1" applyFont="1" applyFill="1" applyBorder="1"/>
    <xf numFmtId="37" fontId="4" fillId="0" borderId="1" xfId="3" applyNumberFormat="1" applyBorder="1"/>
    <xf numFmtId="37" fontId="4" fillId="0" borderId="1" xfId="2" applyNumberFormat="1" applyBorder="1"/>
    <xf numFmtId="164" fontId="4" fillId="4" borderId="1" xfId="1" applyNumberFormat="1" applyFont="1" applyFill="1" applyBorder="1"/>
    <xf numFmtId="10" fontId="0" fillId="0" borderId="0" xfId="1" applyNumberFormat="1" applyFont="1" applyAlignment="1">
      <alignment horizontal="center"/>
    </xf>
    <xf numFmtId="0" fontId="2" fillId="0" borderId="21" xfId="0" applyFont="1" applyBorder="1"/>
    <xf numFmtId="10" fontId="2" fillId="0" borderId="21" xfId="1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5" borderId="6" xfId="0" applyFont="1" applyFill="1" applyBorder="1"/>
    <xf numFmtId="0" fontId="0" fillId="5" borderId="7" xfId="0" applyFill="1" applyBorder="1"/>
    <xf numFmtId="0" fontId="2" fillId="5" borderId="6" xfId="0" applyFont="1" applyFill="1" applyBorder="1" applyAlignment="1">
      <alignment horizontal="center"/>
    </xf>
    <xf numFmtId="0" fontId="0" fillId="5" borderId="8" xfId="0" applyFill="1" applyBorder="1"/>
    <xf numFmtId="0" fontId="2" fillId="5" borderId="9" xfId="0" applyFont="1" applyFill="1" applyBorder="1" applyAlignment="1">
      <alignment horizontal="center"/>
    </xf>
    <xf numFmtId="0" fontId="2" fillId="5" borderId="8" xfId="0" applyFont="1" applyFill="1" applyBorder="1"/>
    <xf numFmtId="0" fontId="2" fillId="5" borderId="11" xfId="0" applyFont="1" applyFill="1" applyBorder="1"/>
    <xf numFmtId="0" fontId="0" fillId="5" borderId="1" xfId="0" applyFill="1" applyBorder="1"/>
    <xf numFmtId="0" fontId="2" fillId="5" borderId="11" xfId="0" applyFont="1" applyFill="1" applyBorder="1" applyAlignment="1">
      <alignment horizontal="center"/>
    </xf>
    <xf numFmtId="0" fontId="0" fillId="5" borderId="12" xfId="0" applyFill="1" applyBorder="1"/>
    <xf numFmtId="0" fontId="2" fillId="5" borderId="10" xfId="0" applyFont="1" applyFill="1" applyBorder="1" applyAlignment="1">
      <alignment horizontal="center"/>
    </xf>
    <xf numFmtId="0" fontId="2" fillId="5" borderId="12" xfId="0" applyFont="1" applyFill="1" applyBorder="1"/>
    <xf numFmtId="0" fontId="2" fillId="0" borderId="1" xfId="0" applyFont="1" applyBorder="1" applyAlignment="1">
      <alignment horizontal="center"/>
    </xf>
    <xf numFmtId="37" fontId="5" fillId="2" borderId="0" xfId="0" applyNumberFormat="1" applyFont="1" applyFill="1" applyAlignment="1">
      <alignment horizontal="center"/>
    </xf>
  </cellXfs>
  <cellStyles count="5">
    <cellStyle name="Comma" xfId="4" builtinId="3"/>
    <cellStyle name="Normal" xfId="0" builtinId="0"/>
    <cellStyle name="Normal 15 2" xfId="2" xr:uid="{7F560BF4-5172-4862-A9E5-F62762824D8F}"/>
    <cellStyle name="Normal 39" xfId="3" xr:uid="{03F03B27-1948-4833-93FE-CAE7D277C36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Actual</c:v>
          </c:tx>
          <c:cat>
            <c:strRef>
              <c:f>'Energy Sales Summary'!$B$21:$M$21</c:f>
              <c:strCache>
                <c:ptCount val="12"/>
                <c:pt idx="0">
                  <c:v> MAY 2023</c:v>
                </c:pt>
                <c:pt idx="1">
                  <c:v> JUN 2023</c:v>
                </c:pt>
                <c:pt idx="2">
                  <c:v> JUL 2023</c:v>
                </c:pt>
                <c:pt idx="3">
                  <c:v> AUG 2023</c:v>
                </c:pt>
                <c:pt idx="4">
                  <c:v> SEP 2023</c:v>
                </c:pt>
                <c:pt idx="5">
                  <c:v> OCT 2023</c:v>
                </c:pt>
                <c:pt idx="6">
                  <c:v> NOV 2023</c:v>
                </c:pt>
                <c:pt idx="7">
                  <c:v> DEC 2023</c:v>
                </c:pt>
                <c:pt idx="8">
                  <c:v> JAN 2024</c:v>
                </c:pt>
                <c:pt idx="9">
                  <c:v> FEB 2024</c:v>
                </c:pt>
                <c:pt idx="10">
                  <c:v> MAR 2024</c:v>
                </c:pt>
                <c:pt idx="11">
                  <c:v> APR 2024</c:v>
                </c:pt>
              </c:strCache>
            </c:strRef>
          </c:cat>
          <c:val>
            <c:numRef>
              <c:f>'Energy Sales Summary'!$B$3:$M$3</c:f>
              <c:numCache>
                <c:formatCode>_(* #,##0_);_(* \(#,##0\);_(* "-"??_);_(@_)</c:formatCode>
                <c:ptCount val="12"/>
                <c:pt idx="0">
                  <c:v>828250.42799999996</c:v>
                </c:pt>
                <c:pt idx="1">
                  <c:v>947996.13699999999</c:v>
                </c:pt>
                <c:pt idx="2">
                  <c:v>1117372.939</c:v>
                </c:pt>
                <c:pt idx="3">
                  <c:v>1123290.6569999999</c:v>
                </c:pt>
                <c:pt idx="4">
                  <c:v>1159498.317</c:v>
                </c:pt>
                <c:pt idx="5">
                  <c:v>918747.04200000002</c:v>
                </c:pt>
                <c:pt idx="6">
                  <c:v>698775.02899999998</c:v>
                </c:pt>
                <c:pt idx="7">
                  <c:v>669698.82299999997</c:v>
                </c:pt>
                <c:pt idx="8">
                  <c:v>692037.69200000004</c:v>
                </c:pt>
                <c:pt idx="9">
                  <c:v>648562.16200000001</c:v>
                </c:pt>
                <c:pt idx="10">
                  <c:v>616658.40099999995</c:v>
                </c:pt>
                <c:pt idx="11">
                  <c:v>675950.04799999995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C1A-4DEE-B0EA-72359C691087}"/>
            </c:ext>
          </c:extLst>
        </c:ser>
        <c:ser>
          <c:idx val="3"/>
          <c:order val="1"/>
          <c:tx>
            <c:v>Predicted</c:v>
          </c:tx>
          <c:cat>
            <c:strRef>
              <c:f>'Energy Sales Summary'!$B$21:$M$21</c:f>
              <c:strCache>
                <c:ptCount val="12"/>
                <c:pt idx="0">
                  <c:v> MAY 2023</c:v>
                </c:pt>
                <c:pt idx="1">
                  <c:v> JUN 2023</c:v>
                </c:pt>
                <c:pt idx="2">
                  <c:v> JUL 2023</c:v>
                </c:pt>
                <c:pt idx="3">
                  <c:v> AUG 2023</c:v>
                </c:pt>
                <c:pt idx="4">
                  <c:v> SEP 2023</c:v>
                </c:pt>
                <c:pt idx="5">
                  <c:v> OCT 2023</c:v>
                </c:pt>
                <c:pt idx="6">
                  <c:v> NOV 2023</c:v>
                </c:pt>
                <c:pt idx="7">
                  <c:v> DEC 2023</c:v>
                </c:pt>
                <c:pt idx="8">
                  <c:v> JAN 2024</c:v>
                </c:pt>
                <c:pt idx="9">
                  <c:v> FEB 2024</c:v>
                </c:pt>
                <c:pt idx="10">
                  <c:v> MAR 2024</c:v>
                </c:pt>
                <c:pt idx="11">
                  <c:v> APR 2024</c:v>
                </c:pt>
              </c:strCache>
            </c:strRef>
          </c:cat>
          <c:val>
            <c:numRef>
              <c:f>'Energy Sales Summary'!$B$22:$M$22</c:f>
              <c:numCache>
                <c:formatCode>_(* #,##0_);_(* \(#,##0\);_(* "-"??_);_(@_)</c:formatCode>
                <c:ptCount val="12"/>
                <c:pt idx="0">
                  <c:v>807127.43047099991</c:v>
                </c:pt>
                <c:pt idx="1">
                  <c:v>991118.17475999985</c:v>
                </c:pt>
                <c:pt idx="2">
                  <c:v>1061458.5878208003</c:v>
                </c:pt>
                <c:pt idx="3">
                  <c:v>1053306.4516276</c:v>
                </c:pt>
                <c:pt idx="4">
                  <c:v>1080784.1290740001</c:v>
                </c:pt>
                <c:pt idx="5">
                  <c:v>929007.68728299998</c:v>
                </c:pt>
                <c:pt idx="6">
                  <c:v>742361.61684430006</c:v>
                </c:pt>
                <c:pt idx="7">
                  <c:v>688198.76308910002</c:v>
                </c:pt>
                <c:pt idx="8">
                  <c:v>773762.35844879993</c:v>
                </c:pt>
                <c:pt idx="9">
                  <c:v>704578.14350900007</c:v>
                </c:pt>
                <c:pt idx="10">
                  <c:v>659486.20740239986</c:v>
                </c:pt>
                <c:pt idx="11">
                  <c:v>698357.57779480005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C1A-4DEE-B0EA-72359C691087}"/>
            </c:ext>
          </c:extLst>
        </c:ser>
        <c:ser>
          <c:idx val="0"/>
          <c:order val="2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'Energy Sales Summary'!$B$21:$M$21</c:f>
              <c:strCache>
                <c:ptCount val="12"/>
                <c:pt idx="0">
                  <c:v> MAY 2023</c:v>
                </c:pt>
                <c:pt idx="1">
                  <c:v> JUN 2023</c:v>
                </c:pt>
                <c:pt idx="2">
                  <c:v> JUL 2023</c:v>
                </c:pt>
                <c:pt idx="3">
                  <c:v> AUG 2023</c:v>
                </c:pt>
                <c:pt idx="4">
                  <c:v> SEP 2023</c:v>
                </c:pt>
                <c:pt idx="5">
                  <c:v> OCT 2023</c:v>
                </c:pt>
                <c:pt idx="6">
                  <c:v> NOV 2023</c:v>
                </c:pt>
                <c:pt idx="7">
                  <c:v> DEC 2023</c:v>
                </c:pt>
                <c:pt idx="8">
                  <c:v> JAN 2024</c:v>
                </c:pt>
                <c:pt idx="9">
                  <c:v> FEB 2024</c:v>
                </c:pt>
                <c:pt idx="10">
                  <c:v> MAR 2024</c:v>
                </c:pt>
                <c:pt idx="11">
                  <c:v> APR 2024</c:v>
                </c:pt>
              </c:strCache>
            </c:strRef>
          </c:cat>
          <c:val>
            <c:numRef>
              <c:f>'Energy Sales Summary'!$B$3:$M$3</c:f>
              <c:numCache>
                <c:formatCode>_(* #,##0_);_(* \(#,##0\);_(* "-"??_);_(@_)</c:formatCode>
                <c:ptCount val="12"/>
                <c:pt idx="0">
                  <c:v>828250.42799999996</c:v>
                </c:pt>
                <c:pt idx="1">
                  <c:v>947996.13699999999</c:v>
                </c:pt>
                <c:pt idx="2">
                  <c:v>1117372.939</c:v>
                </c:pt>
                <c:pt idx="3">
                  <c:v>1123290.6569999999</c:v>
                </c:pt>
                <c:pt idx="4">
                  <c:v>1159498.317</c:v>
                </c:pt>
                <c:pt idx="5">
                  <c:v>918747.04200000002</c:v>
                </c:pt>
                <c:pt idx="6">
                  <c:v>698775.02899999998</c:v>
                </c:pt>
                <c:pt idx="7">
                  <c:v>669698.82299999997</c:v>
                </c:pt>
                <c:pt idx="8">
                  <c:v>692037.69200000004</c:v>
                </c:pt>
                <c:pt idx="9">
                  <c:v>648562.16200000001</c:v>
                </c:pt>
                <c:pt idx="10">
                  <c:v>616658.40099999995</c:v>
                </c:pt>
                <c:pt idx="11">
                  <c:v>675950.04799999995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1A-4DEE-B0EA-72359C691087}"/>
            </c:ext>
          </c:extLst>
        </c:ser>
        <c:ser>
          <c:idx val="1"/>
          <c:order val="3"/>
          <c:tx>
            <c:v>Predicted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'Energy Sales Summary'!$B$21:$M$21</c:f>
              <c:strCache>
                <c:ptCount val="12"/>
                <c:pt idx="0">
                  <c:v> MAY 2023</c:v>
                </c:pt>
                <c:pt idx="1">
                  <c:v> JUN 2023</c:v>
                </c:pt>
                <c:pt idx="2">
                  <c:v> JUL 2023</c:v>
                </c:pt>
                <c:pt idx="3">
                  <c:v> AUG 2023</c:v>
                </c:pt>
                <c:pt idx="4">
                  <c:v> SEP 2023</c:v>
                </c:pt>
                <c:pt idx="5">
                  <c:v> OCT 2023</c:v>
                </c:pt>
                <c:pt idx="6">
                  <c:v> NOV 2023</c:v>
                </c:pt>
                <c:pt idx="7">
                  <c:v> DEC 2023</c:v>
                </c:pt>
                <c:pt idx="8">
                  <c:v> JAN 2024</c:v>
                </c:pt>
                <c:pt idx="9">
                  <c:v> FEB 2024</c:v>
                </c:pt>
                <c:pt idx="10">
                  <c:v> MAR 2024</c:v>
                </c:pt>
                <c:pt idx="11">
                  <c:v> APR 2024</c:v>
                </c:pt>
              </c:strCache>
            </c:strRef>
          </c:cat>
          <c:val>
            <c:numRef>
              <c:f>'Energy Sales Summary'!$B$22:$M$22</c:f>
              <c:numCache>
                <c:formatCode>_(* #,##0_);_(* \(#,##0\);_(* "-"??_);_(@_)</c:formatCode>
                <c:ptCount val="12"/>
                <c:pt idx="0">
                  <c:v>807127.43047099991</c:v>
                </c:pt>
                <c:pt idx="1">
                  <c:v>991118.17475999985</c:v>
                </c:pt>
                <c:pt idx="2">
                  <c:v>1061458.5878208003</c:v>
                </c:pt>
                <c:pt idx="3">
                  <c:v>1053306.4516276</c:v>
                </c:pt>
                <c:pt idx="4">
                  <c:v>1080784.1290740001</c:v>
                </c:pt>
                <c:pt idx="5">
                  <c:v>929007.68728299998</c:v>
                </c:pt>
                <c:pt idx="6">
                  <c:v>742361.61684430006</c:v>
                </c:pt>
                <c:pt idx="7">
                  <c:v>688198.76308910002</c:v>
                </c:pt>
                <c:pt idx="8">
                  <c:v>773762.35844879993</c:v>
                </c:pt>
                <c:pt idx="9">
                  <c:v>704578.14350900007</c:v>
                </c:pt>
                <c:pt idx="10">
                  <c:v>659486.20740239986</c:v>
                </c:pt>
                <c:pt idx="11">
                  <c:v>698357.57779480005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C1A-4DEE-B0EA-72359C691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1549672"/>
        <c:axId val="1681550032"/>
      </c:lineChart>
      <c:catAx>
        <c:axId val="168154967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550032"/>
        <c:crosses val="autoZero"/>
        <c:auto val="1"/>
        <c:lblAlgn val="ctr"/>
        <c:lblOffset val="100"/>
        <c:noMultiLvlLbl val="0"/>
      </c:catAx>
      <c:valAx>
        <c:axId val="168155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54967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Industrial 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'Energy Sales Summary'!$B$21:$M$21</c:f>
              <c:strCache>
                <c:ptCount val="12"/>
                <c:pt idx="0">
                  <c:v> MAY 2023</c:v>
                </c:pt>
                <c:pt idx="1">
                  <c:v> JUN 2023</c:v>
                </c:pt>
                <c:pt idx="2">
                  <c:v> JUL 2023</c:v>
                </c:pt>
                <c:pt idx="3">
                  <c:v> AUG 2023</c:v>
                </c:pt>
                <c:pt idx="4">
                  <c:v> SEP 2023</c:v>
                </c:pt>
                <c:pt idx="5">
                  <c:v> OCT 2023</c:v>
                </c:pt>
                <c:pt idx="6">
                  <c:v> NOV 2023</c:v>
                </c:pt>
                <c:pt idx="7">
                  <c:v> DEC 2023</c:v>
                </c:pt>
                <c:pt idx="8">
                  <c:v> JAN 2024</c:v>
                </c:pt>
                <c:pt idx="9">
                  <c:v> FEB 2024</c:v>
                </c:pt>
                <c:pt idx="10">
                  <c:v> MAR 2024</c:v>
                </c:pt>
                <c:pt idx="11">
                  <c:v> APR 2024</c:v>
                </c:pt>
              </c:strCache>
            </c:strRef>
          </c:cat>
          <c:val>
            <c:numRef>
              <c:f>'Energy Sales Summary'!$B$16:$M$16</c:f>
              <c:numCache>
                <c:formatCode>_(* #,##0_);_(* \(#,##0\);_(* "-"??_);_(@_)</c:formatCode>
                <c:ptCount val="12"/>
                <c:pt idx="0">
                  <c:v>100897.81099999999</c:v>
                </c:pt>
                <c:pt idx="1">
                  <c:v>101717.764</c:v>
                </c:pt>
                <c:pt idx="2">
                  <c:v>105150.39099999999</c:v>
                </c:pt>
                <c:pt idx="3">
                  <c:v>105964.42400000001</c:v>
                </c:pt>
                <c:pt idx="4">
                  <c:v>107147.85400000001</c:v>
                </c:pt>
                <c:pt idx="5">
                  <c:v>104232.78100000002</c:v>
                </c:pt>
                <c:pt idx="6">
                  <c:v>96028.777000000002</c:v>
                </c:pt>
                <c:pt idx="7">
                  <c:v>97082.684999999998</c:v>
                </c:pt>
                <c:pt idx="8">
                  <c:v>91750.915000000008</c:v>
                </c:pt>
                <c:pt idx="9">
                  <c:v>85868.888999999996</c:v>
                </c:pt>
                <c:pt idx="10">
                  <c:v>94677.857000000004</c:v>
                </c:pt>
                <c:pt idx="11">
                  <c:v>97901.617999999988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C-4B74-8592-A2C94D3D1AB5}"/>
            </c:ext>
          </c:extLst>
        </c:ser>
        <c:ser>
          <c:idx val="1"/>
          <c:order val="1"/>
          <c:tx>
            <c:v>Predicted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'Energy Sales Summary'!$B$21:$M$21</c:f>
              <c:strCache>
                <c:ptCount val="12"/>
                <c:pt idx="0">
                  <c:v> MAY 2023</c:v>
                </c:pt>
                <c:pt idx="1">
                  <c:v> JUN 2023</c:v>
                </c:pt>
                <c:pt idx="2">
                  <c:v> JUL 2023</c:v>
                </c:pt>
                <c:pt idx="3">
                  <c:v> AUG 2023</c:v>
                </c:pt>
                <c:pt idx="4">
                  <c:v> SEP 2023</c:v>
                </c:pt>
                <c:pt idx="5">
                  <c:v> OCT 2023</c:v>
                </c:pt>
                <c:pt idx="6">
                  <c:v> NOV 2023</c:v>
                </c:pt>
                <c:pt idx="7">
                  <c:v> DEC 2023</c:v>
                </c:pt>
                <c:pt idx="8">
                  <c:v> JAN 2024</c:v>
                </c:pt>
                <c:pt idx="9">
                  <c:v> FEB 2024</c:v>
                </c:pt>
                <c:pt idx="10">
                  <c:v> MAR 2024</c:v>
                </c:pt>
                <c:pt idx="11">
                  <c:v> APR 2024</c:v>
                </c:pt>
              </c:strCache>
            </c:strRef>
          </c:cat>
          <c:val>
            <c:numRef>
              <c:f>'Energy Sales Summary'!$B$35:$M$35</c:f>
              <c:numCache>
                <c:formatCode>_(* #,##0_);_(* \(#,##0\);_(* "-"??_);_(@_)</c:formatCode>
                <c:ptCount val="12"/>
                <c:pt idx="0">
                  <c:v>102494.45631089999</c:v>
                </c:pt>
                <c:pt idx="1">
                  <c:v>102993.58166449999</c:v>
                </c:pt>
                <c:pt idx="2">
                  <c:v>104536.339886</c:v>
                </c:pt>
                <c:pt idx="3">
                  <c:v>103261.08485860001</c:v>
                </c:pt>
                <c:pt idx="4">
                  <c:v>103926.88906839999</c:v>
                </c:pt>
                <c:pt idx="5">
                  <c:v>99551.365059100019</c:v>
                </c:pt>
                <c:pt idx="6">
                  <c:v>94895.948465699999</c:v>
                </c:pt>
                <c:pt idx="7">
                  <c:v>94890.828423700004</c:v>
                </c:pt>
                <c:pt idx="8">
                  <c:v>93887.093045200003</c:v>
                </c:pt>
                <c:pt idx="9">
                  <c:v>90149.632429799996</c:v>
                </c:pt>
                <c:pt idx="10">
                  <c:v>94927.692094800004</c:v>
                </c:pt>
                <c:pt idx="11">
                  <c:v>100468.0057487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C-4B74-8592-A2C94D3D1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1549672"/>
        <c:axId val="1681550032"/>
      </c:lineChart>
      <c:catAx>
        <c:axId val="1681549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550032"/>
        <c:crosses val="autoZero"/>
        <c:auto val="1"/>
        <c:lblAlgn val="ctr"/>
        <c:lblOffset val="100"/>
        <c:noMultiLvlLbl val="0"/>
      </c:catAx>
      <c:valAx>
        <c:axId val="168155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549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Commercial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'Energy Sales Summary'!$B$21:$M$21</c:f>
              <c:strCache>
                <c:ptCount val="12"/>
                <c:pt idx="0">
                  <c:v> MAY 2023</c:v>
                </c:pt>
                <c:pt idx="1">
                  <c:v> JUN 2023</c:v>
                </c:pt>
                <c:pt idx="2">
                  <c:v> JUL 2023</c:v>
                </c:pt>
                <c:pt idx="3">
                  <c:v> AUG 2023</c:v>
                </c:pt>
                <c:pt idx="4">
                  <c:v> SEP 2023</c:v>
                </c:pt>
                <c:pt idx="5">
                  <c:v> OCT 2023</c:v>
                </c:pt>
                <c:pt idx="6">
                  <c:v> NOV 2023</c:v>
                </c:pt>
                <c:pt idx="7">
                  <c:v> DEC 2023</c:v>
                </c:pt>
                <c:pt idx="8">
                  <c:v> JAN 2024</c:v>
                </c:pt>
                <c:pt idx="9">
                  <c:v> FEB 2024</c:v>
                </c:pt>
                <c:pt idx="10">
                  <c:v> MAR 2024</c:v>
                </c:pt>
                <c:pt idx="11">
                  <c:v> APR 2024</c:v>
                </c:pt>
              </c:strCache>
            </c:strRef>
          </c:cat>
          <c:val>
            <c:numRef>
              <c:f>'Energy Sales Summary'!$B$4:$M$4</c:f>
              <c:numCache>
                <c:formatCode>_(* #,##0_);_(* \(#,##0\);_(* "-"??_);_(@_)</c:formatCode>
                <c:ptCount val="12"/>
                <c:pt idx="0">
                  <c:v>529956.98100000003</c:v>
                </c:pt>
                <c:pt idx="1">
                  <c:v>561692.25899999996</c:v>
                </c:pt>
                <c:pt idx="2">
                  <c:v>624287.31999999995</c:v>
                </c:pt>
                <c:pt idx="3">
                  <c:v>630013.74800000002</c:v>
                </c:pt>
                <c:pt idx="4">
                  <c:v>653569.63699999999</c:v>
                </c:pt>
                <c:pt idx="5">
                  <c:v>570319.19700000004</c:v>
                </c:pt>
                <c:pt idx="6">
                  <c:v>501443.79599999997</c:v>
                </c:pt>
                <c:pt idx="7">
                  <c:v>490624.34499999997</c:v>
                </c:pt>
                <c:pt idx="8">
                  <c:v>469821.91199999995</c:v>
                </c:pt>
                <c:pt idx="9">
                  <c:v>438726.038</c:v>
                </c:pt>
                <c:pt idx="10">
                  <c:v>455333.96899999998</c:v>
                </c:pt>
                <c:pt idx="11">
                  <c:v>504285.29899999994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C-4464-BEA5-2D34F62A7748}"/>
            </c:ext>
          </c:extLst>
        </c:ser>
        <c:ser>
          <c:idx val="1"/>
          <c:order val="1"/>
          <c:tx>
            <c:v>Predicted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'Energy Sales Summary'!$B$21:$M$21</c:f>
              <c:strCache>
                <c:ptCount val="12"/>
                <c:pt idx="0">
                  <c:v> MAY 2023</c:v>
                </c:pt>
                <c:pt idx="1">
                  <c:v> JUN 2023</c:v>
                </c:pt>
                <c:pt idx="2">
                  <c:v> JUL 2023</c:v>
                </c:pt>
                <c:pt idx="3">
                  <c:v> AUG 2023</c:v>
                </c:pt>
                <c:pt idx="4">
                  <c:v> SEP 2023</c:v>
                </c:pt>
                <c:pt idx="5">
                  <c:v> OCT 2023</c:v>
                </c:pt>
                <c:pt idx="6">
                  <c:v> NOV 2023</c:v>
                </c:pt>
                <c:pt idx="7">
                  <c:v> DEC 2023</c:v>
                </c:pt>
                <c:pt idx="8">
                  <c:v> JAN 2024</c:v>
                </c:pt>
                <c:pt idx="9">
                  <c:v> FEB 2024</c:v>
                </c:pt>
                <c:pt idx="10">
                  <c:v> MAR 2024</c:v>
                </c:pt>
                <c:pt idx="11">
                  <c:v> APR 2024</c:v>
                </c:pt>
              </c:strCache>
            </c:strRef>
          </c:cat>
          <c:val>
            <c:numRef>
              <c:f>'Energy Sales Summary'!$B$23:$M$23</c:f>
              <c:numCache>
                <c:formatCode>_(* #,##0_);_(* \(#,##0\);_(* "-"??_);_(@_)</c:formatCode>
                <c:ptCount val="12"/>
                <c:pt idx="0">
                  <c:v>508921.10608560004</c:v>
                </c:pt>
                <c:pt idx="1">
                  <c:v>566469.97325100005</c:v>
                </c:pt>
                <c:pt idx="2">
                  <c:v>591525.43599600007</c:v>
                </c:pt>
                <c:pt idx="3">
                  <c:v>592271.22340929997</c:v>
                </c:pt>
                <c:pt idx="4">
                  <c:v>607333.1463123</c:v>
                </c:pt>
                <c:pt idx="5">
                  <c:v>554920.31691180007</c:v>
                </c:pt>
                <c:pt idx="6">
                  <c:v>505541.72668199998</c:v>
                </c:pt>
                <c:pt idx="7">
                  <c:v>471682.89875520003</c:v>
                </c:pt>
                <c:pt idx="8">
                  <c:v>480969.16812639998</c:v>
                </c:pt>
                <c:pt idx="9">
                  <c:v>442505.87763649999</c:v>
                </c:pt>
                <c:pt idx="10">
                  <c:v>450597.67684530007</c:v>
                </c:pt>
                <c:pt idx="11">
                  <c:v>479741.86668589996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C-4464-BEA5-2D34F62A7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1549672"/>
        <c:axId val="1681550032"/>
      </c:lineChart>
      <c:catAx>
        <c:axId val="1681549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550032"/>
        <c:crosses val="autoZero"/>
        <c:auto val="1"/>
        <c:lblAlgn val="ctr"/>
        <c:lblOffset val="100"/>
        <c:noMultiLvlLbl val="0"/>
      </c:catAx>
      <c:valAx>
        <c:axId val="168155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549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Public Authority 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'Energy Sales Summary'!$B$21:$M$21</c:f>
              <c:strCache>
                <c:ptCount val="12"/>
                <c:pt idx="0">
                  <c:v> MAY 2023</c:v>
                </c:pt>
                <c:pt idx="1">
                  <c:v> JUN 2023</c:v>
                </c:pt>
                <c:pt idx="2">
                  <c:v> JUL 2023</c:v>
                </c:pt>
                <c:pt idx="3">
                  <c:v> AUG 2023</c:v>
                </c:pt>
                <c:pt idx="4">
                  <c:v> SEP 2023</c:v>
                </c:pt>
                <c:pt idx="5">
                  <c:v> OCT 2023</c:v>
                </c:pt>
                <c:pt idx="6">
                  <c:v> NOV 2023</c:v>
                </c:pt>
                <c:pt idx="7">
                  <c:v> DEC 2023</c:v>
                </c:pt>
                <c:pt idx="8">
                  <c:v> JAN 2024</c:v>
                </c:pt>
                <c:pt idx="9">
                  <c:v> FEB 2024</c:v>
                </c:pt>
                <c:pt idx="10">
                  <c:v> MAR 2024</c:v>
                </c:pt>
                <c:pt idx="11">
                  <c:v> APR 2024</c:v>
                </c:pt>
              </c:strCache>
            </c:strRef>
          </c:cat>
          <c:val>
            <c:numRef>
              <c:f>'Energy Sales Summary'!$B$17:$M$17</c:f>
              <c:numCache>
                <c:formatCode>_(* #,##0_);_(* \(#,##0\);_(* "-"??_);_(@_)</c:formatCode>
                <c:ptCount val="12"/>
                <c:pt idx="0">
                  <c:v>150311.495</c:v>
                </c:pt>
                <c:pt idx="1">
                  <c:v>152299.519</c:v>
                </c:pt>
                <c:pt idx="2">
                  <c:v>166573.75099999999</c:v>
                </c:pt>
                <c:pt idx="3">
                  <c:v>170538.94799999997</c:v>
                </c:pt>
                <c:pt idx="4">
                  <c:v>193768.94100000002</c:v>
                </c:pt>
                <c:pt idx="5">
                  <c:v>168650.451</c:v>
                </c:pt>
                <c:pt idx="6">
                  <c:v>153605.33499999999</c:v>
                </c:pt>
                <c:pt idx="7">
                  <c:v>150519.736</c:v>
                </c:pt>
                <c:pt idx="8">
                  <c:v>138589.845</c:v>
                </c:pt>
                <c:pt idx="9">
                  <c:v>132768.54200000002</c:v>
                </c:pt>
                <c:pt idx="10">
                  <c:v>136254.965</c:v>
                </c:pt>
                <c:pt idx="11">
                  <c:v>143051.57700000002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D-4055-AAFE-042BE7045F44}"/>
            </c:ext>
          </c:extLst>
        </c:ser>
        <c:ser>
          <c:idx val="1"/>
          <c:order val="1"/>
          <c:tx>
            <c:v>Predicted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'Energy Sales Summary'!$B$21:$M$21</c:f>
              <c:strCache>
                <c:ptCount val="12"/>
                <c:pt idx="0">
                  <c:v> MAY 2023</c:v>
                </c:pt>
                <c:pt idx="1">
                  <c:v> JUN 2023</c:v>
                </c:pt>
                <c:pt idx="2">
                  <c:v> JUL 2023</c:v>
                </c:pt>
                <c:pt idx="3">
                  <c:v> AUG 2023</c:v>
                </c:pt>
                <c:pt idx="4">
                  <c:v> SEP 2023</c:v>
                </c:pt>
                <c:pt idx="5">
                  <c:v> OCT 2023</c:v>
                </c:pt>
                <c:pt idx="6">
                  <c:v> NOV 2023</c:v>
                </c:pt>
                <c:pt idx="7">
                  <c:v> DEC 2023</c:v>
                </c:pt>
                <c:pt idx="8">
                  <c:v> JAN 2024</c:v>
                </c:pt>
                <c:pt idx="9">
                  <c:v> FEB 2024</c:v>
                </c:pt>
                <c:pt idx="10">
                  <c:v> MAR 2024</c:v>
                </c:pt>
                <c:pt idx="11">
                  <c:v> APR 2024</c:v>
                </c:pt>
              </c:strCache>
            </c:strRef>
          </c:cat>
          <c:val>
            <c:numRef>
              <c:f>'Energy Sales Summary'!$B$36:$M$36</c:f>
              <c:numCache>
                <c:formatCode>_(* #,##0_);_(* \(#,##0\);_(* "-"??_);_(@_)</c:formatCode>
                <c:ptCount val="12"/>
                <c:pt idx="0">
                  <c:v>158896.59414439998</c:v>
                </c:pt>
                <c:pt idx="1">
                  <c:v>171507.79270259998</c:v>
                </c:pt>
                <c:pt idx="2">
                  <c:v>177275.13283260001</c:v>
                </c:pt>
                <c:pt idx="3">
                  <c:v>177603.51077389999</c:v>
                </c:pt>
                <c:pt idx="4">
                  <c:v>178816.405138</c:v>
                </c:pt>
                <c:pt idx="5">
                  <c:v>170512.95041039999</c:v>
                </c:pt>
                <c:pt idx="6">
                  <c:v>155111.6433768</c:v>
                </c:pt>
                <c:pt idx="7">
                  <c:v>145852.5810456</c:v>
                </c:pt>
                <c:pt idx="8">
                  <c:v>144701.61729709999</c:v>
                </c:pt>
                <c:pt idx="9">
                  <c:v>141354.68382900002</c:v>
                </c:pt>
                <c:pt idx="10">
                  <c:v>143768.70998369998</c:v>
                </c:pt>
                <c:pt idx="11">
                  <c:v>149563.36153750002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D-4055-AAFE-042BE7045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1549672"/>
        <c:axId val="1681550032"/>
      </c:lineChart>
      <c:catAx>
        <c:axId val="1681549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550032"/>
        <c:crosses val="autoZero"/>
        <c:auto val="1"/>
        <c:lblAlgn val="ctr"/>
        <c:lblOffset val="100"/>
        <c:noMultiLvlLbl val="0"/>
      </c:catAx>
      <c:valAx>
        <c:axId val="168155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549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Industrial SBLD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'Average Use Side-by-Side'!$B$42:$M$42</c:f>
              <c:strCache>
                <c:ptCount val="12"/>
                <c:pt idx="0">
                  <c:v> MAY 2023</c:v>
                </c:pt>
                <c:pt idx="1">
                  <c:v> JUN 2023</c:v>
                </c:pt>
                <c:pt idx="2">
                  <c:v> JUL 2023</c:v>
                </c:pt>
                <c:pt idx="3">
                  <c:v> AUG 2023</c:v>
                </c:pt>
                <c:pt idx="4">
                  <c:v> SEP 2023</c:v>
                </c:pt>
                <c:pt idx="5">
                  <c:v> OCT 2023</c:v>
                </c:pt>
                <c:pt idx="6">
                  <c:v> NOV 2023</c:v>
                </c:pt>
                <c:pt idx="7">
                  <c:v> DEC 2023</c:v>
                </c:pt>
                <c:pt idx="8">
                  <c:v> JAN 2024</c:v>
                </c:pt>
                <c:pt idx="9">
                  <c:v> FEB 2024</c:v>
                </c:pt>
                <c:pt idx="10">
                  <c:v> MAR 2024</c:v>
                </c:pt>
                <c:pt idx="11">
                  <c:v> APR 2024</c:v>
                </c:pt>
              </c:strCache>
            </c:strRef>
          </c:cat>
          <c:val>
            <c:numRef>
              <c:f>'Average Use Side-by-Side'!$B$9:$M$9</c:f>
              <c:numCache>
                <c:formatCode>_(* #,##0_);_(* \(#,##0\);_(* "-"??_);_(@_)</c:formatCode>
                <c:ptCount val="12"/>
                <c:pt idx="0">
                  <c:v>884450</c:v>
                </c:pt>
                <c:pt idx="1">
                  <c:v>1051875</c:v>
                </c:pt>
                <c:pt idx="2">
                  <c:v>965650</c:v>
                </c:pt>
                <c:pt idx="3">
                  <c:v>1063950</c:v>
                </c:pt>
                <c:pt idx="4">
                  <c:v>1022850</c:v>
                </c:pt>
                <c:pt idx="5">
                  <c:v>1083250</c:v>
                </c:pt>
                <c:pt idx="6">
                  <c:v>859875</c:v>
                </c:pt>
                <c:pt idx="7">
                  <c:v>881100</c:v>
                </c:pt>
                <c:pt idx="8">
                  <c:v>790750</c:v>
                </c:pt>
                <c:pt idx="9">
                  <c:v>846150</c:v>
                </c:pt>
                <c:pt idx="10">
                  <c:v>979675</c:v>
                </c:pt>
                <c:pt idx="11">
                  <c:v>1207025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5-424A-A4F6-6C2927847F7A}"/>
            </c:ext>
          </c:extLst>
        </c:ser>
        <c:ser>
          <c:idx val="1"/>
          <c:order val="1"/>
          <c:tx>
            <c:v>Predicted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'Average Use Side-by-Side'!$B$42:$M$42</c:f>
              <c:strCache>
                <c:ptCount val="12"/>
                <c:pt idx="0">
                  <c:v> MAY 2023</c:v>
                </c:pt>
                <c:pt idx="1">
                  <c:v> JUN 2023</c:v>
                </c:pt>
                <c:pt idx="2">
                  <c:v> JUL 2023</c:v>
                </c:pt>
                <c:pt idx="3">
                  <c:v> AUG 2023</c:v>
                </c:pt>
                <c:pt idx="4">
                  <c:v> SEP 2023</c:v>
                </c:pt>
                <c:pt idx="5">
                  <c:v> OCT 2023</c:v>
                </c:pt>
                <c:pt idx="6">
                  <c:v> NOV 2023</c:v>
                </c:pt>
                <c:pt idx="7">
                  <c:v> DEC 2023</c:v>
                </c:pt>
                <c:pt idx="8">
                  <c:v> JAN 2024</c:v>
                </c:pt>
                <c:pt idx="9">
                  <c:v> FEB 2024</c:v>
                </c:pt>
                <c:pt idx="10">
                  <c:v> MAR 2024</c:v>
                </c:pt>
                <c:pt idx="11">
                  <c:v> APR 2024</c:v>
                </c:pt>
              </c:strCache>
            </c:strRef>
          </c:cat>
          <c:val>
            <c:numRef>
              <c:f>'Average Use Side-by-Side'!$B$28:$M$28</c:f>
              <c:numCache>
                <c:formatCode>#,##0_);\(#,##0\)</c:formatCode>
                <c:ptCount val="12"/>
                <c:pt idx="0">
                  <c:v>2275305.2999999998</c:v>
                </c:pt>
                <c:pt idx="1">
                  <c:v>856598.51</c:v>
                </c:pt>
                <c:pt idx="2">
                  <c:v>909516.26</c:v>
                </c:pt>
                <c:pt idx="3">
                  <c:v>856799.71</c:v>
                </c:pt>
                <c:pt idx="4">
                  <c:v>838220.83</c:v>
                </c:pt>
                <c:pt idx="5">
                  <c:v>893858.71</c:v>
                </c:pt>
                <c:pt idx="6">
                  <c:v>852795.71</c:v>
                </c:pt>
                <c:pt idx="7">
                  <c:v>1581683.67</c:v>
                </c:pt>
                <c:pt idx="8">
                  <c:v>1602539.43</c:v>
                </c:pt>
                <c:pt idx="9">
                  <c:v>1009121.83</c:v>
                </c:pt>
                <c:pt idx="10">
                  <c:v>2107276.11</c:v>
                </c:pt>
                <c:pt idx="11">
                  <c:v>2962428.73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5-424A-A4F6-6C2927847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1549672"/>
        <c:axId val="1681550032"/>
      </c:lineChart>
      <c:catAx>
        <c:axId val="1681549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550032"/>
        <c:crosses val="autoZero"/>
        <c:auto val="1"/>
        <c:lblAlgn val="ctr"/>
        <c:lblOffset val="100"/>
        <c:noMultiLvlLbl val="0"/>
      </c:catAx>
      <c:valAx>
        <c:axId val="168155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549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Public Authority - 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'Average Use Side-by-Side'!$B$42:$M$42</c:f>
              <c:strCache>
                <c:ptCount val="12"/>
                <c:pt idx="0">
                  <c:v> MAY 2023</c:v>
                </c:pt>
                <c:pt idx="1">
                  <c:v> JUN 2023</c:v>
                </c:pt>
                <c:pt idx="2">
                  <c:v> JUL 2023</c:v>
                </c:pt>
                <c:pt idx="3">
                  <c:v> AUG 2023</c:v>
                </c:pt>
                <c:pt idx="4">
                  <c:v> SEP 2023</c:v>
                </c:pt>
                <c:pt idx="5">
                  <c:v> OCT 2023</c:v>
                </c:pt>
                <c:pt idx="6">
                  <c:v> NOV 2023</c:v>
                </c:pt>
                <c:pt idx="7">
                  <c:v> DEC 2023</c:v>
                </c:pt>
                <c:pt idx="8">
                  <c:v> JAN 2024</c:v>
                </c:pt>
                <c:pt idx="9">
                  <c:v> FEB 2024</c:v>
                </c:pt>
                <c:pt idx="10">
                  <c:v> MAR 2024</c:v>
                </c:pt>
                <c:pt idx="11">
                  <c:v> APR 2024</c:v>
                </c:pt>
              </c:strCache>
            </c:strRef>
          </c:cat>
          <c:val>
            <c:numRef>
              <c:f>'Average Use Side-by-Side'!$B$10:$M$10</c:f>
              <c:numCache>
                <c:formatCode>_(* #,##0_);_(* \(#,##0\);_(* "-"??_);_(@_)</c:formatCode>
                <c:ptCount val="12"/>
                <c:pt idx="0">
                  <c:v>442.02173913043481</c:v>
                </c:pt>
                <c:pt idx="1">
                  <c:v>508.48523206751054</c:v>
                </c:pt>
                <c:pt idx="2">
                  <c:v>611.92916666666667</c:v>
                </c:pt>
                <c:pt idx="3">
                  <c:v>633.46963562753035</c:v>
                </c:pt>
                <c:pt idx="4">
                  <c:v>635.67322834645665</c:v>
                </c:pt>
                <c:pt idx="5">
                  <c:v>466.91732283464569</c:v>
                </c:pt>
                <c:pt idx="6">
                  <c:v>364.04887218045116</c:v>
                </c:pt>
                <c:pt idx="7">
                  <c:v>341.23762376237624</c:v>
                </c:pt>
                <c:pt idx="8">
                  <c:v>339.18506493506493</c:v>
                </c:pt>
                <c:pt idx="9">
                  <c:v>336.33762057877811</c:v>
                </c:pt>
                <c:pt idx="10">
                  <c:v>328.86333333333334</c:v>
                </c:pt>
                <c:pt idx="11">
                  <c:v>329.17610062893084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CF3-A131-42EEBD5B7E7A}"/>
            </c:ext>
          </c:extLst>
        </c:ser>
        <c:ser>
          <c:idx val="1"/>
          <c:order val="1"/>
          <c:tx>
            <c:v>Predicted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'Average Use Side-by-Side'!$B$42:$M$42</c:f>
              <c:strCache>
                <c:ptCount val="12"/>
                <c:pt idx="0">
                  <c:v> MAY 2023</c:v>
                </c:pt>
                <c:pt idx="1">
                  <c:v> JUN 2023</c:v>
                </c:pt>
                <c:pt idx="2">
                  <c:v> JUL 2023</c:v>
                </c:pt>
                <c:pt idx="3">
                  <c:v> AUG 2023</c:v>
                </c:pt>
                <c:pt idx="4">
                  <c:v> SEP 2023</c:v>
                </c:pt>
                <c:pt idx="5">
                  <c:v> OCT 2023</c:v>
                </c:pt>
                <c:pt idx="6">
                  <c:v> NOV 2023</c:v>
                </c:pt>
                <c:pt idx="7">
                  <c:v> DEC 2023</c:v>
                </c:pt>
                <c:pt idx="8">
                  <c:v> JAN 2024</c:v>
                </c:pt>
                <c:pt idx="9">
                  <c:v> FEB 2024</c:v>
                </c:pt>
                <c:pt idx="10">
                  <c:v> MAR 2024</c:v>
                </c:pt>
                <c:pt idx="11">
                  <c:v> APR 2024</c:v>
                </c:pt>
              </c:strCache>
            </c:strRef>
          </c:cat>
          <c:val>
            <c:numRef>
              <c:f>'Average Use Side-by-Side'!$B$29:$M$29</c:f>
              <c:numCache>
                <c:formatCode>#,##0_);\(#,##0\)</c:formatCode>
                <c:ptCount val="12"/>
                <c:pt idx="0">
                  <c:v>476.78</c:v>
                </c:pt>
                <c:pt idx="1">
                  <c:v>582.16</c:v>
                </c:pt>
                <c:pt idx="2">
                  <c:v>627.79</c:v>
                </c:pt>
                <c:pt idx="3">
                  <c:v>628.04</c:v>
                </c:pt>
                <c:pt idx="4">
                  <c:v>639.38</c:v>
                </c:pt>
                <c:pt idx="5">
                  <c:v>568.6</c:v>
                </c:pt>
                <c:pt idx="6">
                  <c:v>446.02</c:v>
                </c:pt>
                <c:pt idx="7">
                  <c:v>393.01</c:v>
                </c:pt>
                <c:pt idx="8">
                  <c:v>412.27</c:v>
                </c:pt>
                <c:pt idx="9">
                  <c:v>386.06</c:v>
                </c:pt>
                <c:pt idx="10">
                  <c:v>375.68</c:v>
                </c:pt>
                <c:pt idx="11">
                  <c:v>401.12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C-4CF3-A131-42EEBD5B7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1549672"/>
        <c:axId val="1681550032"/>
      </c:lineChart>
      <c:catAx>
        <c:axId val="1681549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550032"/>
        <c:crosses val="autoZero"/>
        <c:auto val="1"/>
        <c:lblAlgn val="ctr"/>
        <c:lblOffset val="100"/>
        <c:noMultiLvlLbl val="0"/>
      </c:catAx>
      <c:valAx>
        <c:axId val="168155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549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Public Authority - GSLD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'Average Use Side-by-Side'!$B$42:$M$42</c:f>
              <c:strCache>
                <c:ptCount val="12"/>
                <c:pt idx="0">
                  <c:v> MAY 2023</c:v>
                </c:pt>
                <c:pt idx="1">
                  <c:v> JUN 2023</c:v>
                </c:pt>
                <c:pt idx="2">
                  <c:v> JUL 2023</c:v>
                </c:pt>
                <c:pt idx="3">
                  <c:v> AUG 2023</c:v>
                </c:pt>
                <c:pt idx="4">
                  <c:v> SEP 2023</c:v>
                </c:pt>
                <c:pt idx="5">
                  <c:v> OCT 2023</c:v>
                </c:pt>
                <c:pt idx="6">
                  <c:v> NOV 2023</c:v>
                </c:pt>
                <c:pt idx="7">
                  <c:v> DEC 2023</c:v>
                </c:pt>
                <c:pt idx="8">
                  <c:v> JAN 2024</c:v>
                </c:pt>
                <c:pt idx="9">
                  <c:v> FEB 2024</c:v>
                </c:pt>
                <c:pt idx="10">
                  <c:v> MAR 2024</c:v>
                </c:pt>
                <c:pt idx="11">
                  <c:v> APR 2024</c:v>
                </c:pt>
              </c:strCache>
            </c:strRef>
          </c:cat>
          <c:val>
            <c:numRef>
              <c:f>'Average Use Side-by-Side'!$B$13:$M$13</c:f>
              <c:numCache>
                <c:formatCode>_(* #,##0_);_(* \(#,##0\);_(* "-"??_);_(@_)</c:formatCode>
                <c:ptCount val="12"/>
                <c:pt idx="0">
                  <c:v>2078431.375</c:v>
                </c:pt>
                <c:pt idx="1">
                  <c:v>2083785.4166666667</c:v>
                </c:pt>
                <c:pt idx="2">
                  <c:v>2351679.2083333335</c:v>
                </c:pt>
                <c:pt idx="3">
                  <c:v>2345234.5833333335</c:v>
                </c:pt>
                <c:pt idx="4">
                  <c:v>2585119.6666666665</c:v>
                </c:pt>
                <c:pt idx="5">
                  <c:v>2275070.5652173911</c:v>
                </c:pt>
                <c:pt idx="6">
                  <c:v>2126334</c:v>
                </c:pt>
                <c:pt idx="7">
                  <c:v>2129343.875</c:v>
                </c:pt>
                <c:pt idx="8">
                  <c:v>1950874.5</c:v>
                </c:pt>
                <c:pt idx="9">
                  <c:v>1803228.4782608696</c:v>
                </c:pt>
                <c:pt idx="10">
                  <c:v>1963511.8695652173</c:v>
                </c:pt>
                <c:pt idx="11">
                  <c:v>1852255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3-4DF8-B5A0-46CE4B2739B2}"/>
            </c:ext>
          </c:extLst>
        </c:ser>
        <c:ser>
          <c:idx val="1"/>
          <c:order val="1"/>
          <c:tx>
            <c:v>Predicted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'Average Use Side-by-Side'!$B$42:$M$42</c:f>
              <c:strCache>
                <c:ptCount val="12"/>
                <c:pt idx="0">
                  <c:v> MAY 2023</c:v>
                </c:pt>
                <c:pt idx="1">
                  <c:v> JUN 2023</c:v>
                </c:pt>
                <c:pt idx="2">
                  <c:v> JUL 2023</c:v>
                </c:pt>
                <c:pt idx="3">
                  <c:v> AUG 2023</c:v>
                </c:pt>
                <c:pt idx="4">
                  <c:v> SEP 2023</c:v>
                </c:pt>
                <c:pt idx="5">
                  <c:v> OCT 2023</c:v>
                </c:pt>
                <c:pt idx="6">
                  <c:v> NOV 2023</c:v>
                </c:pt>
                <c:pt idx="7">
                  <c:v> DEC 2023</c:v>
                </c:pt>
                <c:pt idx="8">
                  <c:v> JAN 2024</c:v>
                </c:pt>
                <c:pt idx="9">
                  <c:v> FEB 2024</c:v>
                </c:pt>
                <c:pt idx="10">
                  <c:v> MAR 2024</c:v>
                </c:pt>
                <c:pt idx="11">
                  <c:v> APR 2024</c:v>
                </c:pt>
              </c:strCache>
            </c:strRef>
          </c:cat>
          <c:val>
            <c:numRef>
              <c:f>'Average Use Side-by-Side'!$B$32:$M$32</c:f>
              <c:numCache>
                <c:formatCode>#,##0_);\(#,##0\)</c:formatCode>
                <c:ptCount val="12"/>
                <c:pt idx="0">
                  <c:v>2308054.7200000002</c:v>
                </c:pt>
                <c:pt idx="1">
                  <c:v>2387139.39</c:v>
                </c:pt>
                <c:pt idx="2">
                  <c:v>2422471.4300000002</c:v>
                </c:pt>
                <c:pt idx="3">
                  <c:v>2424751.04</c:v>
                </c:pt>
                <c:pt idx="4">
                  <c:v>2430454.15</c:v>
                </c:pt>
                <c:pt idx="5">
                  <c:v>2378744.64</c:v>
                </c:pt>
                <c:pt idx="6">
                  <c:v>2280722.52</c:v>
                </c:pt>
                <c:pt idx="7">
                  <c:v>2206239.89</c:v>
                </c:pt>
                <c:pt idx="8">
                  <c:v>2177737.56</c:v>
                </c:pt>
                <c:pt idx="9">
                  <c:v>2159420.67</c:v>
                </c:pt>
                <c:pt idx="10">
                  <c:v>2192222.62</c:v>
                </c:pt>
                <c:pt idx="11">
                  <c:v>2240278.88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3-4DF8-B5A0-46CE4B273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1549672"/>
        <c:axId val="1681550032"/>
      </c:lineChart>
      <c:catAx>
        <c:axId val="1681549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550032"/>
        <c:crosses val="autoZero"/>
        <c:auto val="1"/>
        <c:lblAlgn val="ctr"/>
        <c:lblOffset val="100"/>
        <c:noMultiLvlLbl val="0"/>
      </c:catAx>
      <c:valAx>
        <c:axId val="168155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549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Public Authority - SBLD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'Average Use Side-by-Side'!$B$42:$M$42</c:f>
              <c:strCache>
                <c:ptCount val="12"/>
                <c:pt idx="0">
                  <c:v> MAY 2023</c:v>
                </c:pt>
                <c:pt idx="1">
                  <c:v> JUN 2023</c:v>
                </c:pt>
                <c:pt idx="2">
                  <c:v> JUL 2023</c:v>
                </c:pt>
                <c:pt idx="3">
                  <c:v> AUG 2023</c:v>
                </c:pt>
                <c:pt idx="4">
                  <c:v> SEP 2023</c:v>
                </c:pt>
                <c:pt idx="5">
                  <c:v> OCT 2023</c:v>
                </c:pt>
                <c:pt idx="6">
                  <c:v> NOV 2023</c:v>
                </c:pt>
                <c:pt idx="7">
                  <c:v> DEC 2023</c:v>
                </c:pt>
                <c:pt idx="8">
                  <c:v> JAN 2024</c:v>
                </c:pt>
                <c:pt idx="9">
                  <c:v> FEB 2024</c:v>
                </c:pt>
                <c:pt idx="10">
                  <c:v> MAR 2024</c:v>
                </c:pt>
                <c:pt idx="11">
                  <c:v> APR 2024</c:v>
                </c:pt>
              </c:strCache>
            </c:strRef>
          </c:cat>
          <c:val>
            <c:numRef>
              <c:f>'Average Use Side-by-Side'!$B$14:$M$14</c:f>
              <c:numCache>
                <c:formatCode>_(* #,##0_);_(* \(#,##0\);_(* "-"??_);_(@_)</c:formatCode>
                <c:ptCount val="12"/>
                <c:pt idx="0">
                  <c:v>40650</c:v>
                </c:pt>
                <c:pt idx="1">
                  <c:v>3162.5</c:v>
                </c:pt>
                <c:pt idx="2">
                  <c:v>191200</c:v>
                </c:pt>
                <c:pt idx="3">
                  <c:v>68075</c:v>
                </c:pt>
                <c:pt idx="4">
                  <c:v>0</c:v>
                </c:pt>
                <c:pt idx="5">
                  <c:v>2187.5</c:v>
                </c:pt>
                <c:pt idx="6">
                  <c:v>44462.5</c:v>
                </c:pt>
                <c:pt idx="7">
                  <c:v>5262.5</c:v>
                </c:pt>
                <c:pt idx="8">
                  <c:v>0</c:v>
                </c:pt>
                <c:pt idx="9">
                  <c:v>219100</c:v>
                </c:pt>
                <c:pt idx="10">
                  <c:v>0</c:v>
                </c:pt>
                <c:pt idx="11">
                  <c:v>5100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A-42D1-92AB-C7E4857CCDB1}"/>
            </c:ext>
          </c:extLst>
        </c:ser>
        <c:ser>
          <c:idx val="1"/>
          <c:order val="1"/>
          <c:tx>
            <c:v>Predicted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'Average Use Side-by-Side'!$B$42:$M$42</c:f>
              <c:strCache>
                <c:ptCount val="12"/>
                <c:pt idx="0">
                  <c:v> MAY 2023</c:v>
                </c:pt>
                <c:pt idx="1">
                  <c:v> JUN 2023</c:v>
                </c:pt>
                <c:pt idx="2">
                  <c:v> JUL 2023</c:v>
                </c:pt>
                <c:pt idx="3">
                  <c:v> AUG 2023</c:v>
                </c:pt>
                <c:pt idx="4">
                  <c:v> SEP 2023</c:v>
                </c:pt>
                <c:pt idx="5">
                  <c:v> OCT 2023</c:v>
                </c:pt>
                <c:pt idx="6">
                  <c:v> NOV 2023</c:v>
                </c:pt>
                <c:pt idx="7">
                  <c:v> DEC 2023</c:v>
                </c:pt>
                <c:pt idx="8">
                  <c:v> JAN 2024</c:v>
                </c:pt>
                <c:pt idx="9">
                  <c:v> FEB 2024</c:v>
                </c:pt>
                <c:pt idx="10">
                  <c:v> MAR 2024</c:v>
                </c:pt>
                <c:pt idx="11">
                  <c:v> APR 2024</c:v>
                </c:pt>
              </c:strCache>
            </c:strRef>
          </c:cat>
          <c:val>
            <c:numRef>
              <c:f>'Average Use Side-by-Side'!$B$33:$M$33</c:f>
              <c:numCache>
                <c:formatCode>#,##0_);\(#,##0\)</c:formatCode>
                <c:ptCount val="12"/>
                <c:pt idx="0">
                  <c:v>51650</c:v>
                </c:pt>
                <c:pt idx="1">
                  <c:v>0</c:v>
                </c:pt>
                <c:pt idx="2">
                  <c:v>26325</c:v>
                </c:pt>
                <c:pt idx="3">
                  <c:v>58487.5</c:v>
                </c:pt>
                <c:pt idx="4">
                  <c:v>27370.83</c:v>
                </c:pt>
                <c:pt idx="5">
                  <c:v>80829.17</c:v>
                </c:pt>
                <c:pt idx="6">
                  <c:v>0</c:v>
                </c:pt>
                <c:pt idx="7">
                  <c:v>25054.17</c:v>
                </c:pt>
                <c:pt idx="8">
                  <c:v>132620.82999999999</c:v>
                </c:pt>
                <c:pt idx="9">
                  <c:v>28.12</c:v>
                </c:pt>
                <c:pt idx="10">
                  <c:v>16565.62</c:v>
                </c:pt>
                <c:pt idx="11">
                  <c:v>24241.67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A-42D1-92AB-C7E4857CC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1549672"/>
        <c:axId val="1681550032"/>
      </c:lineChart>
      <c:catAx>
        <c:axId val="1681549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550032"/>
        <c:crosses val="autoZero"/>
        <c:auto val="1"/>
        <c:lblAlgn val="ctr"/>
        <c:lblOffset val="100"/>
        <c:noMultiLvlLbl val="0"/>
      </c:catAx>
      <c:valAx>
        <c:axId val="168155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549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kW-per-Customer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'Peak Demands Side-by-Side'!$B$2:$L$2</c:f>
              <c:strCache>
                <c:ptCount val="11"/>
                <c:pt idx="0">
                  <c:v> MAY 2023</c:v>
                </c:pt>
                <c:pt idx="1">
                  <c:v> JUN 2023</c:v>
                </c:pt>
                <c:pt idx="2">
                  <c:v> JUL 2023</c:v>
                </c:pt>
                <c:pt idx="3">
                  <c:v> AUG 2023</c:v>
                </c:pt>
                <c:pt idx="4">
                  <c:v> SEP 2023</c:v>
                </c:pt>
                <c:pt idx="5">
                  <c:v> OCT 2023</c:v>
                </c:pt>
                <c:pt idx="6">
                  <c:v> NOV 2023</c:v>
                </c:pt>
                <c:pt idx="7">
                  <c:v> DEC 2023</c:v>
                </c:pt>
                <c:pt idx="8">
                  <c:v> JAN 2024</c:v>
                </c:pt>
                <c:pt idx="9">
                  <c:v> FEB 2024</c:v>
                </c:pt>
                <c:pt idx="10">
                  <c:v> MAR 2024</c:v>
                </c:pt>
              </c:strCache>
            </c:strRef>
          </c:cat>
          <c:val>
            <c:numRef>
              <c:f>'Peak Demands Side-by-Side'!$B$3:$L$3</c:f>
              <c:numCache>
                <c:formatCode>0.0</c:formatCode>
                <c:ptCount val="11"/>
                <c:pt idx="0">
                  <c:v>4.5514832530142177</c:v>
                </c:pt>
                <c:pt idx="1">
                  <c:v>5.0405608568833475</c:v>
                </c:pt>
                <c:pt idx="2">
                  <c:v>5.0314555950649984</c:v>
                </c:pt>
                <c:pt idx="3">
                  <c:v>5.4596655236489724</c:v>
                </c:pt>
                <c:pt idx="4">
                  <c:v>4.8730216799252073</c:v>
                </c:pt>
                <c:pt idx="5">
                  <c:v>4.409760428874562</c:v>
                </c:pt>
                <c:pt idx="6">
                  <c:v>4.0672425312589482</c:v>
                </c:pt>
                <c:pt idx="7">
                  <c:v>3.4192633582833203</c:v>
                </c:pt>
                <c:pt idx="8">
                  <c:v>3.4546617171993987</c:v>
                </c:pt>
                <c:pt idx="9" formatCode="#,##0.0_);\(#,##0.0\)">
                  <c:v>3.1608837669767085</c:v>
                </c:pt>
                <c:pt idx="10" formatCode="#,##0.0_);\(#,##0.0\)">
                  <c:v>3.6671995683141652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0-4CF1-B195-2B0E5253DCC8}"/>
            </c:ext>
          </c:extLst>
        </c:ser>
        <c:ser>
          <c:idx val="1"/>
          <c:order val="1"/>
          <c:tx>
            <c:v>Predicted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'Peak Demands Side-by-Side'!$B$2:$L$2</c:f>
              <c:strCache>
                <c:ptCount val="11"/>
                <c:pt idx="0">
                  <c:v> MAY 2023</c:v>
                </c:pt>
                <c:pt idx="1">
                  <c:v> JUN 2023</c:v>
                </c:pt>
                <c:pt idx="2">
                  <c:v> JUL 2023</c:v>
                </c:pt>
                <c:pt idx="3">
                  <c:v> AUG 2023</c:v>
                </c:pt>
                <c:pt idx="4">
                  <c:v> SEP 2023</c:v>
                </c:pt>
                <c:pt idx="5">
                  <c:v> OCT 2023</c:v>
                </c:pt>
                <c:pt idx="6">
                  <c:v> NOV 2023</c:v>
                </c:pt>
                <c:pt idx="7">
                  <c:v> DEC 2023</c:v>
                </c:pt>
                <c:pt idx="8">
                  <c:v> JAN 2024</c:v>
                </c:pt>
                <c:pt idx="9">
                  <c:v> FEB 2024</c:v>
                </c:pt>
                <c:pt idx="10">
                  <c:v> MAR 2024</c:v>
                </c:pt>
              </c:strCache>
            </c:strRef>
          </c:cat>
          <c:val>
            <c:numRef>
              <c:f>'Peak Demands Side-by-Side'!$B$4:$L$4</c:f>
              <c:numCache>
                <c:formatCode>0.0</c:formatCode>
                <c:ptCount val="11"/>
                <c:pt idx="0">
                  <c:v>4.75</c:v>
                </c:pt>
                <c:pt idx="1">
                  <c:v>5.07</c:v>
                </c:pt>
                <c:pt idx="2">
                  <c:v>5.04</c:v>
                </c:pt>
                <c:pt idx="3">
                  <c:v>5.13</c:v>
                </c:pt>
                <c:pt idx="4">
                  <c:v>4.9400000000000004</c:v>
                </c:pt>
                <c:pt idx="5">
                  <c:v>4.47</c:v>
                </c:pt>
                <c:pt idx="6">
                  <c:v>3.9</c:v>
                </c:pt>
                <c:pt idx="7">
                  <c:v>4.45</c:v>
                </c:pt>
                <c:pt idx="8">
                  <c:v>5.28</c:v>
                </c:pt>
                <c:pt idx="9">
                  <c:v>4.07</c:v>
                </c:pt>
                <c:pt idx="10">
                  <c:v>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0-4CF1-B195-2B0E5253D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614552"/>
        <c:axId val="1616618512"/>
      </c:lineChart>
      <c:catAx>
        <c:axId val="1616614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6618512"/>
        <c:crosses val="autoZero"/>
        <c:auto val="1"/>
        <c:lblAlgn val="ctr"/>
        <c:lblOffset val="100"/>
        <c:noMultiLvlLbl val="0"/>
      </c:catAx>
      <c:valAx>
        <c:axId val="16166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6614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34991</xdr:colOff>
      <xdr:row>0</xdr:row>
      <xdr:rowOff>160175</xdr:rowOff>
    </xdr:from>
    <xdr:to>
      <xdr:col>22</xdr:col>
      <xdr:colOff>307133</xdr:colOff>
      <xdr:row>19</xdr:row>
      <xdr:rowOff>150845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91B383-EEF9-4361-B31D-87F05C3D44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46653</xdr:colOff>
      <xdr:row>20</xdr:row>
      <xdr:rowOff>163287</xdr:rowOff>
    </xdr:from>
    <xdr:to>
      <xdr:col>22</xdr:col>
      <xdr:colOff>318795</xdr:colOff>
      <xdr:row>40</xdr:row>
      <xdr:rowOff>153955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1ED297A-9ADB-45D4-B282-2413196BBD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1</xdr:row>
      <xdr:rowOff>0</xdr:rowOff>
    </xdr:from>
    <xdr:to>
      <xdr:col>30</xdr:col>
      <xdr:colOff>272143</xdr:colOff>
      <xdr:row>19</xdr:row>
      <xdr:rowOff>153956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394603C-E1BB-42BF-9F7F-CB530971C3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23327</xdr:colOff>
      <xdr:row>20</xdr:row>
      <xdr:rowOff>171063</xdr:rowOff>
    </xdr:from>
    <xdr:to>
      <xdr:col>30</xdr:col>
      <xdr:colOff>295470</xdr:colOff>
      <xdr:row>40</xdr:row>
      <xdr:rowOff>161731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7E7B2F9-6566-4F08-9852-E0F0D939D5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43542</xdr:colOff>
      <xdr:row>16</xdr:row>
      <xdr:rowOff>167172</xdr:rowOff>
    </xdr:from>
    <xdr:to>
      <xdr:col>3</xdr:col>
      <xdr:colOff>1735493</xdr:colOff>
      <xdr:row>29</xdr:row>
      <xdr:rowOff>107300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BD403B0-9FD5-4BEC-8BD5-2AD0F59B2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48206</xdr:colOff>
      <xdr:row>17</xdr:row>
      <xdr:rowOff>10108</xdr:rowOff>
    </xdr:from>
    <xdr:to>
      <xdr:col>7</xdr:col>
      <xdr:colOff>1936100</xdr:colOff>
      <xdr:row>29</xdr:row>
      <xdr:rowOff>135293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5AAB97-8FEB-4ACD-9B7D-F42A0A370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103413</xdr:colOff>
      <xdr:row>30</xdr:row>
      <xdr:rowOff>164062</xdr:rowOff>
    </xdr:from>
    <xdr:to>
      <xdr:col>3</xdr:col>
      <xdr:colOff>1795364</xdr:colOff>
      <xdr:row>43</xdr:row>
      <xdr:rowOff>104190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41F485-38A4-49E1-9ECD-0F08F40C1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76200</xdr:colOff>
      <xdr:row>31</xdr:row>
      <xdr:rowOff>3887</xdr:rowOff>
    </xdr:from>
    <xdr:to>
      <xdr:col>7</xdr:col>
      <xdr:colOff>1964094</xdr:colOff>
      <xdr:row>43</xdr:row>
      <xdr:rowOff>129072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1564629-32AD-415F-A42B-070F7C34D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326570</xdr:colOff>
      <xdr:row>7</xdr:row>
      <xdr:rowOff>158446</xdr:rowOff>
    </xdr:from>
    <xdr:to>
      <xdr:col>10</xdr:col>
      <xdr:colOff>199570</xdr:colOff>
      <xdr:row>24</xdr:row>
      <xdr:rowOff>156027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8567F0-AF83-1957-7184-831E009E6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61F85-0A2D-43FC-B628-2116AEC9BA89}">
  <dimension ref="B1:E10"/>
  <sheetViews>
    <sheetView tabSelected="1" workbookViewId="0">
      <selection activeCell="E6" sqref="E6"/>
    </sheetView>
  </sheetViews>
  <sheetFormatPr defaultRowHeight="15"/>
  <cols>
    <col min="3" max="5" width="14" style="1" customWidth="1"/>
  </cols>
  <sheetData>
    <row r="1" spans="2:5">
      <c r="B1" s="99" t="s">
        <v>0</v>
      </c>
      <c r="C1" s="99"/>
      <c r="D1" s="99"/>
      <c r="E1" s="99"/>
    </row>
    <row r="2" spans="2:5" ht="15.75" thickBot="1">
      <c r="B2" s="84"/>
      <c r="C2" s="86" t="s">
        <v>1</v>
      </c>
      <c r="D2" s="86" t="s">
        <v>2</v>
      </c>
      <c r="E2" s="86" t="s">
        <v>3</v>
      </c>
    </row>
    <row r="3" spans="2:5">
      <c r="B3" t="s">
        <v>4</v>
      </c>
      <c r="C3" s="83">
        <f>+'Customers Side-by-Side'!N43</f>
        <v>-1.4795335543604793E-4</v>
      </c>
      <c r="D3" s="83">
        <f>+'Average Use Side-by-Side'!N43</f>
        <v>9.1044902717831722E-3</v>
      </c>
      <c r="E3" s="83">
        <f>+'Energy Sales Summary'!N43</f>
        <v>9.1820286815493812E-3</v>
      </c>
    </row>
    <row r="4" spans="2:5">
      <c r="B4" t="s">
        <v>5</v>
      </c>
      <c r="C4" s="83">
        <f>+('Customers Side-by-Side'!N23+'Customers Side-by-Side'!N24)/('Customers Side-by-Side'!N4+'Customers Side-by-Side'!N5)-1</f>
        <v>-3.2443555937311519E-4</v>
      </c>
      <c r="D4" s="83">
        <f>+'Average Use Side-by-Side'!N55</f>
        <v>-2.9656804975473738E-2</v>
      </c>
      <c r="E4" s="83">
        <f>+'Energy Sales Summary'!N55</f>
        <v>-2.9971618812735357E-2</v>
      </c>
    </row>
    <row r="5" spans="2:5">
      <c r="B5" t="s">
        <v>6</v>
      </c>
      <c r="C5" s="83">
        <f>+'Customers Side-by-Side'!N56</f>
        <v>5.5211321476380526E-3</v>
      </c>
      <c r="D5" s="83">
        <f>+'Average Use Side-by-Side'!N56</f>
        <v>-7.5317230942650859E-3</v>
      </c>
      <c r="E5" s="83">
        <f>+'Energy Sales Summary'!N56</f>
        <v>-2.0521745851296291E-3</v>
      </c>
    </row>
    <row r="6" spans="2:5">
      <c r="B6" t="s">
        <v>7</v>
      </c>
      <c r="C6" s="83">
        <f>+'Customers Side-by-Side'!N57</f>
        <v>-1.0124308178863117E-2</v>
      </c>
      <c r="D6" s="83">
        <f>+'Average Use Side-by-Side'!N57</f>
        <v>4.1798957702970929E-2</v>
      </c>
      <c r="E6" s="83">
        <f>+'Energy Sales Summary'!N57</f>
        <v>3.1251463994767859E-2</v>
      </c>
    </row>
    <row r="7" spans="2:5" ht="15.75" thickBot="1">
      <c r="B7" s="84" t="s">
        <v>8</v>
      </c>
      <c r="C7" s="85">
        <f>+'Customers Side-by-Side'!N58</f>
        <v>-2.690066604671415E-4</v>
      </c>
      <c r="D7" s="85">
        <f>+'Average Use Side-by-Side'!N58</f>
        <v>-2.0268310932013422E-3</v>
      </c>
      <c r="E7" s="85">
        <f>+'Energy Sales Summary'!N58</f>
        <v>-2.2952925226047416E-3</v>
      </c>
    </row>
    <row r="9" spans="2:5">
      <c r="B9" s="11" t="s">
        <v>9</v>
      </c>
    </row>
    <row r="10" spans="2:5">
      <c r="B10" s="11" t="s">
        <v>10</v>
      </c>
    </row>
  </sheetData>
  <mergeCells count="1">
    <mergeCell ref="B1:E1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DB511-0DD0-40FC-96F6-BBD7D2417470}">
  <dimension ref="A1:V102"/>
  <sheetViews>
    <sheetView zoomScale="55" zoomScaleNormal="55" workbookViewId="0">
      <selection activeCell="M25" sqref="M25"/>
    </sheetView>
  </sheetViews>
  <sheetFormatPr defaultColWidth="8.7109375" defaultRowHeight="12.75"/>
  <cols>
    <col min="1" max="1" width="30.5703125" style="2" bestFit="1" customWidth="1"/>
    <col min="2" max="2" width="12.5703125" style="2" bestFit="1" customWidth="1"/>
    <col min="3" max="7" width="10.5703125" style="2" bestFit="1" customWidth="1"/>
    <col min="8" max="11" width="10.140625" style="2" bestFit="1" customWidth="1"/>
    <col min="12" max="12" width="10.28515625" style="2" customWidth="1"/>
    <col min="13" max="13" width="11.5703125" style="2" bestFit="1" customWidth="1"/>
    <col min="14" max="14" width="12.140625" style="2" customWidth="1"/>
    <col min="15" max="16384" width="8.7109375" style="2"/>
  </cols>
  <sheetData>
    <row r="1" spans="1:18">
      <c r="B1" s="100" t="s">
        <v>11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8" s="14" customFormat="1" ht="24">
      <c r="A2" s="3" t="s">
        <v>12</v>
      </c>
      <c r="B2" s="13" t="s">
        <v>13</v>
      </c>
      <c r="C2" s="13" t="s">
        <v>14</v>
      </c>
      <c r="D2" s="13" t="s">
        <v>15</v>
      </c>
      <c r="E2" s="13" t="s">
        <v>16</v>
      </c>
      <c r="F2" s="13" t="s">
        <v>17</v>
      </c>
      <c r="G2" s="13" t="s">
        <v>18</v>
      </c>
      <c r="H2" s="13" t="s">
        <v>19</v>
      </c>
      <c r="I2" s="13" t="s">
        <v>20</v>
      </c>
      <c r="J2" s="13" t="s">
        <v>21</v>
      </c>
      <c r="K2" s="13" t="s">
        <v>22</v>
      </c>
      <c r="L2" s="13" t="s">
        <v>23</v>
      </c>
      <c r="M2" s="13" t="s">
        <v>24</v>
      </c>
      <c r="N2" s="43" t="s">
        <v>25</v>
      </c>
    </row>
    <row r="3" spans="1:18">
      <c r="A3" s="4" t="s">
        <v>26</v>
      </c>
      <c r="B3" s="10">
        <f>(+'Customers Side-by-Side'!B3*'Average Use Side-by-Side'!B3)/1000</f>
        <v>828250.42799999996</v>
      </c>
      <c r="C3" s="10">
        <f>(+'Customers Side-by-Side'!C3*'Average Use Side-by-Side'!C3)/1000</f>
        <v>947996.13699999999</v>
      </c>
      <c r="D3" s="10">
        <f>(+'Customers Side-by-Side'!D3*'Average Use Side-by-Side'!D3)/1000</f>
        <v>1117372.939</v>
      </c>
      <c r="E3" s="10">
        <f>(+'Customers Side-by-Side'!E3*'Average Use Side-by-Side'!E3)/1000</f>
        <v>1123290.6569999999</v>
      </c>
      <c r="F3" s="10">
        <f>(+'Customers Side-by-Side'!F3*'Average Use Side-by-Side'!F3)/1000</f>
        <v>1159498.317</v>
      </c>
      <c r="G3" s="10">
        <f>(+'Customers Side-by-Side'!G3*'Average Use Side-by-Side'!G3)/1000</f>
        <v>918747.04200000002</v>
      </c>
      <c r="H3" s="10">
        <f>(+'Customers Side-by-Side'!H3*'Average Use Side-by-Side'!H3)/1000</f>
        <v>698775.02899999998</v>
      </c>
      <c r="I3" s="10">
        <f>(+'Customers Side-by-Side'!I3*'Average Use Side-by-Side'!I3)/1000</f>
        <v>669698.82299999997</v>
      </c>
      <c r="J3" s="10">
        <f>(+'Customers Side-by-Side'!J3*'Average Use Side-by-Side'!J3)/1000</f>
        <v>692037.69200000004</v>
      </c>
      <c r="K3" s="10">
        <f>(+'Customers Side-by-Side'!K3*'Average Use Side-by-Side'!K3)/1000</f>
        <v>648562.16200000001</v>
      </c>
      <c r="L3" s="10">
        <f>(+'Customers Side-by-Side'!L3*'Average Use Side-by-Side'!L3)/1000</f>
        <v>616658.40099999995</v>
      </c>
      <c r="M3" s="10">
        <f>(+'Customers Side-by-Side'!M3*'Average Use Side-by-Side'!M3)/1000</f>
        <v>675950.04799999995</v>
      </c>
      <c r="N3" s="10">
        <f>AVERAGE(B3:M3)</f>
        <v>841403.1395833334</v>
      </c>
      <c r="P3" s="16"/>
      <c r="Q3" s="16"/>
      <c r="R3" s="16"/>
    </row>
    <row r="4" spans="1:18">
      <c r="A4" s="4" t="s">
        <v>27</v>
      </c>
      <c r="B4" s="10">
        <f>(+'Customers Side-by-Side'!B4*'Average Use Side-by-Side'!B4)/1000</f>
        <v>529956.98100000003</v>
      </c>
      <c r="C4" s="10">
        <f>(+'Customers Side-by-Side'!C4*'Average Use Side-by-Side'!C4)/1000</f>
        <v>561692.25899999996</v>
      </c>
      <c r="D4" s="10">
        <f>(+'Customers Side-by-Side'!D4*'Average Use Side-by-Side'!D4)/1000</f>
        <v>624287.31999999995</v>
      </c>
      <c r="E4" s="10">
        <f>(+'Customers Side-by-Side'!E4*'Average Use Side-by-Side'!E4)/1000</f>
        <v>630013.74800000002</v>
      </c>
      <c r="F4" s="10">
        <f>(+'Customers Side-by-Side'!F4*'Average Use Side-by-Side'!F4)/1000</f>
        <v>653569.63699999999</v>
      </c>
      <c r="G4" s="10">
        <f>(+'Customers Side-by-Side'!G4*'Average Use Side-by-Side'!G4)/1000</f>
        <v>570319.19700000004</v>
      </c>
      <c r="H4" s="10">
        <f>(+'Customers Side-by-Side'!H4*'Average Use Side-by-Side'!H4)/1000</f>
        <v>501443.79599999997</v>
      </c>
      <c r="I4" s="10">
        <f>(+'Customers Side-by-Side'!I4*'Average Use Side-by-Side'!I4)/1000</f>
        <v>490624.34499999997</v>
      </c>
      <c r="J4" s="10">
        <f>(+'Customers Side-by-Side'!J4*'Average Use Side-by-Side'!J4)/1000</f>
        <v>469821.91199999995</v>
      </c>
      <c r="K4" s="10">
        <f>(+'Customers Side-by-Side'!K4*'Average Use Side-by-Side'!K4)/1000</f>
        <v>438726.038</v>
      </c>
      <c r="L4" s="10">
        <f>(+'Customers Side-by-Side'!L4*'Average Use Side-by-Side'!L4)/1000</f>
        <v>455333.96899999998</v>
      </c>
      <c r="M4" s="10">
        <f>(+'Customers Side-by-Side'!M4*'Average Use Side-by-Side'!M4)/1000</f>
        <v>504285.29899999994</v>
      </c>
      <c r="N4" s="10">
        <f t="shared" ref="N4:N17" si="0">AVERAGE(B4:M4)</f>
        <v>535839.54174999997</v>
      </c>
      <c r="P4" s="16"/>
      <c r="Q4" s="16"/>
      <c r="R4" s="16"/>
    </row>
    <row r="5" spans="1:18">
      <c r="A5" s="4" t="s">
        <v>28</v>
      </c>
      <c r="B5" s="10">
        <f>(+'Customers Side-by-Side'!B5*'Average Use Side-by-Side'!B5)/1000</f>
        <v>1363.3510000000001</v>
      </c>
      <c r="C5" s="10">
        <f>(+'Customers Side-by-Side'!C5*'Average Use Side-by-Side'!C5)/1000</f>
        <v>1768.2380000000001</v>
      </c>
      <c r="D5" s="10">
        <f>(+'Customers Side-by-Side'!D5*'Average Use Side-by-Side'!D5)/1000</f>
        <v>2113.2719999999999</v>
      </c>
      <c r="E5" s="10">
        <f>(+'Customers Side-by-Side'!E5*'Average Use Side-by-Side'!E5)/1000</f>
        <v>2330.1709999999998</v>
      </c>
      <c r="F5" s="10">
        <f>(+'Customers Side-by-Side'!F5*'Average Use Side-by-Side'!F5)/1000</f>
        <v>2347.9430000000002</v>
      </c>
      <c r="G5" s="10">
        <f>(+'Customers Side-by-Side'!G5*'Average Use Side-by-Side'!G5)/1000</f>
        <v>1896.4670000000003</v>
      </c>
      <c r="H5" s="10">
        <f>(+'Customers Side-by-Side'!H5*'Average Use Side-by-Side'!H5)/1000</f>
        <v>1370.826</v>
      </c>
      <c r="I5" s="10">
        <f>(+'Customers Side-by-Side'!I5*'Average Use Side-by-Side'!I5)/1000</f>
        <v>1073.69</v>
      </c>
      <c r="J5" s="10">
        <f>(+'Customers Side-by-Side'!J5*'Average Use Side-by-Side'!J5)/1000</f>
        <v>1051.5319999999999</v>
      </c>
      <c r="K5" s="10">
        <f>(+'Customers Side-by-Side'!K5*'Average Use Side-by-Side'!K5)/1000</f>
        <v>910.58199999999999</v>
      </c>
      <c r="L5" s="10">
        <f>(+'Customers Side-by-Side'!L5*'Average Use Side-by-Side'!L5)/1000</f>
        <v>1096.865</v>
      </c>
      <c r="M5" s="10">
        <f>(+'Customers Side-by-Side'!M5*'Average Use Side-by-Side'!M5)/1000</f>
        <v>989.41300000000001</v>
      </c>
      <c r="N5" s="10">
        <f t="shared" si="0"/>
        <v>1526.0291666666669</v>
      </c>
      <c r="P5" s="16"/>
      <c r="Q5" s="16"/>
      <c r="R5" s="16"/>
    </row>
    <row r="6" spans="1:18">
      <c r="A6" s="4" t="s">
        <v>29</v>
      </c>
      <c r="B6" s="10">
        <f>(+'Customers Side-by-Side'!B6*'Average Use Side-by-Side'!B6)/1000</f>
        <v>1185.5029999999999</v>
      </c>
      <c r="C6" s="10">
        <f>(+'Customers Side-by-Side'!C6*'Average Use Side-by-Side'!C6)/1000</f>
        <v>1275.8209999999999</v>
      </c>
      <c r="D6" s="10">
        <f>(+'Customers Side-by-Side'!D6*'Average Use Side-by-Side'!D6)/1000</f>
        <v>1429.242</v>
      </c>
      <c r="E6" s="10">
        <f>(+'Customers Side-by-Side'!E6*'Average Use Side-by-Side'!E6)/1000</f>
        <v>1437.566</v>
      </c>
      <c r="F6" s="10">
        <f>(+'Customers Side-by-Side'!F6*'Average Use Side-by-Side'!F6)/1000</f>
        <v>1452.2280000000001</v>
      </c>
      <c r="G6" s="10">
        <f>(+'Customers Side-by-Side'!G6*'Average Use Side-by-Side'!G6)/1000</f>
        <v>1248.653</v>
      </c>
      <c r="H6" s="10">
        <f>(+'Customers Side-by-Side'!H6*'Average Use Side-by-Side'!H6)/1000</f>
        <v>1006.472</v>
      </c>
      <c r="I6" s="10">
        <f>(+'Customers Side-by-Side'!I6*'Average Use Side-by-Side'!I6)/1000</f>
        <v>913.99099999999999</v>
      </c>
      <c r="J6" s="10">
        <f>(+'Customers Side-by-Side'!J6*'Average Use Side-by-Side'!J6)/1000</f>
        <v>810.2</v>
      </c>
      <c r="K6" s="10">
        <f>(+'Customers Side-by-Side'!K6*'Average Use Side-by-Side'!K6)/1000</f>
        <v>843.48</v>
      </c>
      <c r="L6" s="10">
        <f>(+'Customers Side-by-Side'!L6*'Average Use Side-by-Side'!L6)/1000</f>
        <v>852.94299999999998</v>
      </c>
      <c r="M6" s="10">
        <f>(+'Customers Side-by-Side'!M6*'Average Use Side-by-Side'!M6)/1000</f>
        <v>949.68200000000002</v>
      </c>
      <c r="N6" s="10">
        <f t="shared" si="0"/>
        <v>1117.1484166666667</v>
      </c>
      <c r="P6" s="16"/>
      <c r="Q6" s="16"/>
      <c r="R6" s="16"/>
    </row>
    <row r="7" spans="1:18">
      <c r="A7" s="4" t="s">
        <v>30</v>
      </c>
      <c r="B7" s="10">
        <f>(+'Customers Side-by-Side'!B7*'Average Use Side-by-Side'!B7)/1000</f>
        <v>72192.607999999993</v>
      </c>
      <c r="C7" s="10">
        <f>(+'Customers Side-by-Side'!C7*'Average Use Side-by-Side'!C7)/1000</f>
        <v>73783.89</v>
      </c>
      <c r="D7" s="10">
        <f>(+'Customers Side-by-Side'!D7*'Average Use Side-by-Side'!D7)/1000</f>
        <v>76489.547999999995</v>
      </c>
      <c r="E7" s="10">
        <f>(+'Customers Side-by-Side'!E7*'Average Use Side-by-Side'!E7)/1000</f>
        <v>76103.133000000002</v>
      </c>
      <c r="F7" s="10">
        <f>(+'Customers Side-by-Side'!F7*'Average Use Side-by-Side'!F7)/1000</f>
        <v>77458.868000000002</v>
      </c>
      <c r="G7" s="10">
        <f>(+'Customers Side-by-Side'!G7*'Average Use Side-by-Side'!G7)/1000</f>
        <v>74804.096000000005</v>
      </c>
      <c r="H7" s="10">
        <f>(+'Customers Side-by-Side'!H7*'Average Use Side-by-Side'!H7)/1000</f>
        <v>68981.440000000002</v>
      </c>
      <c r="I7" s="10">
        <f>(+'Customers Side-by-Side'!I7*'Average Use Side-by-Side'!I7)/1000</f>
        <v>68088.760999999999</v>
      </c>
      <c r="J7" s="10">
        <f>(+'Customers Side-by-Side'!J7*'Average Use Side-by-Side'!J7)/1000</f>
        <v>62971.901000000005</v>
      </c>
      <c r="K7" s="10">
        <f>(+'Customers Side-by-Side'!K7*'Average Use Side-by-Side'!K7)/1000</f>
        <v>59518.62</v>
      </c>
      <c r="L7" s="10">
        <f>(+'Customers Side-by-Side'!L7*'Average Use Side-by-Side'!L7)/1000</f>
        <v>65909.058000000005</v>
      </c>
      <c r="M7" s="10">
        <f>(+'Customers Side-by-Side'!M7*'Average Use Side-by-Side'!M7)/1000</f>
        <v>69020.654999999999</v>
      </c>
      <c r="N7" s="10">
        <f t="shared" si="0"/>
        <v>70443.54816666666</v>
      </c>
      <c r="P7" s="16"/>
      <c r="Q7" s="16"/>
      <c r="R7" s="16"/>
    </row>
    <row r="8" spans="1:18">
      <c r="A8" s="4" t="s">
        <v>31</v>
      </c>
      <c r="B8" s="10">
        <f>(+'Customers Side-by-Side'!B8*'Average Use Side-by-Side'!B8)/1000</f>
        <v>26635.25</v>
      </c>
      <c r="C8" s="10">
        <f>(+'Customers Side-by-Side'!C8*'Average Use Side-by-Side'!C8)/1000</f>
        <v>25606.178</v>
      </c>
      <c r="D8" s="10">
        <f>(+'Customers Side-by-Side'!D8*'Average Use Side-by-Side'!D8)/1000</f>
        <v>26265.951000000001</v>
      </c>
      <c r="E8" s="10">
        <f>(+'Customers Side-by-Side'!E8*'Average Use Side-by-Side'!E8)/1000</f>
        <v>27359.775000000001</v>
      </c>
      <c r="F8" s="10">
        <f>(+'Customers Side-by-Side'!F8*'Average Use Side-by-Side'!F8)/1000</f>
        <v>27213.907999999999</v>
      </c>
      <c r="G8" s="10">
        <f>(+'Customers Side-by-Side'!G8*'Average Use Side-by-Side'!G8)/1000</f>
        <v>27096.781999999999</v>
      </c>
      <c r="H8" s="10">
        <f>(+'Customers Side-by-Side'!H8*'Average Use Side-by-Side'!H8)/1000</f>
        <v>25180.99</v>
      </c>
      <c r="I8" s="10">
        <f>(+'Customers Side-by-Side'!I8*'Average Use Side-by-Side'!I8)/1000</f>
        <v>27198.832999999999</v>
      </c>
      <c r="J8" s="10">
        <f>(+'Customers Side-by-Side'!J8*'Average Use Side-by-Side'!J8)/1000</f>
        <v>27178.063999999998</v>
      </c>
      <c r="K8" s="10">
        <f>(+'Customers Side-by-Side'!K8*'Average Use Side-by-Side'!K8)/1000</f>
        <v>24660.638999999999</v>
      </c>
      <c r="L8" s="10">
        <f>(+'Customers Side-by-Side'!L8*'Average Use Side-by-Side'!L8)/1000</f>
        <v>26936.181</v>
      </c>
      <c r="M8" s="10">
        <f>(+'Customers Side-by-Side'!M8*'Average Use Side-by-Side'!M8)/1000</f>
        <v>26724.256000000001</v>
      </c>
      <c r="N8" s="10">
        <f t="shared" si="0"/>
        <v>26504.733916666668</v>
      </c>
      <c r="P8" s="16"/>
      <c r="Q8" s="16"/>
      <c r="R8" s="16"/>
    </row>
    <row r="9" spans="1:18">
      <c r="A9" s="4" t="s">
        <v>32</v>
      </c>
      <c r="B9" s="10">
        <f>(+'Customers Side-by-Side'!B9*'Average Use Side-by-Side'!B9)/1000</f>
        <v>884.45</v>
      </c>
      <c r="C9" s="10">
        <f>(+'Customers Side-by-Side'!C9*'Average Use Side-by-Side'!C9)/1000</f>
        <v>1051.875</v>
      </c>
      <c r="D9" s="10">
        <f>(+'Customers Side-by-Side'!D9*'Average Use Side-by-Side'!D9)/1000</f>
        <v>965.65</v>
      </c>
      <c r="E9" s="10">
        <f>(+'Customers Side-by-Side'!E9*'Average Use Side-by-Side'!E9)/1000</f>
        <v>1063.95</v>
      </c>
      <c r="F9" s="10">
        <f>(+'Customers Side-by-Side'!F9*'Average Use Side-by-Side'!F9)/1000</f>
        <v>1022.85</v>
      </c>
      <c r="G9" s="10">
        <f>(+'Customers Side-by-Side'!G9*'Average Use Side-by-Side'!G9)/1000</f>
        <v>1083.25</v>
      </c>
      <c r="H9" s="10">
        <f>(+'Customers Side-by-Side'!H9*'Average Use Side-by-Side'!H9)/1000</f>
        <v>859.875</v>
      </c>
      <c r="I9" s="10">
        <f>(+'Customers Side-by-Side'!I9*'Average Use Side-by-Side'!I9)/1000</f>
        <v>881.1</v>
      </c>
      <c r="J9" s="10">
        <f>(+'Customers Side-by-Side'!J9*'Average Use Side-by-Side'!J9)/1000</f>
        <v>790.75</v>
      </c>
      <c r="K9" s="10">
        <f>(+'Customers Side-by-Side'!K9*'Average Use Side-by-Side'!K9)/1000</f>
        <v>846.15</v>
      </c>
      <c r="L9" s="10">
        <f>(+'Customers Side-by-Side'!L9*'Average Use Side-by-Side'!L9)/1000</f>
        <v>979.67499999999995</v>
      </c>
      <c r="M9" s="10">
        <f>(+'Customers Side-by-Side'!M9*'Average Use Side-by-Side'!M9)/1000</f>
        <v>1207.0250000000001</v>
      </c>
      <c r="N9" s="10">
        <f t="shared" si="0"/>
        <v>969.71666666666658</v>
      </c>
      <c r="P9" s="16"/>
      <c r="Q9" s="16"/>
      <c r="R9" s="16"/>
    </row>
    <row r="10" spans="1:18">
      <c r="A10" s="4" t="s">
        <v>33</v>
      </c>
      <c r="B10" s="10">
        <f>(+'Customers Side-by-Side'!B10*'Average Use Side-by-Side'!B10)/1000</f>
        <v>101.66500000000001</v>
      </c>
      <c r="C10" s="10">
        <f>(+'Customers Side-by-Side'!C10*'Average Use Side-by-Side'!C10)/1000</f>
        <v>120.511</v>
      </c>
      <c r="D10" s="10">
        <f>(+'Customers Side-by-Side'!D10*'Average Use Side-by-Side'!D10)/1000</f>
        <v>146.863</v>
      </c>
      <c r="E10" s="10">
        <f>(+'Customers Side-by-Side'!E10*'Average Use Side-by-Side'!E10)/1000</f>
        <v>156.46700000000001</v>
      </c>
      <c r="F10" s="10">
        <f>(+'Customers Side-by-Side'!F10*'Average Use Side-by-Side'!F10)/1000</f>
        <v>161.46100000000001</v>
      </c>
      <c r="G10" s="10">
        <f>(+'Customers Side-by-Side'!G10*'Average Use Side-by-Side'!G10)/1000</f>
        <v>118.59699999999999</v>
      </c>
      <c r="H10" s="10">
        <f>(+'Customers Side-by-Side'!H10*'Average Use Side-by-Side'!H10)/1000</f>
        <v>96.837000000000018</v>
      </c>
      <c r="I10" s="10">
        <f>(+'Customers Side-by-Side'!I10*'Average Use Side-by-Side'!I10)/1000</f>
        <v>103.395</v>
      </c>
      <c r="J10" s="10">
        <f>(+'Customers Side-by-Side'!J10*'Average Use Side-by-Side'!J10)/1000</f>
        <v>104.46899999999999</v>
      </c>
      <c r="K10" s="10">
        <f>(+'Customers Side-by-Side'!K10*'Average Use Side-by-Side'!K10)/1000</f>
        <v>104.601</v>
      </c>
      <c r="L10" s="10">
        <f>(+'Customers Side-by-Side'!L10*'Average Use Side-by-Side'!L10)/1000</f>
        <v>98.659000000000006</v>
      </c>
      <c r="M10" s="10">
        <f>(+'Customers Side-by-Side'!M10*'Average Use Side-by-Side'!M10)/1000</f>
        <v>104.678</v>
      </c>
      <c r="N10" s="10">
        <f t="shared" si="0"/>
        <v>118.18358333333333</v>
      </c>
      <c r="P10" s="16"/>
      <c r="Q10" s="16"/>
      <c r="R10" s="16"/>
    </row>
    <row r="11" spans="1:18">
      <c r="A11" s="4" t="s">
        <v>34</v>
      </c>
      <c r="B11" s="10">
        <f>(+'Customers Side-by-Side'!B11*'Average Use Side-by-Side'!B11)/1000</f>
        <v>5564.8670000000002</v>
      </c>
      <c r="C11" s="10">
        <f>(+'Customers Side-by-Side'!C11*'Average Use Side-by-Side'!C11)/1000</f>
        <v>5811.3379999999997</v>
      </c>
      <c r="D11" s="10">
        <f>(+'Customers Side-by-Side'!D11*'Average Use Side-by-Side'!D11)/1000</f>
        <v>5960.0770000000002</v>
      </c>
      <c r="E11" s="10">
        <f>(+'Customers Side-by-Side'!E11*'Average Use Side-by-Side'!E11)/1000</f>
        <v>5972.3389999999999</v>
      </c>
      <c r="F11" s="10">
        <f>(+'Customers Side-by-Side'!F11*'Average Use Side-by-Side'!F11)/1000</f>
        <v>6506.1409999999996</v>
      </c>
      <c r="G11" s="10">
        <f>(+'Customers Side-by-Side'!G11*'Average Use Side-by-Side'!G11)/1000</f>
        <v>5930.9780000000001</v>
      </c>
      <c r="H11" s="10">
        <f>(+'Customers Side-by-Side'!H11*'Average Use Side-by-Side'!H11)/1000</f>
        <v>5462.2960000000003</v>
      </c>
      <c r="I11" s="10">
        <f>(+'Customers Side-by-Side'!I11*'Average Use Side-by-Side'!I11)/1000</f>
        <v>5505.0649999999996</v>
      </c>
      <c r="J11" s="10">
        <f>(+'Customers Side-by-Side'!J11*'Average Use Side-by-Side'!J11)/1000</f>
        <v>5561.0879999999997</v>
      </c>
      <c r="K11" s="10">
        <f>(+'Customers Side-by-Side'!K11*'Average Use Side-by-Side'!K11)/1000</f>
        <v>5276.04</v>
      </c>
      <c r="L11" s="10">
        <f>(+'Customers Side-by-Side'!L11*'Average Use Side-by-Side'!L11)/1000</f>
        <v>5256.768</v>
      </c>
      <c r="M11" s="10">
        <f>(+'Customers Side-by-Side'!M11*'Average Use Side-by-Side'!M11)/1000</f>
        <v>5198.91</v>
      </c>
      <c r="N11" s="10">
        <f t="shared" si="0"/>
        <v>5667.1589166666672</v>
      </c>
      <c r="P11" s="16"/>
      <c r="Q11" s="16"/>
      <c r="R11" s="16"/>
    </row>
    <row r="12" spans="1:18">
      <c r="A12" s="4" t="s">
        <v>35</v>
      </c>
      <c r="B12" s="10">
        <f>(+'Customers Side-by-Side'!B12*'Average Use Side-by-Side'!B12)/1000</f>
        <v>94681.31</v>
      </c>
      <c r="C12" s="10">
        <f>(+'Customers Side-by-Side'!C12*'Average Use Side-by-Side'!C12)/1000</f>
        <v>96350.494999999995</v>
      </c>
      <c r="D12" s="10">
        <f>(+'Customers Side-by-Side'!D12*'Average Use Side-by-Side'!D12)/1000</f>
        <v>103644.11</v>
      </c>
      <c r="E12" s="10">
        <f>(+'Customers Side-by-Side'!E12*'Average Use Side-by-Side'!E12)/1000</f>
        <v>107988.36199999999</v>
      </c>
      <c r="F12" s="10">
        <f>(+'Customers Side-by-Side'!F12*'Average Use Side-by-Side'!F12)/1000</f>
        <v>125058.467</v>
      </c>
      <c r="G12" s="10">
        <f>(+'Customers Side-by-Side'!G12*'Average Use Side-by-Side'!G12)/1000</f>
        <v>110269.878</v>
      </c>
      <c r="H12" s="10">
        <f>(+'Customers Side-by-Side'!H12*'Average Use Side-by-Side'!H12)/1000</f>
        <v>96925.260999999999</v>
      </c>
      <c r="I12" s="10">
        <f>(+'Customers Side-by-Side'!I12*'Average Use Side-by-Side'!I12)/1000</f>
        <v>93796.498000000007</v>
      </c>
      <c r="J12" s="10">
        <f>(+'Customers Side-by-Side'!J12*'Average Use Side-by-Side'!J12)/1000</f>
        <v>86103.3</v>
      </c>
      <c r="K12" s="10">
        <f>(+'Customers Side-by-Side'!K12*'Average Use Side-by-Side'!K12)/1000</f>
        <v>85475.445999999996</v>
      </c>
      <c r="L12" s="10">
        <f>(+'Customers Side-by-Side'!L12*'Average Use Side-by-Side'!L12)/1000</f>
        <v>85738.764999999999</v>
      </c>
      <c r="M12" s="10">
        <f>(+'Customers Side-by-Side'!M12*'Average Use Side-by-Side'!M12)/1000</f>
        <v>91431.414000000004</v>
      </c>
      <c r="N12" s="10">
        <f t="shared" si="0"/>
        <v>98121.942166666675</v>
      </c>
      <c r="P12" s="16"/>
      <c r="Q12" s="16"/>
      <c r="R12" s="16"/>
    </row>
    <row r="13" spans="1:18">
      <c r="A13" s="4" t="s">
        <v>36</v>
      </c>
      <c r="B13" s="10">
        <f>(+'Customers Side-by-Side'!B13*'Average Use Side-by-Side'!B13)/1000</f>
        <v>49882.353000000003</v>
      </c>
      <c r="C13" s="10">
        <f>(+'Customers Side-by-Side'!C13*'Average Use Side-by-Side'!C13)/1000</f>
        <v>50010.85</v>
      </c>
      <c r="D13" s="10">
        <f>(+'Customers Side-by-Side'!D13*'Average Use Side-by-Side'!D13)/1000</f>
        <v>56440.300999999999</v>
      </c>
      <c r="E13" s="10">
        <f>(+'Customers Side-by-Side'!E13*'Average Use Side-by-Side'!E13)/1000</f>
        <v>56285.63</v>
      </c>
      <c r="F13" s="10">
        <f>(+'Customers Side-by-Side'!F13*'Average Use Side-by-Side'!F13)/1000</f>
        <v>62042.872000000003</v>
      </c>
      <c r="G13" s="10">
        <f>(+'Customers Side-by-Side'!G13*'Average Use Side-by-Side'!G13)/1000</f>
        <v>52326.622999999992</v>
      </c>
      <c r="H13" s="10">
        <f>(+'Customers Side-by-Side'!H13*'Average Use Side-by-Side'!H13)/1000</f>
        <v>51032.016000000003</v>
      </c>
      <c r="I13" s="10">
        <f>(+'Customers Side-by-Side'!I13*'Average Use Side-by-Side'!I13)/1000</f>
        <v>51104.252999999997</v>
      </c>
      <c r="J13" s="10">
        <f>(+'Customers Side-by-Side'!J13*'Average Use Side-by-Side'!J13)/1000</f>
        <v>46820.987999999998</v>
      </c>
      <c r="K13" s="10">
        <f>(+'Customers Side-by-Side'!K13*'Average Use Side-by-Side'!K13)/1000</f>
        <v>41474.254999999997</v>
      </c>
      <c r="L13" s="10">
        <f>(+'Customers Side-by-Side'!L13*'Average Use Side-by-Side'!L13)/1000</f>
        <v>45160.773000000001</v>
      </c>
      <c r="M13" s="10">
        <f>(+'Customers Side-by-Side'!M13*'Average Use Side-by-Side'!M13)/1000</f>
        <v>46306.375</v>
      </c>
      <c r="N13" s="10">
        <f t="shared" si="0"/>
        <v>50740.607416666673</v>
      </c>
      <c r="P13" s="16"/>
      <c r="Q13" s="16"/>
      <c r="R13" s="16"/>
    </row>
    <row r="14" spans="1:18">
      <c r="A14" s="74" t="s">
        <v>37</v>
      </c>
      <c r="B14" s="77">
        <f>(+'Customers Side-by-Side'!B14*'Average Use Side-by-Side'!B14)/1000</f>
        <v>81.3</v>
      </c>
      <c r="C14" s="77">
        <f>(+'Customers Side-by-Side'!C14*'Average Use Side-by-Side'!C14)/1000</f>
        <v>6.3250000000000002</v>
      </c>
      <c r="D14" s="77">
        <f>(+'Customers Side-by-Side'!D14*'Average Use Side-by-Side'!D14)/1000</f>
        <v>382.4</v>
      </c>
      <c r="E14" s="77">
        <f>(+'Customers Side-by-Side'!E14*'Average Use Side-by-Side'!E14)/1000</f>
        <v>136.15</v>
      </c>
      <c r="F14" s="77">
        <f>(+'Customers Side-by-Side'!F14*'Average Use Side-by-Side'!F14)/1000</f>
        <v>0</v>
      </c>
      <c r="G14" s="77">
        <f>(+'Customers Side-by-Side'!G14*'Average Use Side-by-Side'!G14)/1000</f>
        <v>4.375</v>
      </c>
      <c r="H14" s="77">
        <f>(+'Customers Side-by-Side'!H14*'Average Use Side-by-Side'!H14)/1000</f>
        <v>88.924999999999997</v>
      </c>
      <c r="I14" s="77">
        <f>(+'Customers Side-by-Side'!I14*'Average Use Side-by-Side'!I14)/1000</f>
        <v>10.525</v>
      </c>
      <c r="J14" s="77">
        <f>(+'Customers Side-by-Side'!J14*'Average Use Side-by-Side'!J14)/1000</f>
        <v>0</v>
      </c>
      <c r="K14" s="77">
        <f>(+'Customers Side-by-Side'!K14*'Average Use Side-by-Side'!K14)/1000</f>
        <v>438.2</v>
      </c>
      <c r="L14" s="77">
        <f>(+'Customers Side-by-Side'!L14*'Average Use Side-by-Side'!L14)/1000</f>
        <v>0</v>
      </c>
      <c r="M14" s="77">
        <f>(+'Customers Side-by-Side'!M14*'Average Use Side-by-Side'!M14)/1000</f>
        <v>10.199999999999999</v>
      </c>
      <c r="N14" s="77">
        <f t="shared" si="0"/>
        <v>96.533333333333317</v>
      </c>
      <c r="P14" s="16"/>
      <c r="Q14" s="16"/>
      <c r="R14" s="16"/>
    </row>
    <row r="15" spans="1:18">
      <c r="A15" s="60" t="s">
        <v>38</v>
      </c>
      <c r="B15" s="62">
        <f>+B4+B5</f>
        <v>531320.33200000005</v>
      </c>
      <c r="C15" s="62">
        <f t="shared" ref="C15:N15" si="1">+C4+C5</f>
        <v>563460.49699999997</v>
      </c>
      <c r="D15" s="62">
        <f t="shared" si="1"/>
        <v>626400.59199999995</v>
      </c>
      <c r="E15" s="62">
        <f t="shared" si="1"/>
        <v>632343.91899999999</v>
      </c>
      <c r="F15" s="62">
        <f t="shared" si="1"/>
        <v>655917.57999999996</v>
      </c>
      <c r="G15" s="62">
        <f t="shared" si="1"/>
        <v>572215.66399999999</v>
      </c>
      <c r="H15" s="62">
        <f t="shared" si="1"/>
        <v>502814.62199999997</v>
      </c>
      <c r="I15" s="62">
        <f t="shared" si="1"/>
        <v>491698.03499999997</v>
      </c>
      <c r="J15" s="62">
        <f t="shared" si="1"/>
        <v>470873.44399999996</v>
      </c>
      <c r="K15" s="62">
        <f t="shared" si="1"/>
        <v>439636.62</v>
      </c>
      <c r="L15" s="62">
        <f t="shared" si="1"/>
        <v>456430.83399999997</v>
      </c>
      <c r="M15" s="62">
        <f t="shared" si="1"/>
        <v>505274.71199999994</v>
      </c>
      <c r="N15" s="62">
        <f t="shared" si="1"/>
        <v>537365.57091666665</v>
      </c>
      <c r="P15" s="16"/>
      <c r="Q15" s="16"/>
      <c r="R15" s="16"/>
    </row>
    <row r="16" spans="1:18">
      <c r="A16" s="60" t="s">
        <v>39</v>
      </c>
      <c r="B16" s="61">
        <f>SUM(B6:B9)</f>
        <v>100897.81099999999</v>
      </c>
      <c r="C16" s="61">
        <f t="shared" ref="C16:M16" si="2">SUM(C6:C9)</f>
        <v>101717.764</v>
      </c>
      <c r="D16" s="61">
        <f t="shared" si="2"/>
        <v>105150.39099999999</v>
      </c>
      <c r="E16" s="61">
        <f t="shared" si="2"/>
        <v>105964.42400000001</v>
      </c>
      <c r="F16" s="61">
        <f t="shared" si="2"/>
        <v>107147.85400000001</v>
      </c>
      <c r="G16" s="61">
        <f t="shared" si="2"/>
        <v>104232.78100000002</v>
      </c>
      <c r="H16" s="61">
        <f t="shared" si="2"/>
        <v>96028.777000000002</v>
      </c>
      <c r="I16" s="61">
        <f t="shared" si="2"/>
        <v>97082.684999999998</v>
      </c>
      <c r="J16" s="61">
        <f t="shared" si="2"/>
        <v>91750.915000000008</v>
      </c>
      <c r="K16" s="61">
        <f t="shared" si="2"/>
        <v>85868.888999999996</v>
      </c>
      <c r="L16" s="61">
        <f t="shared" si="2"/>
        <v>94677.857000000004</v>
      </c>
      <c r="M16" s="61">
        <f t="shared" si="2"/>
        <v>97901.617999999988</v>
      </c>
      <c r="N16" s="62">
        <f t="shared" si="0"/>
        <v>99035.147166666677</v>
      </c>
    </row>
    <row r="17" spans="1:22">
      <c r="A17" s="60" t="s">
        <v>40</v>
      </c>
      <c r="B17" s="61">
        <f>SUM(B10:B14)</f>
        <v>150311.495</v>
      </c>
      <c r="C17" s="61">
        <f t="shared" ref="C17:M17" si="3">SUM(C10:C14)</f>
        <v>152299.519</v>
      </c>
      <c r="D17" s="61">
        <f t="shared" si="3"/>
        <v>166573.75099999999</v>
      </c>
      <c r="E17" s="61">
        <f t="shared" si="3"/>
        <v>170538.94799999997</v>
      </c>
      <c r="F17" s="61">
        <f t="shared" si="3"/>
        <v>193768.94100000002</v>
      </c>
      <c r="G17" s="61">
        <f t="shared" si="3"/>
        <v>168650.451</v>
      </c>
      <c r="H17" s="61">
        <f t="shared" si="3"/>
        <v>153605.33499999999</v>
      </c>
      <c r="I17" s="61">
        <f t="shared" si="3"/>
        <v>150519.736</v>
      </c>
      <c r="J17" s="61">
        <f t="shared" si="3"/>
        <v>138589.845</v>
      </c>
      <c r="K17" s="61">
        <f t="shared" si="3"/>
        <v>132768.54200000002</v>
      </c>
      <c r="L17" s="61">
        <f t="shared" si="3"/>
        <v>136254.965</v>
      </c>
      <c r="M17" s="61">
        <f t="shared" si="3"/>
        <v>143051.57700000002</v>
      </c>
      <c r="N17" s="62">
        <f t="shared" si="0"/>
        <v>154744.42541666669</v>
      </c>
    </row>
    <row r="18" spans="1:22">
      <c r="A18" s="60" t="s">
        <v>41</v>
      </c>
      <c r="B18" s="61">
        <f>+B3+B15+B16+B17</f>
        <v>1610780.0660000001</v>
      </c>
      <c r="C18" s="61">
        <f t="shared" ref="C18:N18" si="4">+C3+C15+C16+C17</f>
        <v>1765473.9170000001</v>
      </c>
      <c r="D18" s="61">
        <f t="shared" si="4"/>
        <v>2015497.673</v>
      </c>
      <c r="E18" s="61">
        <f t="shared" si="4"/>
        <v>2032137.9479999999</v>
      </c>
      <c r="F18" s="61">
        <f t="shared" si="4"/>
        <v>2116332.6919999998</v>
      </c>
      <c r="G18" s="61">
        <f t="shared" si="4"/>
        <v>1763845.9380000001</v>
      </c>
      <c r="H18" s="61">
        <f t="shared" si="4"/>
        <v>1451223.763</v>
      </c>
      <c r="I18" s="61">
        <f t="shared" si="4"/>
        <v>1408999.2790000001</v>
      </c>
      <c r="J18" s="61">
        <f t="shared" si="4"/>
        <v>1393251.8959999999</v>
      </c>
      <c r="K18" s="61">
        <f t="shared" si="4"/>
        <v>1306836.213</v>
      </c>
      <c r="L18" s="61">
        <f t="shared" si="4"/>
        <v>1304022.057</v>
      </c>
      <c r="M18" s="61">
        <f t="shared" si="4"/>
        <v>1422177.9549999998</v>
      </c>
      <c r="N18" s="61">
        <f t="shared" si="4"/>
        <v>1632548.2830833334</v>
      </c>
    </row>
    <row r="19" spans="1:22"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10"/>
    </row>
    <row r="20" spans="1:22">
      <c r="B20" s="100" t="s">
        <v>42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Q20" s="16"/>
      <c r="R20" s="16"/>
    </row>
    <row r="21" spans="1:22" ht="24">
      <c r="A21" s="3" t="s">
        <v>12</v>
      </c>
      <c r="B21" s="13" t="s">
        <v>13</v>
      </c>
      <c r="C21" s="13" t="s">
        <v>14</v>
      </c>
      <c r="D21" s="13" t="s">
        <v>15</v>
      </c>
      <c r="E21" s="13" t="s">
        <v>16</v>
      </c>
      <c r="F21" s="13" t="s">
        <v>17</v>
      </c>
      <c r="G21" s="13" t="s">
        <v>18</v>
      </c>
      <c r="H21" s="13" t="s">
        <v>19</v>
      </c>
      <c r="I21" s="13" t="s">
        <v>20</v>
      </c>
      <c r="J21" s="13" t="s">
        <v>21</v>
      </c>
      <c r="K21" s="13" t="s">
        <v>22</v>
      </c>
      <c r="L21" s="13" t="s">
        <v>23</v>
      </c>
      <c r="M21" s="13" t="s">
        <v>24</v>
      </c>
      <c r="N21" s="43" t="s">
        <v>25</v>
      </c>
      <c r="Q21" s="16"/>
      <c r="R21" s="16"/>
    </row>
    <row r="22" spans="1:22">
      <c r="A22" s="4" t="s">
        <v>26</v>
      </c>
      <c r="B22" s="10">
        <f>(+'Customers Side-by-Side'!B22*'Average Use Side-by-Side'!B22)/1000</f>
        <v>807127.43047099991</v>
      </c>
      <c r="C22" s="10">
        <f>(+'Customers Side-by-Side'!C22*'Average Use Side-by-Side'!C22)/1000</f>
        <v>991118.17475999985</v>
      </c>
      <c r="D22" s="10">
        <f>(+'Customers Side-by-Side'!D22*'Average Use Side-by-Side'!D22)/1000</f>
        <v>1061458.5878208003</v>
      </c>
      <c r="E22" s="10">
        <f>(+'Customers Side-by-Side'!E22*'Average Use Side-by-Side'!E22)/1000</f>
        <v>1053306.4516276</v>
      </c>
      <c r="F22" s="10">
        <f>(+'Customers Side-by-Side'!F22*'Average Use Side-by-Side'!F22)/1000</f>
        <v>1080784.1290740001</v>
      </c>
      <c r="G22" s="10">
        <f>(+'Customers Side-by-Side'!G22*'Average Use Side-by-Side'!G22)/1000</f>
        <v>929007.68728299998</v>
      </c>
      <c r="H22" s="10">
        <f>(+'Customers Side-by-Side'!H22*'Average Use Side-by-Side'!H22)/1000</f>
        <v>742361.61684430006</v>
      </c>
      <c r="I22" s="10">
        <f>(+'Customers Side-by-Side'!I22*'Average Use Side-by-Side'!I22)/1000</f>
        <v>688198.76308910002</v>
      </c>
      <c r="J22" s="10">
        <f>(+'Customers Side-by-Side'!J22*'Average Use Side-by-Side'!J22)/1000</f>
        <v>773762.35844879993</v>
      </c>
      <c r="K22" s="10">
        <f>(+'Customers Side-by-Side'!K22*'Average Use Side-by-Side'!K22)/1000</f>
        <v>704578.14350900007</v>
      </c>
      <c r="L22" s="10">
        <f>(+'Customers Side-by-Side'!L22*'Average Use Side-by-Side'!L22)/1000</f>
        <v>659486.20740239986</v>
      </c>
      <c r="M22" s="10">
        <f>(+'Customers Side-by-Side'!M22*'Average Use Side-by-Side'!M22)/1000</f>
        <v>698357.57779480005</v>
      </c>
      <c r="N22" s="5">
        <f>AVERAGE(B22:M22)</f>
        <v>849128.92734373326</v>
      </c>
      <c r="O22" s="16"/>
      <c r="P22" s="16"/>
      <c r="Q22" s="16"/>
      <c r="R22" s="16"/>
      <c r="U22" s="16"/>
      <c r="V22" s="16"/>
    </row>
    <row r="23" spans="1:22">
      <c r="A23" s="4" t="s">
        <v>27</v>
      </c>
      <c r="B23" s="10">
        <f>(+'Customers Side-by-Side'!B23*'Average Use Side-by-Side'!B23)/1000</f>
        <v>508921.10608560004</v>
      </c>
      <c r="C23" s="10">
        <f>(+'Customers Side-by-Side'!C23*'Average Use Side-by-Side'!C23)/1000</f>
        <v>566469.97325100005</v>
      </c>
      <c r="D23" s="10">
        <f>(+'Customers Side-by-Side'!D23*'Average Use Side-by-Side'!D23)/1000</f>
        <v>591525.43599600007</v>
      </c>
      <c r="E23" s="10">
        <f>(+'Customers Side-by-Side'!E23*'Average Use Side-by-Side'!E23)/1000</f>
        <v>592271.22340929997</v>
      </c>
      <c r="F23" s="10">
        <f>(+'Customers Side-by-Side'!F23*'Average Use Side-by-Side'!F23)/1000</f>
        <v>607333.1463123</v>
      </c>
      <c r="G23" s="10">
        <f>(+'Customers Side-by-Side'!G23*'Average Use Side-by-Side'!G23)/1000</f>
        <v>554920.31691180007</v>
      </c>
      <c r="H23" s="10">
        <f>(+'Customers Side-by-Side'!H23*'Average Use Side-by-Side'!H23)/1000</f>
        <v>505541.72668199998</v>
      </c>
      <c r="I23" s="10">
        <f>(+'Customers Side-by-Side'!I23*'Average Use Side-by-Side'!I23)/1000</f>
        <v>471682.89875520003</v>
      </c>
      <c r="J23" s="10">
        <f>(+'Customers Side-by-Side'!J23*'Average Use Side-by-Side'!J23)/1000</f>
        <v>480969.16812639998</v>
      </c>
      <c r="K23" s="10">
        <f>(+'Customers Side-by-Side'!K23*'Average Use Side-by-Side'!K23)/1000</f>
        <v>442505.87763649999</v>
      </c>
      <c r="L23" s="10">
        <f>(+'Customers Side-by-Side'!L23*'Average Use Side-by-Side'!L23)/1000</f>
        <v>450597.67684530007</v>
      </c>
      <c r="M23" s="10">
        <f>(+'Customers Side-by-Side'!M23*'Average Use Side-by-Side'!M23)/1000</f>
        <v>479741.86668589996</v>
      </c>
      <c r="N23" s="5">
        <f t="shared" ref="N23:N33" si="5">AVERAGE(B23:M23)</f>
        <v>521040.03472477495</v>
      </c>
      <c r="O23" s="16"/>
      <c r="P23" s="16"/>
      <c r="Q23" s="16"/>
      <c r="R23" s="16"/>
      <c r="U23" s="16"/>
      <c r="V23" s="16"/>
    </row>
    <row r="24" spans="1:22">
      <c r="A24" s="4" t="s">
        <v>28</v>
      </c>
      <c r="B24" s="10">
        <f>(+'Customers Side-by-Side'!B24*'Average Use Side-by-Side'!B24)/1000</f>
        <v>1176.0290299999999</v>
      </c>
      <c r="C24" s="10">
        <f>(+'Customers Side-by-Side'!C24*'Average Use Side-by-Side'!C24)/1000</f>
        <v>1316.39383</v>
      </c>
      <c r="D24" s="10">
        <f>(+'Customers Side-by-Side'!D24*'Average Use Side-by-Side'!D24)/1000</f>
        <v>1393.5143899999998</v>
      </c>
      <c r="E24" s="10">
        <f>(+'Customers Side-by-Side'!E24*'Average Use Side-by-Side'!E24)/1000</f>
        <v>1402.7246399999999</v>
      </c>
      <c r="F24" s="10">
        <f>(+'Customers Side-by-Side'!F24*'Average Use Side-by-Side'!F24)/1000</f>
        <v>1386.3563700000002</v>
      </c>
      <c r="G24" s="10">
        <f>(+'Customers Side-by-Side'!G24*'Average Use Side-by-Side'!G24)/1000</f>
        <v>1248.11888</v>
      </c>
      <c r="H24" s="10">
        <f>(+'Customers Side-by-Side'!H24*'Average Use Side-by-Side'!H24)/1000</f>
        <v>977.81348000000003</v>
      </c>
      <c r="I24" s="10">
        <f>(+'Customers Side-by-Side'!I24*'Average Use Side-by-Side'!I24)/1000</f>
        <v>823.06735000000003</v>
      </c>
      <c r="J24" s="10">
        <f>(+'Customers Side-by-Side'!J24*'Average Use Side-by-Side'!J24)/1000</f>
        <v>801.96808999999996</v>
      </c>
      <c r="K24" s="10">
        <f>(+'Customers Side-by-Side'!K24*'Average Use Side-by-Side'!K24)/1000</f>
        <v>762.54313000000002</v>
      </c>
      <c r="L24" s="10">
        <f>(+'Customers Side-by-Side'!L24*'Average Use Side-by-Side'!L24)/1000</f>
        <v>779.75206000000003</v>
      </c>
      <c r="M24" s="10">
        <f>(+'Customers Side-by-Side'!M24*'Average Use Side-by-Side'!M24)/1000</f>
        <v>850.74329</v>
      </c>
      <c r="N24" s="5">
        <f>+N86/'Customers Side-by-Side'!N24</f>
        <v>219.82013728949195</v>
      </c>
      <c r="O24" s="16"/>
      <c r="P24" s="16"/>
      <c r="Q24" s="16"/>
      <c r="R24" s="16"/>
      <c r="U24" s="16"/>
      <c r="V24" s="16"/>
    </row>
    <row r="25" spans="1:22">
      <c r="A25" s="4" t="s">
        <v>29</v>
      </c>
      <c r="B25" s="10">
        <f>(+'Customers Side-by-Side'!B25*'Average Use Side-by-Side'!B25)/1000</f>
        <v>1097.5109574000001</v>
      </c>
      <c r="C25" s="10">
        <f>(+'Customers Side-by-Side'!C25*'Average Use Side-by-Side'!C25)/1000</f>
        <v>1246.0328460000001</v>
      </c>
      <c r="D25" s="10">
        <f>(+'Customers Side-by-Side'!D25*'Average Use Side-by-Side'!D25)/1000</f>
        <v>1322.5652399999999</v>
      </c>
      <c r="E25" s="10">
        <f>(+'Customers Side-by-Side'!E25*'Average Use Side-by-Side'!E25)/1000</f>
        <v>1336.6638756</v>
      </c>
      <c r="F25" s="10">
        <f>(+'Customers Side-by-Side'!F25*'Average Use Side-by-Side'!F25)/1000</f>
        <v>1368.298734</v>
      </c>
      <c r="G25" s="10">
        <f>(+'Customers Side-by-Side'!G25*'Average Use Side-by-Side'!G25)/1000</f>
        <v>1239.3855035000001</v>
      </c>
      <c r="H25" s="10">
        <f>(+'Customers Side-by-Side'!H25*'Average Use Side-by-Side'!H25)/1000</f>
        <v>1082.7210009</v>
      </c>
      <c r="I25" s="10">
        <f>(+'Customers Side-by-Side'!I25*'Average Use Side-by-Side'!I25)/1000</f>
        <v>922.04331449999984</v>
      </c>
      <c r="J25" s="10">
        <f>(+'Customers Side-by-Side'!J25*'Average Use Side-by-Side'!J25)/1000</f>
        <v>896.01620850000006</v>
      </c>
      <c r="K25" s="10">
        <f>(+'Customers Side-by-Side'!K25*'Average Use Side-by-Side'!K25)/1000</f>
        <v>916.50250700000015</v>
      </c>
      <c r="L25" s="10">
        <f>(+'Customers Side-by-Side'!L25*'Average Use Side-by-Side'!L25)/1000</f>
        <v>901.64373479999995</v>
      </c>
      <c r="M25" s="10">
        <f>(+'Customers Side-by-Side'!M25*'Average Use Side-by-Side'!M25)/1000</f>
        <v>964.78120270000011</v>
      </c>
      <c r="N25" s="5">
        <f t="shared" si="5"/>
        <v>1107.8470937416669</v>
      </c>
      <c r="O25" s="16"/>
      <c r="P25" s="16"/>
      <c r="Q25" s="16"/>
      <c r="R25" s="16"/>
      <c r="U25" s="16"/>
      <c r="V25" s="16"/>
    </row>
    <row r="26" spans="1:22">
      <c r="A26" s="4" t="s">
        <v>30</v>
      </c>
      <c r="B26" s="10">
        <f>(+'Customers Side-by-Side'!B26*'Average Use Side-by-Side'!B26)/1000</f>
        <v>72038.531803499995</v>
      </c>
      <c r="C26" s="10">
        <f>(+'Customers Side-by-Side'!C26*'Average Use Side-by-Side'!C26)/1000</f>
        <v>74311.149958499998</v>
      </c>
      <c r="D26" s="10">
        <f>(+'Customers Side-by-Side'!D26*'Average Use Side-by-Side'!D26)/1000</f>
        <v>75324.382536000005</v>
      </c>
      <c r="E26" s="10">
        <f>(+'Customers Side-by-Side'!E26*'Average Use Side-by-Side'!E26)/1000</f>
        <v>74348.529272999993</v>
      </c>
      <c r="F26" s="10">
        <f>(+'Customers Side-by-Side'!F26*'Average Use Side-by-Side'!F26)/1000</f>
        <v>76172.181254399999</v>
      </c>
      <c r="G26" s="10">
        <f>(+'Customers Side-by-Side'!G26*'Average Use Side-by-Side'!G26)/1000</f>
        <v>71200.415845600015</v>
      </c>
      <c r="H26" s="10">
        <f>(+'Customers Side-by-Side'!H26*'Average Use Side-by-Side'!H26)/1000</f>
        <v>68759.480204799998</v>
      </c>
      <c r="I26" s="10">
        <f>(+'Customers Side-by-Side'!I26*'Average Use Side-by-Side'!I26)/1000</f>
        <v>67342.223939200005</v>
      </c>
      <c r="J26" s="10">
        <f>(+'Customers Side-by-Side'!J26*'Average Use Side-by-Side'!J26)/1000</f>
        <v>65776.439706699995</v>
      </c>
      <c r="K26" s="10">
        <f>(+'Customers Side-by-Side'!K26*'Average Use Side-by-Side'!K26)/1000</f>
        <v>64499.343292799997</v>
      </c>
      <c r="L26" s="10">
        <f>(+'Customers Side-by-Side'!L26*'Average Use Side-by-Side'!L26)/1000</f>
        <v>65772.943650000001</v>
      </c>
      <c r="M26" s="10">
        <f>(+'Customers Side-by-Side'!M26*'Average Use Side-by-Side'!M26)/1000</f>
        <v>70593.216816</v>
      </c>
      <c r="N26" s="5">
        <f t="shared" si="5"/>
        <v>70511.569856708345</v>
      </c>
      <c r="O26" s="16"/>
      <c r="P26" s="16"/>
      <c r="Q26" s="16"/>
      <c r="R26" s="16"/>
      <c r="U26" s="16"/>
      <c r="V26" s="16"/>
    </row>
    <row r="27" spans="1:22">
      <c r="A27" s="4" t="s">
        <v>31</v>
      </c>
      <c r="B27" s="10">
        <f>(+'Customers Side-by-Side'!B27*'Average Use Side-by-Side'!B27)/1000</f>
        <v>27083.108250000001</v>
      </c>
      <c r="C27" s="10">
        <f>(+'Customers Side-by-Side'!C27*'Average Use Side-by-Side'!C27)/1000</f>
        <v>26579.800349999998</v>
      </c>
      <c r="D27" s="10">
        <f>(+'Customers Side-by-Side'!D27*'Average Use Side-by-Side'!D27)/1000</f>
        <v>26979.875849999997</v>
      </c>
      <c r="E27" s="10">
        <f>(+'Customers Side-by-Side'!E27*'Average Use Side-by-Side'!E27)/1000</f>
        <v>26719.092000000001</v>
      </c>
      <c r="F27" s="10">
        <f>(+'Customers Side-by-Side'!F27*'Average Use Side-by-Side'!F27)/1000</f>
        <v>25548.188249999999</v>
      </c>
      <c r="G27" s="10">
        <f>(+'Customers Side-by-Side'!G27*'Average Use Side-by-Side'!G27)/1000</f>
        <v>26217.705000000002</v>
      </c>
      <c r="H27" s="10">
        <f>(+'Customers Side-by-Side'!H27*'Average Use Side-by-Side'!H27)/1000</f>
        <v>24200.951550000002</v>
      </c>
      <c r="I27" s="10">
        <f>(+'Customers Side-by-Side'!I27*'Average Use Side-by-Side'!I27)/1000</f>
        <v>25044.877499999999</v>
      </c>
      <c r="J27" s="10">
        <f>(+'Customers Side-by-Side'!J27*'Average Use Side-by-Side'!J27)/1000</f>
        <v>25612.097699999998</v>
      </c>
      <c r="K27" s="10">
        <f>(+'Customers Side-by-Side'!K27*'Average Use Side-by-Side'!K27)/1000</f>
        <v>23724.664800000002</v>
      </c>
      <c r="L27" s="10">
        <f>(+'Customers Side-by-Side'!L27*'Average Use Side-by-Side'!L27)/1000</f>
        <v>26145.828600000001</v>
      </c>
      <c r="M27" s="10">
        <f>(+'Customers Side-by-Side'!M27*'Average Use Side-by-Side'!M27)/1000</f>
        <v>25947.579000000002</v>
      </c>
      <c r="N27" s="5">
        <f t="shared" si="5"/>
        <v>25816.980737499998</v>
      </c>
      <c r="O27" s="16"/>
      <c r="P27" s="16"/>
      <c r="Q27" s="16"/>
      <c r="R27" s="16"/>
      <c r="U27" s="16"/>
      <c r="V27" s="16"/>
    </row>
    <row r="28" spans="1:22">
      <c r="A28" s="4" t="s">
        <v>32</v>
      </c>
      <c r="B28" s="10">
        <f>(+'Customers Side-by-Side'!B28*'Average Use Side-by-Side'!B28)/1000</f>
        <v>2275.3053</v>
      </c>
      <c r="C28" s="10">
        <f>(+'Customers Side-by-Side'!C28*'Average Use Side-by-Side'!C28)/1000</f>
        <v>856.59851000000003</v>
      </c>
      <c r="D28" s="10">
        <f>(+'Customers Side-by-Side'!D28*'Average Use Side-by-Side'!D28)/1000</f>
        <v>909.51625999999999</v>
      </c>
      <c r="E28" s="10">
        <f>(+'Customers Side-by-Side'!E28*'Average Use Side-by-Side'!E28)/1000</f>
        <v>856.79971</v>
      </c>
      <c r="F28" s="10">
        <f>(+'Customers Side-by-Side'!F28*'Average Use Side-by-Side'!F28)/1000</f>
        <v>838.22082999999998</v>
      </c>
      <c r="G28" s="10">
        <f>(+'Customers Side-by-Side'!G28*'Average Use Side-by-Side'!G28)/1000</f>
        <v>893.85870999999997</v>
      </c>
      <c r="H28" s="10">
        <f>(+'Customers Side-by-Side'!H28*'Average Use Side-by-Side'!H28)/1000</f>
        <v>852.79570999999999</v>
      </c>
      <c r="I28" s="10">
        <f>(+'Customers Side-by-Side'!I28*'Average Use Side-by-Side'!I28)/1000</f>
        <v>1581.6836699999999</v>
      </c>
      <c r="J28" s="10">
        <f>(+'Customers Side-by-Side'!J28*'Average Use Side-by-Side'!J28)/1000</f>
        <v>1602.53943</v>
      </c>
      <c r="K28" s="10">
        <f>(+'Customers Side-by-Side'!K28*'Average Use Side-by-Side'!K28)/1000</f>
        <v>1009.1218299999999</v>
      </c>
      <c r="L28" s="10">
        <f>(+'Customers Side-by-Side'!L28*'Average Use Side-by-Side'!L28)/1000</f>
        <v>2107.2761099999998</v>
      </c>
      <c r="M28" s="10">
        <f>(+'Customers Side-by-Side'!M28*'Average Use Side-by-Side'!M28)/1000</f>
        <v>2962.4287300000001</v>
      </c>
      <c r="N28" s="5">
        <f t="shared" si="5"/>
        <v>1395.5120666666669</v>
      </c>
      <c r="O28" s="16"/>
      <c r="P28" s="16"/>
      <c r="Q28" s="16"/>
      <c r="R28" s="16"/>
      <c r="U28" s="16"/>
      <c r="V28" s="16"/>
    </row>
    <row r="29" spans="1:22">
      <c r="A29" s="4" t="s">
        <v>33</v>
      </c>
      <c r="B29" s="10">
        <f>(+'Customers Side-by-Side'!B29*'Average Use Side-by-Side'!B29)/1000</f>
        <v>109.18262</v>
      </c>
      <c r="C29" s="10">
        <f>(+'Customers Side-by-Side'!C29*'Average Use Side-by-Side'!C29)/1000</f>
        <v>133.31464</v>
      </c>
      <c r="D29" s="10">
        <f>(+'Customers Side-by-Side'!D29*'Average Use Side-by-Side'!D29)/1000</f>
        <v>143.76391000000001</v>
      </c>
      <c r="E29" s="10">
        <f>(+'Customers Side-by-Side'!E29*'Average Use Side-by-Side'!E29)/1000</f>
        <v>143.82115999999999</v>
      </c>
      <c r="F29" s="10">
        <f>(+'Customers Side-by-Side'!F29*'Average Use Side-by-Side'!F29)/1000</f>
        <v>146.41801999999998</v>
      </c>
      <c r="G29" s="10">
        <f>(+'Customers Side-by-Side'!G29*'Average Use Side-by-Side'!G29)/1000</f>
        <v>130.20940000000002</v>
      </c>
      <c r="H29" s="10">
        <f>(+'Customers Side-by-Side'!H29*'Average Use Side-by-Side'!H29)/1000</f>
        <v>102.13858</v>
      </c>
      <c r="I29" s="10">
        <f>(+'Customers Side-by-Side'!I29*'Average Use Side-by-Side'!I29)/1000</f>
        <v>89.999289999999988</v>
      </c>
      <c r="J29" s="10">
        <f>(+'Customers Side-by-Side'!J29*'Average Use Side-by-Side'!J29)/1000</f>
        <v>94.409829999999999</v>
      </c>
      <c r="K29" s="10">
        <f>(+'Customers Side-by-Side'!K29*'Average Use Side-by-Side'!K29)/1000</f>
        <v>88.407740000000004</v>
      </c>
      <c r="L29" s="10">
        <f>(+'Customers Side-by-Side'!L29*'Average Use Side-by-Side'!L29)/1000</f>
        <v>86.030720000000002</v>
      </c>
      <c r="M29" s="10">
        <f>(+'Customers Side-by-Side'!M29*'Average Use Side-by-Side'!M29)/1000</f>
        <v>91.856479999999991</v>
      </c>
      <c r="N29" s="5">
        <f t="shared" si="5"/>
        <v>113.29603250000001</v>
      </c>
      <c r="O29" s="16"/>
      <c r="P29" s="16"/>
      <c r="Q29" s="16"/>
      <c r="R29" s="16"/>
      <c r="U29" s="16"/>
      <c r="V29" s="16"/>
    </row>
    <row r="30" spans="1:22">
      <c r="A30" s="4" t="s">
        <v>34</v>
      </c>
      <c r="B30" s="10">
        <f>(+'Customers Side-by-Side'!B30*'Average Use Side-by-Side'!B30)/1000</f>
        <v>5562.2410550000004</v>
      </c>
      <c r="C30" s="10">
        <f>(+'Customers Side-by-Side'!C30*'Average Use Side-by-Side'!C30)/1000</f>
        <v>5978.4115040000006</v>
      </c>
      <c r="D30" s="10">
        <f>(+'Customers Side-by-Side'!D30*'Average Use Side-by-Side'!D30)/1000</f>
        <v>6158.7346250000001</v>
      </c>
      <c r="E30" s="10">
        <f>(+'Customers Side-by-Side'!E30*'Average Use Side-by-Side'!E30)/1000</f>
        <v>6001.7544877</v>
      </c>
      <c r="F30" s="10">
        <f>(+'Customers Side-by-Side'!F30*'Average Use Side-by-Side'!F30)/1000</f>
        <v>6322.7863349999998</v>
      </c>
      <c r="G30" s="10">
        <f>(+'Customers Side-by-Side'!G30*'Average Use Side-by-Side'!G30)/1000</f>
        <v>5864.0145696</v>
      </c>
      <c r="H30" s="10">
        <f>(+'Customers Side-by-Side'!H30*'Average Use Side-by-Side'!H30)/1000</f>
        <v>5384.6719359999997</v>
      </c>
      <c r="I30" s="10">
        <f>(+'Customers Side-by-Side'!I30*'Average Use Side-by-Side'!I30)/1000</f>
        <v>5571.1684880000003</v>
      </c>
      <c r="J30" s="10">
        <f>(+'Customers Side-by-Side'!J30*'Average Use Side-by-Side'!J30)/1000</f>
        <v>5698.7966188999999</v>
      </c>
      <c r="K30" s="10">
        <f>(+'Customers Side-by-Side'!K30*'Average Use Side-by-Side'!K30)/1000</f>
        <v>5237.0287709999993</v>
      </c>
      <c r="L30" s="10">
        <f>(+'Customers Side-by-Side'!L30*'Average Use Side-by-Side'!L30)/1000</f>
        <v>5133.9955187999994</v>
      </c>
      <c r="M30" s="10">
        <f>(+'Customers Side-by-Side'!M30*'Average Use Side-by-Side'!M30)/1000</f>
        <v>5336.3442221000005</v>
      </c>
      <c r="N30" s="5">
        <f t="shared" si="5"/>
        <v>5687.495677591668</v>
      </c>
      <c r="O30" s="16"/>
      <c r="P30" s="16"/>
      <c r="Q30" s="16"/>
      <c r="R30" s="16"/>
      <c r="U30" s="16"/>
      <c r="V30" s="16"/>
    </row>
    <row r="31" spans="1:22">
      <c r="A31" s="4" t="s">
        <v>35</v>
      </c>
      <c r="B31" s="10">
        <f>(+'Customers Side-by-Side'!B31*'Average Use Side-by-Side'!B31)/1000</f>
        <v>97728.557189400002</v>
      </c>
      <c r="C31" s="10">
        <f>(+'Customers Side-by-Side'!C31*'Average Use Side-by-Side'!C31)/1000</f>
        <v>108104.72119859999</v>
      </c>
      <c r="D31" s="10">
        <f>(+'Customers Side-by-Side'!D31*'Average Use Side-by-Side'!D31)/1000</f>
        <v>112780.6699776</v>
      </c>
      <c r="E31" s="10">
        <f>(+'Customers Side-by-Side'!E31*'Average Use Side-by-Side'!E31)/1000</f>
        <v>113146.9351662</v>
      </c>
      <c r="F31" s="10">
        <f>(+'Customers Side-by-Side'!F31*'Average Use Side-by-Side'!F31)/1000</f>
        <v>113961.559523</v>
      </c>
      <c r="G31" s="10">
        <f>(+'Customers Side-by-Side'!G31*'Average Use Side-by-Side'!G31)/1000</f>
        <v>107267.19674079999</v>
      </c>
      <c r="H31" s="10">
        <f>(+'Customers Side-by-Side'!H31*'Average Use Side-by-Side'!H31)/1000</f>
        <v>94887.492380800002</v>
      </c>
      <c r="I31" s="10">
        <f>(+'Customers Side-by-Side'!I31*'Average Use Side-by-Side'!I31)/1000</f>
        <v>87191.547567599991</v>
      </c>
      <c r="J31" s="10">
        <f>(+'Customers Side-by-Side'!J31*'Average Use Side-by-Side'!J31)/1000</f>
        <v>86377.467748199997</v>
      </c>
      <c r="K31" s="10">
        <f>(+'Customers Side-by-Side'!K31*'Average Use Side-by-Side'!K31)/1000</f>
        <v>84203.094998000015</v>
      </c>
      <c r="L31" s="10">
        <f>(+'Customers Side-by-Side'!L31*'Average Use Side-by-Side'!L31)/1000</f>
        <v>85902.209624900002</v>
      </c>
      <c r="M31" s="10">
        <f>(+'Customers Side-by-Side'!M31*'Average Use Side-by-Side'!M31)/1000</f>
        <v>90319.984375400003</v>
      </c>
      <c r="N31" s="5">
        <f t="shared" si="5"/>
        <v>98489.286374208328</v>
      </c>
      <c r="O31" s="16"/>
      <c r="P31" s="16"/>
      <c r="Q31" s="16"/>
      <c r="U31" s="16"/>
      <c r="V31" s="16"/>
    </row>
    <row r="32" spans="1:22">
      <c r="A32" s="4" t="s">
        <v>36</v>
      </c>
      <c r="B32" s="10">
        <f>(+'Customers Side-by-Side'!B32*'Average Use Side-by-Side'!B32)/1000</f>
        <v>55393.313280000002</v>
      </c>
      <c r="C32" s="10">
        <f>(+'Customers Side-by-Side'!C32*'Average Use Side-by-Side'!C32)/1000</f>
        <v>57291.345359999999</v>
      </c>
      <c r="D32" s="10">
        <f>(+'Customers Side-by-Side'!D32*'Average Use Side-by-Side'!D32)/1000</f>
        <v>58139.314320000005</v>
      </c>
      <c r="E32" s="10">
        <f>(+'Customers Side-by-Side'!E32*'Average Use Side-by-Side'!E32)/1000</f>
        <v>58194.024960000002</v>
      </c>
      <c r="F32" s="10">
        <f>(+'Customers Side-by-Side'!F32*'Average Use Side-by-Side'!F32)/1000</f>
        <v>58330.899599999997</v>
      </c>
      <c r="G32" s="10">
        <f>(+'Customers Side-by-Side'!G32*'Average Use Side-by-Side'!G32)/1000</f>
        <v>57089.871359999997</v>
      </c>
      <c r="H32" s="10">
        <f>(+'Customers Side-by-Side'!H32*'Average Use Side-by-Side'!H32)/1000</f>
        <v>54737.340480000006</v>
      </c>
      <c r="I32" s="10">
        <f>(+'Customers Side-by-Side'!I32*'Average Use Side-by-Side'!I32)/1000</f>
        <v>52949.757359999996</v>
      </c>
      <c r="J32" s="10">
        <f>(+'Customers Side-by-Side'!J32*'Average Use Side-by-Side'!J32)/1000</f>
        <v>52265.701439999997</v>
      </c>
      <c r="K32" s="10">
        <f>(+'Customers Side-by-Side'!K32*'Average Use Side-by-Side'!K32)/1000</f>
        <v>51826.096079999996</v>
      </c>
      <c r="L32" s="10">
        <f>(+'Customers Side-by-Side'!L32*'Average Use Side-by-Side'!L32)/1000</f>
        <v>52613.342880000004</v>
      </c>
      <c r="M32" s="10">
        <f>(+'Customers Side-by-Side'!M32*'Average Use Side-by-Side'!M32)/1000</f>
        <v>53766.693119999996</v>
      </c>
      <c r="N32" s="5">
        <f t="shared" si="5"/>
        <v>55216.475019999991</v>
      </c>
      <c r="O32" s="16"/>
      <c r="P32" s="16"/>
      <c r="Q32" s="16"/>
      <c r="U32" s="16"/>
      <c r="V32" s="16"/>
    </row>
    <row r="33" spans="1:22">
      <c r="A33" s="74" t="s">
        <v>37</v>
      </c>
      <c r="B33" s="77">
        <f>(+'Customers Side-by-Side'!B33*'Average Use Side-by-Side'!B33)/1000</f>
        <v>103.3</v>
      </c>
      <c r="C33" s="77">
        <f>(+'Customers Side-by-Side'!C33*'Average Use Side-by-Side'!C33)/1000</f>
        <v>0</v>
      </c>
      <c r="D33" s="77">
        <f>(+'Customers Side-by-Side'!D33*'Average Use Side-by-Side'!D33)/1000</f>
        <v>52.65</v>
      </c>
      <c r="E33" s="77">
        <f>(+'Customers Side-by-Side'!E33*'Average Use Side-by-Side'!E33)/1000</f>
        <v>116.97499999999999</v>
      </c>
      <c r="F33" s="77">
        <f>(+'Customers Side-by-Side'!F33*'Average Use Side-by-Side'!F33)/1000</f>
        <v>54.741660000000003</v>
      </c>
      <c r="G33" s="77">
        <f>(+'Customers Side-by-Side'!G33*'Average Use Side-by-Side'!G33)/1000</f>
        <v>161.65834000000001</v>
      </c>
      <c r="H33" s="77">
        <f>(+'Customers Side-by-Side'!H33*'Average Use Side-by-Side'!H33)/1000</f>
        <v>0</v>
      </c>
      <c r="I33" s="77">
        <f>(+'Customers Side-by-Side'!I33*'Average Use Side-by-Side'!I33)/1000</f>
        <v>50.108339999999998</v>
      </c>
      <c r="J33" s="77">
        <f>(+'Customers Side-by-Side'!J33*'Average Use Side-by-Side'!J33)/1000</f>
        <v>265.24165999999997</v>
      </c>
      <c r="K33" s="77">
        <f>(+'Customers Side-by-Side'!K33*'Average Use Side-by-Side'!K33)/1000</f>
        <v>5.6240000000000005E-2</v>
      </c>
      <c r="L33" s="77">
        <f>(+'Customers Side-by-Side'!L33*'Average Use Side-by-Side'!L33)/1000</f>
        <v>33.131239999999998</v>
      </c>
      <c r="M33" s="77">
        <f>(+'Customers Side-by-Side'!M33*'Average Use Side-by-Side'!M33)/1000</f>
        <v>48.483339999999998</v>
      </c>
      <c r="N33" s="80">
        <f t="shared" si="5"/>
        <v>73.862151666666662</v>
      </c>
      <c r="O33" s="16"/>
      <c r="P33" s="16"/>
      <c r="Q33" s="16"/>
      <c r="U33" s="16"/>
      <c r="V33" s="16"/>
    </row>
    <row r="34" spans="1:22">
      <c r="A34" s="60" t="s">
        <v>38</v>
      </c>
      <c r="B34" s="62">
        <f>+B23+B24</f>
        <v>510097.13511560002</v>
      </c>
      <c r="C34" s="62">
        <f t="shared" ref="C34:N34" si="6">+C23+C24</f>
        <v>567786.367081</v>
      </c>
      <c r="D34" s="62">
        <f t="shared" si="6"/>
        <v>592918.9503860001</v>
      </c>
      <c r="E34" s="62">
        <f t="shared" si="6"/>
        <v>593673.9480493</v>
      </c>
      <c r="F34" s="62">
        <f t="shared" si="6"/>
        <v>608719.50268230005</v>
      </c>
      <c r="G34" s="62">
        <f t="shared" si="6"/>
        <v>556168.43579180003</v>
      </c>
      <c r="H34" s="62">
        <f t="shared" si="6"/>
        <v>506519.54016199999</v>
      </c>
      <c r="I34" s="62">
        <f t="shared" si="6"/>
        <v>472505.96610520006</v>
      </c>
      <c r="J34" s="62">
        <f t="shared" si="6"/>
        <v>481771.13621639996</v>
      </c>
      <c r="K34" s="62">
        <f t="shared" si="6"/>
        <v>443268.4207665</v>
      </c>
      <c r="L34" s="62">
        <f t="shared" si="6"/>
        <v>451377.4289053001</v>
      </c>
      <c r="M34" s="62">
        <f t="shared" si="6"/>
        <v>480592.60997589998</v>
      </c>
      <c r="N34" s="62">
        <f t="shared" si="6"/>
        <v>521259.85486206441</v>
      </c>
      <c r="O34" s="16"/>
      <c r="P34" s="16"/>
      <c r="Q34" s="16"/>
      <c r="U34" s="16"/>
      <c r="V34" s="16"/>
    </row>
    <row r="35" spans="1:22">
      <c r="A35" s="60" t="s">
        <v>39</v>
      </c>
      <c r="B35" s="61">
        <f>SUM(B25:B28)</f>
        <v>102494.45631089999</v>
      </c>
      <c r="C35" s="61">
        <f t="shared" ref="C35:M35" si="7">SUM(C25:C28)</f>
        <v>102993.58166449999</v>
      </c>
      <c r="D35" s="61">
        <f t="shared" si="7"/>
        <v>104536.339886</v>
      </c>
      <c r="E35" s="61">
        <f t="shared" si="7"/>
        <v>103261.08485860001</v>
      </c>
      <c r="F35" s="61">
        <f t="shared" si="7"/>
        <v>103926.88906839999</v>
      </c>
      <c r="G35" s="61">
        <f t="shared" si="7"/>
        <v>99551.365059100019</v>
      </c>
      <c r="H35" s="61">
        <f t="shared" si="7"/>
        <v>94895.948465699999</v>
      </c>
      <c r="I35" s="61">
        <f t="shared" si="7"/>
        <v>94890.828423700004</v>
      </c>
      <c r="J35" s="61">
        <f t="shared" si="7"/>
        <v>93887.093045200003</v>
      </c>
      <c r="K35" s="61">
        <f t="shared" si="7"/>
        <v>90149.632429799996</v>
      </c>
      <c r="L35" s="61">
        <f t="shared" si="7"/>
        <v>94927.692094800004</v>
      </c>
      <c r="M35" s="61">
        <f t="shared" si="7"/>
        <v>100468.0057487</v>
      </c>
      <c r="N35" s="62">
        <f t="shared" ref="N35:N36" si="8">AVERAGE(B35:M35)</f>
        <v>98831.909754616674</v>
      </c>
      <c r="O35" s="16"/>
      <c r="P35" s="16"/>
      <c r="Q35" s="16"/>
      <c r="U35" s="16"/>
      <c r="V35" s="16"/>
    </row>
    <row r="36" spans="1:22">
      <c r="A36" s="60" t="s">
        <v>40</v>
      </c>
      <c r="B36" s="61">
        <f>SUM(B29:B33)</f>
        <v>158896.59414439998</v>
      </c>
      <c r="C36" s="61">
        <f t="shared" ref="C36:M36" si="9">SUM(C29:C33)</f>
        <v>171507.79270259998</v>
      </c>
      <c r="D36" s="61">
        <f t="shared" si="9"/>
        <v>177275.13283260001</v>
      </c>
      <c r="E36" s="61">
        <f t="shared" si="9"/>
        <v>177603.51077389999</v>
      </c>
      <c r="F36" s="61">
        <f t="shared" si="9"/>
        <v>178816.405138</v>
      </c>
      <c r="G36" s="61">
        <f t="shared" si="9"/>
        <v>170512.95041039999</v>
      </c>
      <c r="H36" s="61">
        <f t="shared" si="9"/>
        <v>155111.6433768</v>
      </c>
      <c r="I36" s="61">
        <f t="shared" si="9"/>
        <v>145852.5810456</v>
      </c>
      <c r="J36" s="61">
        <f t="shared" si="9"/>
        <v>144701.61729709999</v>
      </c>
      <c r="K36" s="61">
        <f t="shared" si="9"/>
        <v>141354.68382900002</v>
      </c>
      <c r="L36" s="61">
        <f t="shared" si="9"/>
        <v>143768.70998369998</v>
      </c>
      <c r="M36" s="61">
        <f t="shared" si="9"/>
        <v>149563.36153750002</v>
      </c>
      <c r="N36" s="62">
        <f t="shared" si="8"/>
        <v>159580.41525596668</v>
      </c>
      <c r="O36" s="16"/>
      <c r="P36" s="16"/>
      <c r="Q36" s="16"/>
      <c r="U36" s="16"/>
      <c r="V36" s="16"/>
    </row>
    <row r="37" spans="1:22">
      <c r="A37" s="60" t="s">
        <v>41</v>
      </c>
      <c r="B37" s="61">
        <f>+B22+B34+B35+B36</f>
        <v>1578615.6160418999</v>
      </c>
      <c r="C37" s="61">
        <f t="shared" ref="C37" si="10">+C22+C34+C35+C36</f>
        <v>1833405.9162080998</v>
      </c>
      <c r="D37" s="61">
        <f t="shared" ref="D37" si="11">+D22+D34+D35+D36</f>
        <v>1936189.0109254003</v>
      </c>
      <c r="E37" s="61">
        <f t="shared" ref="E37" si="12">+E22+E34+E35+E36</f>
        <v>1927844.9953093999</v>
      </c>
      <c r="F37" s="61">
        <f t="shared" ref="F37" si="13">+F22+F34+F35+F36</f>
        <v>1972246.9259627</v>
      </c>
      <c r="G37" s="61">
        <f t="shared" ref="G37" si="14">+G22+G34+G35+G36</f>
        <v>1755240.4385443002</v>
      </c>
      <c r="H37" s="61">
        <f t="shared" ref="H37" si="15">+H22+H34+H35+H36</f>
        <v>1498888.7488488001</v>
      </c>
      <c r="I37" s="61">
        <f t="shared" ref="I37" si="16">+I22+I34+I35+I36</f>
        <v>1401448.1386636002</v>
      </c>
      <c r="J37" s="61">
        <f t="shared" ref="J37" si="17">+J22+J34+J35+J36</f>
        <v>1494122.2050074998</v>
      </c>
      <c r="K37" s="61">
        <f t="shared" ref="K37" si="18">+K22+K34+K35+K36</f>
        <v>1379350.8805343001</v>
      </c>
      <c r="L37" s="61">
        <f t="shared" ref="L37" si="19">+L22+L34+L35+L36</f>
        <v>1349560.0383862001</v>
      </c>
      <c r="M37" s="61">
        <f t="shared" ref="M37" si="20">+M22+M34+M35+M36</f>
        <v>1428981.5550569</v>
      </c>
      <c r="N37" s="61">
        <f t="shared" ref="N37" si="21">+N22+N34+N35+N36</f>
        <v>1628801.107216381</v>
      </c>
      <c r="O37" s="16"/>
      <c r="P37" s="16"/>
      <c r="Q37" s="16"/>
      <c r="U37" s="16"/>
      <c r="V37" s="16"/>
    </row>
    <row r="38" spans="1:22">
      <c r="B38" s="8"/>
      <c r="C38" s="8"/>
      <c r="D38" s="8"/>
      <c r="E38" s="8"/>
      <c r="F38" s="8"/>
      <c r="G38" s="8"/>
      <c r="H38" s="8"/>
      <c r="I38" s="8"/>
      <c r="J38" s="8"/>
      <c r="K38" s="8"/>
      <c r="O38" s="16"/>
      <c r="P38" s="16"/>
      <c r="Q38" s="16"/>
      <c r="U38" s="16"/>
      <c r="V38" s="16"/>
    </row>
    <row r="39" spans="1:22">
      <c r="B39" s="8"/>
      <c r="C39" s="8"/>
      <c r="D39" s="8"/>
      <c r="E39" s="8"/>
      <c r="F39" s="8"/>
      <c r="G39" s="8"/>
      <c r="H39" s="8"/>
      <c r="I39" s="8"/>
      <c r="J39" s="8"/>
      <c r="K39" s="8"/>
      <c r="O39" s="16"/>
      <c r="P39" s="16"/>
      <c r="Q39" s="16"/>
      <c r="U39" s="16"/>
      <c r="V39" s="16"/>
    </row>
    <row r="40" spans="1:22">
      <c r="A40" s="11" t="s">
        <v>9</v>
      </c>
      <c r="B40" s="8"/>
      <c r="C40" s="8"/>
      <c r="D40" s="8"/>
      <c r="E40" s="8"/>
      <c r="F40" s="8"/>
      <c r="G40" s="8"/>
      <c r="H40" s="8"/>
      <c r="I40" s="8"/>
      <c r="J40" s="8"/>
      <c r="K40" s="8"/>
      <c r="O40" s="16"/>
      <c r="P40" s="16"/>
      <c r="Q40" s="16"/>
      <c r="U40" s="16"/>
      <c r="V40" s="16"/>
    </row>
    <row r="41" spans="1:22">
      <c r="A41" s="11" t="s">
        <v>10</v>
      </c>
      <c r="B41" s="100" t="s">
        <v>43</v>
      </c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4"/>
      <c r="P41" s="4"/>
      <c r="Q41" s="4"/>
    </row>
    <row r="42" spans="1:22" ht="24">
      <c r="A42" s="3" t="s">
        <v>12</v>
      </c>
      <c r="B42" s="13" t="s">
        <v>13</v>
      </c>
      <c r="C42" s="13" t="s">
        <v>14</v>
      </c>
      <c r="D42" s="13" t="s">
        <v>15</v>
      </c>
      <c r="E42" s="13" t="s">
        <v>16</v>
      </c>
      <c r="F42" s="13" t="s">
        <v>17</v>
      </c>
      <c r="G42" s="13" t="s">
        <v>18</v>
      </c>
      <c r="H42" s="13" t="s">
        <v>19</v>
      </c>
      <c r="I42" s="13" t="s">
        <v>20</v>
      </c>
      <c r="J42" s="13" t="s">
        <v>21</v>
      </c>
      <c r="K42" s="13" t="s">
        <v>22</v>
      </c>
      <c r="L42" s="13" t="s">
        <v>23</v>
      </c>
      <c r="M42" s="13" t="s">
        <v>24</v>
      </c>
      <c r="N42" s="43" t="s">
        <v>25</v>
      </c>
      <c r="O42" s="4"/>
      <c r="P42" s="4"/>
      <c r="Q42" s="4"/>
    </row>
    <row r="43" spans="1:22">
      <c r="A43" s="4" t="s">
        <v>26</v>
      </c>
      <c r="B43" s="9">
        <f>+'Energy Sales Summary'!B22/'Energy Sales Summary'!B3-1</f>
        <v>-2.5503153170721937E-2</v>
      </c>
      <c r="C43" s="9">
        <f>+'Energy Sales Summary'!C22/'Energy Sales Summary'!C3-1</f>
        <v>4.5487566960412451E-2</v>
      </c>
      <c r="D43" s="9">
        <f>+'Energy Sales Summary'!D22/'Energy Sales Summary'!D3-1</f>
        <v>-5.0040903289854777E-2</v>
      </c>
      <c r="E43" s="9">
        <f>+'Energy Sales Summary'!E22/'Energy Sales Summary'!E3-1</f>
        <v>-6.2302846495054465E-2</v>
      </c>
      <c r="F43" s="9">
        <f>+'Energy Sales Summary'!F22/'Energy Sales Summary'!F3-1</f>
        <v>-6.788641843798382E-2</v>
      </c>
      <c r="G43" s="9">
        <f>+'Energy Sales Summary'!G22/'Energy Sales Summary'!G3-1</f>
        <v>1.1168085244295023E-2</v>
      </c>
      <c r="H43" s="9">
        <f>+'Energy Sales Summary'!H22/'Energy Sales Summary'!H3-1</f>
        <v>6.2375708969846455E-2</v>
      </c>
      <c r="I43" s="9">
        <f>+'Energy Sales Summary'!I22/'Energy Sales Summary'!I3-1</f>
        <v>2.7624268482699721E-2</v>
      </c>
      <c r="J43" s="9">
        <f>+'Energy Sales Summary'!J22/'Energy Sales Summary'!J3-1</f>
        <v>0.11809279666923089</v>
      </c>
      <c r="K43" s="9">
        <f>+'Energy Sales Summary'!K22/'Energy Sales Summary'!K3-1</f>
        <v>8.6369487446293691E-2</v>
      </c>
      <c r="L43" s="9">
        <f>+'Energy Sales Summary'!L22/'Energy Sales Summary'!L3-1</f>
        <v>6.9451427780678143E-2</v>
      </c>
      <c r="M43" s="9">
        <f>+'Energy Sales Summary'!M22/'Energy Sales Summary'!M3-1</f>
        <v>3.314968297006482E-2</v>
      </c>
      <c r="N43" s="9">
        <f>+'Energy Sales Summary'!N22/'Energy Sales Summary'!N3-1</f>
        <v>9.1820286815493812E-3</v>
      </c>
      <c r="O43" s="15"/>
      <c r="P43" s="15"/>
      <c r="Q43" s="4"/>
    </row>
    <row r="44" spans="1:22">
      <c r="A44" s="4" t="s">
        <v>27</v>
      </c>
      <c r="B44" s="9">
        <f>+'Energy Sales Summary'!B23/'Energy Sales Summary'!B4-1</f>
        <v>-3.9693551870392252E-2</v>
      </c>
      <c r="C44" s="9">
        <f>+'Energy Sales Summary'!C23/'Energy Sales Summary'!C4-1</f>
        <v>8.5059286013768887E-3</v>
      </c>
      <c r="D44" s="9">
        <f>+'Energy Sales Summary'!D23/'Energy Sales Summary'!D4-1</f>
        <v>-5.2478855415483805E-2</v>
      </c>
      <c r="E44" s="9">
        <f>+'Energy Sales Summary'!E23/'Energy Sales Summary'!E4-1</f>
        <v>-5.990746187764151E-2</v>
      </c>
      <c r="F44" s="9">
        <f>+'Energy Sales Summary'!F23/'Energy Sales Summary'!F4-1</f>
        <v>-7.0744551261490152E-2</v>
      </c>
      <c r="G44" s="9">
        <f>+'Energy Sales Summary'!G23/'Energy Sales Summary'!G4-1</f>
        <v>-2.7000458987180065E-2</v>
      </c>
      <c r="H44" s="9">
        <f>+'Energy Sales Summary'!H23/'Energy Sales Summary'!H4-1</f>
        <v>8.172263202155472E-3</v>
      </c>
      <c r="I44" s="9">
        <f>+'Energy Sales Summary'!I23/'Energy Sales Summary'!I4-1</f>
        <v>-3.8606820957488241E-2</v>
      </c>
      <c r="J44" s="9">
        <f>+'Energy Sales Summary'!J23/'Energy Sales Summary'!J4-1</f>
        <v>2.372655647104005E-2</v>
      </c>
      <c r="K44" s="9">
        <f>+'Energy Sales Summary'!K23/'Energy Sales Summary'!K4-1</f>
        <v>8.6154896429921912E-3</v>
      </c>
      <c r="L44" s="9">
        <f>+'Energy Sales Summary'!L23/'Energy Sales Summary'!L4-1</f>
        <v>-1.0401798409860996E-2</v>
      </c>
      <c r="M44" s="9">
        <f>+'Energy Sales Summary'!M23/'Energy Sales Summary'!M4-1</f>
        <v>-4.8669735887145071E-2</v>
      </c>
      <c r="N44" s="9">
        <f>+'Energy Sales Summary'!N23/'Energy Sales Summary'!N4-1</f>
        <v>-2.7619288746200565E-2</v>
      </c>
      <c r="O44" s="15"/>
      <c r="P44" s="15"/>
      <c r="Q44" s="4"/>
    </row>
    <row r="45" spans="1:22">
      <c r="A45" s="4" t="s">
        <v>28</v>
      </c>
      <c r="B45" s="9">
        <f>+'Energy Sales Summary'!B24/'Energy Sales Summary'!B5-1</f>
        <v>-0.1373981975294698</v>
      </c>
      <c r="C45" s="9">
        <f>+'Energy Sales Summary'!C24/'Energy Sales Summary'!C5-1</f>
        <v>-0.25553357070711069</v>
      </c>
      <c r="D45" s="9">
        <f>+'Energy Sales Summary'!D24/'Energy Sales Summary'!D5-1</f>
        <v>-0.34058919533311383</v>
      </c>
      <c r="E45" s="9">
        <f>+'Energy Sales Summary'!E24/'Energy Sales Summary'!E5-1</f>
        <v>-0.39801643742025794</v>
      </c>
      <c r="F45" s="9">
        <f>+'Energy Sales Summary'!F24/'Energy Sales Summary'!F5-1</f>
        <v>-0.40954428195233017</v>
      </c>
      <c r="G45" s="9">
        <f>+'Energy Sales Summary'!G24/'Energy Sales Summary'!G5-1</f>
        <v>-0.34187155378923029</v>
      </c>
      <c r="H45" s="9">
        <f>+'Energy Sales Summary'!H24/'Energy Sales Summary'!H5-1</f>
        <v>-0.28669759692331487</v>
      </c>
      <c r="I45" s="9">
        <f>+'Energy Sales Summary'!I24/'Energy Sales Summary'!I5-1</f>
        <v>-0.23342179772560046</v>
      </c>
      <c r="J45" s="9">
        <f>+'Energy Sales Summary'!J24/'Energy Sales Summary'!J5-1</f>
        <v>-0.23733363321325451</v>
      </c>
      <c r="K45" s="9">
        <f>+'Energy Sales Summary'!K24/'Energy Sales Summary'!K5-1</f>
        <v>-0.16257609968130271</v>
      </c>
      <c r="L45" s="9">
        <f>+'Energy Sales Summary'!L24/'Energy Sales Summary'!L5-1</f>
        <v>-0.28910844999156682</v>
      </c>
      <c r="M45" s="9">
        <f>+'Energy Sales Summary'!M24/'Energy Sales Summary'!M5-1</f>
        <v>-0.14015351526612241</v>
      </c>
      <c r="N45" s="9">
        <f>+'Energy Sales Summary'!N24/'Energy Sales Summary'!N5-1</f>
        <v>-0.85595285982007208</v>
      </c>
      <c r="O45" s="15"/>
      <c r="P45" s="15"/>
      <c r="Q45" s="4"/>
    </row>
    <row r="46" spans="1:22">
      <c r="A46" s="4" t="s">
        <v>29</v>
      </c>
      <c r="B46" s="9">
        <f>+'Energy Sales Summary'!B25/'Energy Sales Summary'!B6-1</f>
        <v>-7.4223382479841837E-2</v>
      </c>
      <c r="C46" s="9">
        <f>+'Energy Sales Summary'!C25/'Energy Sales Summary'!C6-1</f>
        <v>-2.334822361444111E-2</v>
      </c>
      <c r="D46" s="9">
        <f>+'Energy Sales Summary'!D25/'Energy Sales Summary'!D6-1</f>
        <v>-7.463869659581801E-2</v>
      </c>
      <c r="E46" s="9">
        <f>+'Energy Sales Summary'!E25/'Energy Sales Summary'!E6-1</f>
        <v>-7.0189559575003946E-2</v>
      </c>
      <c r="F46" s="9">
        <f>+'Energy Sales Summary'!F25/'Energy Sales Summary'!F6-1</f>
        <v>-5.7793449788876239E-2</v>
      </c>
      <c r="G46" s="9">
        <f>+'Energy Sales Summary'!G25/'Energy Sales Summary'!G6-1</f>
        <v>-7.4219951419648433E-3</v>
      </c>
      <c r="H46" s="9">
        <f>+'Energy Sales Summary'!H25/'Energy Sales Summary'!H6-1</f>
        <v>7.5758690654086802E-2</v>
      </c>
      <c r="I46" s="9">
        <f>+'Energy Sales Summary'!I25/'Energy Sales Summary'!I6-1</f>
        <v>8.8100588517827649E-3</v>
      </c>
      <c r="J46" s="9">
        <f>+'Energy Sales Summary'!J25/'Energy Sales Summary'!J6-1</f>
        <v>0.10591978338681818</v>
      </c>
      <c r="K46" s="9">
        <f>+'Energy Sales Summary'!K25/'Energy Sales Summary'!K6-1</f>
        <v>8.6572896808460253E-2</v>
      </c>
      <c r="L46" s="9">
        <f>+'Energy Sales Summary'!L25/'Energy Sales Summary'!L6-1</f>
        <v>5.7097291143722417E-2</v>
      </c>
      <c r="M46" s="9">
        <f>+'Energy Sales Summary'!M25/'Energy Sales Summary'!M6-1</f>
        <v>1.5899219633519479E-2</v>
      </c>
      <c r="N46" s="9">
        <f>+'Energy Sales Summary'!N25/'Energy Sales Summary'!N6-1</f>
        <v>-8.3259509535473786E-3</v>
      </c>
      <c r="O46" s="15"/>
      <c r="P46" s="15"/>
      <c r="Q46" s="4"/>
    </row>
    <row r="47" spans="1:22">
      <c r="A47" s="4" t="s">
        <v>30</v>
      </c>
      <c r="B47" s="9">
        <f>+'Energy Sales Summary'!B26/'Energy Sales Summary'!B7-1</f>
        <v>-2.1342378502241521E-3</v>
      </c>
      <c r="C47" s="9">
        <f>+'Energy Sales Summary'!C26/'Energy Sales Summary'!C7-1</f>
        <v>7.1460038024560024E-3</v>
      </c>
      <c r="D47" s="9">
        <f>+'Energy Sales Summary'!D26/'Energy Sales Summary'!D7-1</f>
        <v>-1.5233002344320123E-2</v>
      </c>
      <c r="E47" s="9">
        <f>+'Energy Sales Summary'!E26/'Energy Sales Summary'!E7-1</f>
        <v>-2.3055604386221673E-2</v>
      </c>
      <c r="F47" s="9">
        <f>+'Energy Sales Summary'!F26/'Energy Sales Summary'!F7-1</f>
        <v>-1.6611225787601325E-2</v>
      </c>
      <c r="G47" s="9">
        <f>+'Energy Sales Summary'!G26/'Energy Sales Summary'!G7-1</f>
        <v>-4.8174904144286268E-2</v>
      </c>
      <c r="H47" s="9">
        <f>+'Energy Sales Summary'!H26/'Energy Sales Summary'!H7-1</f>
        <v>-3.2176741337960335E-3</v>
      </c>
      <c r="I47" s="9">
        <f>+'Energy Sales Summary'!I26/'Energy Sales Summary'!I7-1</f>
        <v>-1.0964174554446537E-2</v>
      </c>
      <c r="J47" s="9">
        <f>+'Energy Sales Summary'!J26/'Energy Sales Summary'!J7-1</f>
        <v>4.4536351327554735E-2</v>
      </c>
      <c r="K47" s="9">
        <f>+'Energy Sales Summary'!K26/'Energy Sales Summary'!K7-1</f>
        <v>8.3683447176698511E-2</v>
      </c>
      <c r="L47" s="9">
        <f>+'Energy Sales Summary'!L26/'Energy Sales Summary'!L7-1</f>
        <v>-2.0651842725472047E-3</v>
      </c>
      <c r="M47" s="9">
        <f>+'Energy Sales Summary'!M26/'Energy Sales Summary'!M7-1</f>
        <v>2.2783930636415928E-2</v>
      </c>
      <c r="N47" s="9">
        <f>+'Energy Sales Summary'!N26/'Energy Sales Summary'!N7-1</f>
        <v>9.6561987310384012E-4</v>
      </c>
      <c r="O47" s="15"/>
      <c r="P47" s="15"/>
      <c r="Q47" s="4"/>
    </row>
    <row r="48" spans="1:22">
      <c r="A48" s="4" t="s">
        <v>31</v>
      </c>
      <c r="B48" s="9">
        <f>+'Energy Sales Summary'!B27/'Energy Sales Summary'!B8-1</f>
        <v>1.6814493950685794E-2</v>
      </c>
      <c r="C48" s="9">
        <f>+'Energy Sales Summary'!C27/'Energy Sales Summary'!C8-1</f>
        <v>3.8022947040358801E-2</v>
      </c>
      <c r="D48" s="9">
        <f>+'Energy Sales Summary'!D27/'Energy Sales Summary'!D8-1</f>
        <v>2.7180620644575049E-2</v>
      </c>
      <c r="E48" s="9">
        <f>+'Energy Sales Summary'!E27/'Energy Sales Summary'!E8-1</f>
        <v>-2.3416968889546808E-2</v>
      </c>
      <c r="F48" s="9">
        <f>+'Energy Sales Summary'!F27/'Energy Sales Summary'!F8-1</f>
        <v>-6.1208399396367463E-2</v>
      </c>
      <c r="G48" s="9">
        <f>+'Energy Sales Summary'!G27/'Energy Sales Summary'!G8-1</f>
        <v>-3.2442118034532563E-2</v>
      </c>
      <c r="H48" s="9">
        <f>+'Energy Sales Summary'!H27/'Energy Sales Summary'!H8-1</f>
        <v>-3.8919774401244722E-2</v>
      </c>
      <c r="I48" s="9">
        <f>+'Energy Sales Summary'!I27/'Energy Sales Summary'!I8-1</f>
        <v>-7.9192938167604421E-2</v>
      </c>
      <c r="J48" s="9">
        <f>+'Energy Sales Summary'!J27/'Energy Sales Summary'!J8-1</f>
        <v>-5.7618758275055915E-2</v>
      </c>
      <c r="K48" s="9">
        <f>+'Energy Sales Summary'!K27/'Energy Sales Summary'!K8-1</f>
        <v>-3.7954174666763429E-2</v>
      </c>
      <c r="L48" s="9">
        <f>+'Energy Sales Summary'!L27/'Energy Sales Summary'!L8-1</f>
        <v>-2.934166502667912E-2</v>
      </c>
      <c r="M48" s="9">
        <f>+'Energy Sales Summary'!M27/'Energy Sales Summary'!M8-1</f>
        <v>-2.9062623857517345E-2</v>
      </c>
      <c r="N48" s="9">
        <f>+'Energy Sales Summary'!N27/'Energy Sales Summary'!N8-1</f>
        <v>-2.5948314792709426E-2</v>
      </c>
      <c r="O48" s="15"/>
      <c r="P48" s="15"/>
      <c r="Q48" s="4"/>
    </row>
    <row r="49" spans="1:17">
      <c r="A49" s="4" t="s">
        <v>32</v>
      </c>
      <c r="B49" s="9">
        <f>+'Energy Sales Summary'!B28/'Energy Sales Summary'!B9-1</f>
        <v>1.5725652100175247</v>
      </c>
      <c r="C49" s="9">
        <f>+'Energy Sales Summary'!C28/'Energy Sales Summary'!C9-1</f>
        <v>-0.18564609863339276</v>
      </c>
      <c r="D49" s="9">
        <f>+'Energy Sales Summary'!D28/'Energy Sales Summary'!D9-1</f>
        <v>-5.8130523481592644E-2</v>
      </c>
      <c r="E49" s="9">
        <f>+'Energy Sales Summary'!E28/'Energy Sales Summary'!E9-1</f>
        <v>-0.19469927158231126</v>
      </c>
      <c r="F49" s="9">
        <f>+'Energy Sales Summary'!F28/'Energy Sales Summary'!F9-1</f>
        <v>-0.1805046389988757</v>
      </c>
      <c r="G49" s="9">
        <f>+'Energy Sales Summary'!G28/'Energy Sales Summary'!G9-1</f>
        <v>-0.17483617816755137</v>
      </c>
      <c r="H49" s="9">
        <f>+'Energy Sales Summary'!H28/'Energy Sales Summary'!H9-1</f>
        <v>-8.2329292048263225E-3</v>
      </c>
      <c r="I49" s="9">
        <f>+'Energy Sales Summary'!I28/'Energy Sales Summary'!I9-1</f>
        <v>0.79512390194075566</v>
      </c>
      <c r="J49" s="9">
        <f>+'Energy Sales Summary'!J28/'Energy Sales Summary'!J9-1</f>
        <v>1.0266069301296237</v>
      </c>
      <c r="K49" s="9">
        <f>+'Energy Sales Summary'!K28/'Energy Sales Summary'!K9-1</f>
        <v>0.19260394729066954</v>
      </c>
      <c r="L49" s="9">
        <f>+'Energy Sales Summary'!L28/'Energy Sales Summary'!L9-1</f>
        <v>1.1509950851047539</v>
      </c>
      <c r="M49" s="9">
        <f>+'Energy Sales Summary'!M28/'Energy Sales Summary'!M9-1</f>
        <v>1.4543225948095522</v>
      </c>
      <c r="N49" s="9">
        <f>+'Energy Sales Summary'!N28/'Energy Sales Summary'!N9-1</f>
        <v>0.4390925871818232</v>
      </c>
      <c r="O49" s="15"/>
      <c r="P49" s="15"/>
      <c r="Q49" s="4"/>
    </row>
    <row r="50" spans="1:17">
      <c r="A50" s="4" t="s">
        <v>33</v>
      </c>
      <c r="B50" s="9">
        <f>+'Energy Sales Summary'!B29/'Energy Sales Summary'!B10-1</f>
        <v>7.394501549205712E-2</v>
      </c>
      <c r="C50" s="9">
        <f>+'Energy Sales Summary'!C29/'Energy Sales Summary'!C10-1</f>
        <v>0.10624457518400821</v>
      </c>
      <c r="D50" s="9">
        <f>+'Energy Sales Summary'!D29/'Energy Sales Summary'!D10-1</f>
        <v>-2.1101911305093757E-2</v>
      </c>
      <c r="E50" s="9">
        <f>+'Energy Sales Summary'!E29/'Energy Sales Summary'!E10-1</f>
        <v>-8.0821131612416774E-2</v>
      </c>
      <c r="F50" s="9">
        <f>+'Energy Sales Summary'!F29/'Energy Sales Summary'!F10-1</f>
        <v>-9.3167885743306589E-2</v>
      </c>
      <c r="G50" s="9">
        <f>+'Energy Sales Summary'!G29/'Energy Sales Summary'!G10-1</f>
        <v>9.7914787051949226E-2</v>
      </c>
      <c r="H50" s="9">
        <f>+'Energy Sales Summary'!H29/'Energy Sales Summary'!H10-1</f>
        <v>5.4747462230345656E-2</v>
      </c>
      <c r="I50" s="9">
        <f>+'Energy Sales Summary'!I29/'Energy Sales Summary'!I10-1</f>
        <v>-0.12955858600512604</v>
      </c>
      <c r="J50" s="9">
        <f>+'Energy Sales Summary'!J29/'Energy Sales Summary'!J10-1</f>
        <v>-9.6288564071638438E-2</v>
      </c>
      <c r="K50" s="9">
        <f>+'Energy Sales Summary'!K29/'Energy Sales Summary'!K10-1</f>
        <v>-0.15480980105352715</v>
      </c>
      <c r="L50" s="9">
        <f>+'Energy Sales Summary'!L29/'Energy Sales Summary'!L10-1</f>
        <v>-0.12799927021356394</v>
      </c>
      <c r="M50" s="9">
        <f>+'Energy Sales Summary'!M29/'Energy Sales Summary'!M10-1</f>
        <v>-0.12248533598272804</v>
      </c>
      <c r="N50" s="9">
        <f>+'Energy Sales Summary'!N29/'Energy Sales Summary'!N10-1</f>
        <v>-4.1355581676247977E-2</v>
      </c>
      <c r="O50" s="15"/>
      <c r="P50" s="15"/>
      <c r="Q50" s="4"/>
    </row>
    <row r="51" spans="1:17">
      <c r="A51" s="4" t="s">
        <v>34</v>
      </c>
      <c r="B51" s="9">
        <f>+'Energy Sales Summary'!B30/'Energy Sales Summary'!B11-1</f>
        <v>-4.718792021444207E-4</v>
      </c>
      <c r="C51" s="9">
        <f>+'Energy Sales Summary'!C30/'Energy Sales Summary'!C11-1</f>
        <v>2.8749576087297113E-2</v>
      </c>
      <c r="D51" s="9">
        <f>+'Energy Sales Summary'!D30/'Energy Sales Summary'!D11-1</f>
        <v>3.333138565156113E-2</v>
      </c>
      <c r="E51" s="9">
        <f>+'Energy Sales Summary'!E30/'Energy Sales Summary'!E11-1</f>
        <v>4.9252876804213308E-3</v>
      </c>
      <c r="F51" s="9">
        <f>+'Energy Sales Summary'!F30/'Energy Sales Summary'!F11-1</f>
        <v>-2.8181784716931224E-2</v>
      </c>
      <c r="G51" s="9">
        <f>+'Energy Sales Summary'!G30/'Energy Sales Summary'!G11-1</f>
        <v>-1.1290453345131346E-2</v>
      </c>
      <c r="H51" s="9">
        <f>+'Energy Sales Summary'!H30/'Energy Sales Summary'!H11-1</f>
        <v>-1.4210885678842877E-2</v>
      </c>
      <c r="I51" s="9">
        <f>+'Energy Sales Summary'!I30/'Energy Sales Summary'!I11-1</f>
        <v>1.2007757946545627E-2</v>
      </c>
      <c r="J51" s="9">
        <f>+'Energy Sales Summary'!J30/'Energy Sales Summary'!J11-1</f>
        <v>2.4762891524104713E-2</v>
      </c>
      <c r="K51" s="9">
        <f>+'Energy Sales Summary'!K30/'Energy Sales Summary'!K11-1</f>
        <v>-7.3940358678100671E-3</v>
      </c>
      <c r="L51" s="9">
        <f>+'Energy Sales Summary'!L30/'Energy Sales Summary'!L11-1</f>
        <v>-2.3355126419883909E-2</v>
      </c>
      <c r="M51" s="9">
        <f>+'Energy Sales Summary'!M30/'Energy Sales Summary'!M11-1</f>
        <v>2.6435199320626879E-2</v>
      </c>
      <c r="N51" s="9">
        <f>+'Energy Sales Summary'!N30/'Energy Sales Summary'!N11-1</f>
        <v>3.5885284362138226E-3</v>
      </c>
      <c r="O51" s="15"/>
      <c r="P51" s="15"/>
      <c r="Q51" s="4"/>
    </row>
    <row r="52" spans="1:17">
      <c r="A52" s="4" t="s">
        <v>35</v>
      </c>
      <c r="B52" s="9">
        <f>+'Energy Sales Summary'!B31/'Energy Sales Summary'!B12-1</f>
        <v>3.2184252514039002E-2</v>
      </c>
      <c r="C52" s="9">
        <f>+'Energy Sales Summary'!C31/'Energy Sales Summary'!C12-1</f>
        <v>0.12199445574825529</v>
      </c>
      <c r="D52" s="9">
        <f>+'Energy Sales Summary'!D31/'Energy Sales Summary'!D12-1</f>
        <v>8.8153200192466308E-2</v>
      </c>
      <c r="E52" s="9">
        <f>+'Energy Sales Summary'!E31/'Energy Sales Summary'!E12-1</f>
        <v>4.7769713982697581E-2</v>
      </c>
      <c r="F52" s="9">
        <f>+'Energy Sales Summary'!F31/'Energy Sales Summary'!F12-1</f>
        <v>-8.8733755843976581E-2</v>
      </c>
      <c r="G52" s="9">
        <f>+'Energy Sales Summary'!G31/'Energy Sales Summary'!G12-1</f>
        <v>-2.7230294561493951E-2</v>
      </c>
      <c r="H52" s="9">
        <f>+'Energy Sales Summary'!H31/'Energy Sales Summary'!H12-1</f>
        <v>-2.1024123104502079E-2</v>
      </c>
      <c r="I52" s="9">
        <f>+'Energy Sales Summary'!I31/'Energy Sales Summary'!I12-1</f>
        <v>-7.0417878846606996E-2</v>
      </c>
      <c r="J52" s="9">
        <f>+'Energy Sales Summary'!J31/'Energy Sales Summary'!J12-1</f>
        <v>3.1841723627317187E-3</v>
      </c>
      <c r="K52" s="9">
        <f>+'Energy Sales Summary'!K31/'Energy Sales Summary'!K12-1</f>
        <v>-1.4885573127047302E-2</v>
      </c>
      <c r="L52" s="9">
        <f>+'Energy Sales Summary'!L31/'Energy Sales Summary'!L12-1</f>
        <v>1.9063095310505318E-3</v>
      </c>
      <c r="M52" s="9">
        <f>+'Energy Sales Summary'!M31/'Energy Sales Summary'!M12-1</f>
        <v>-1.215588358504438E-2</v>
      </c>
      <c r="N52" s="9">
        <f>+'Energy Sales Summary'!N31/'Energy Sales Summary'!N12-1</f>
        <v>3.7437519012586407E-3</v>
      </c>
      <c r="O52" s="15"/>
      <c r="P52" s="15"/>
      <c r="Q52" s="4"/>
    </row>
    <row r="53" spans="1:17">
      <c r="A53" s="4" t="s">
        <v>36</v>
      </c>
      <c r="B53" s="9">
        <f>+'Energy Sales Summary'!B32/'Energy Sales Summary'!B13-1</f>
        <v>0.11047915642632167</v>
      </c>
      <c r="C53" s="9">
        <f>+'Energy Sales Summary'!C32/'Energy Sales Summary'!C13-1</f>
        <v>0.14557831670527488</v>
      </c>
      <c r="D53" s="9">
        <f>+'Energy Sales Summary'!D32/'Energy Sales Summary'!D13-1</f>
        <v>3.0102839458634456E-2</v>
      </c>
      <c r="E53" s="9">
        <f>+'Energy Sales Summary'!E32/'Energy Sales Summary'!E13-1</f>
        <v>3.3905544985460834E-2</v>
      </c>
      <c r="F53" s="9">
        <f>+'Energy Sales Summary'!F32/'Energy Sales Summary'!F13-1</f>
        <v>-5.9829151687239901E-2</v>
      </c>
      <c r="G53" s="9">
        <f>+'Energy Sales Summary'!G32/'Energy Sales Summary'!G13-1</f>
        <v>9.1029156611157624E-2</v>
      </c>
      <c r="H53" s="9">
        <f>+'Energy Sales Summary'!H32/'Energy Sales Summary'!H13-1</f>
        <v>7.2607840536811352E-2</v>
      </c>
      <c r="I53" s="9">
        <f>+'Energy Sales Summary'!I32/'Energy Sales Summary'!I13-1</f>
        <v>3.6112539596264037E-2</v>
      </c>
      <c r="J53" s="9">
        <f>+'Energy Sales Summary'!J32/'Energy Sales Summary'!J13-1</f>
        <v>0.11628788012760438</v>
      </c>
      <c r="K53" s="9">
        <f>+'Energy Sales Summary'!K32/'Energy Sales Summary'!K13-1</f>
        <v>0.24959679396290535</v>
      </c>
      <c r="L53" s="9">
        <f>+'Energy Sales Summary'!L32/'Energy Sales Summary'!L13-1</f>
        <v>0.16502308053938775</v>
      </c>
      <c r="M53" s="9">
        <f>+'Energy Sales Summary'!M32/'Energy Sales Summary'!M13-1</f>
        <v>0.16110779822432653</v>
      </c>
      <c r="N53" s="9">
        <f>+'Energy Sales Summary'!N32/'Energy Sales Summary'!N13-1</f>
        <v>8.8210761187362818E-2</v>
      </c>
      <c r="O53" s="15"/>
      <c r="P53" s="15"/>
      <c r="Q53" s="4"/>
    </row>
    <row r="54" spans="1:17">
      <c r="A54" s="74" t="s">
        <v>37</v>
      </c>
      <c r="B54" s="78">
        <f>+'Energy Sales Summary'!B33/'Energy Sales Summary'!B14-1</f>
        <v>0.27060270602706038</v>
      </c>
      <c r="C54" s="78">
        <f>+'Energy Sales Summary'!C33/'Energy Sales Summary'!C14-1</f>
        <v>-1</v>
      </c>
      <c r="D54" s="78">
        <f>+'Energy Sales Summary'!D33/'Energy Sales Summary'!D14-1</f>
        <v>-0.86231694560669458</v>
      </c>
      <c r="E54" s="78">
        <f>+'Energy Sales Summary'!E33/'Energy Sales Summary'!E14-1</f>
        <v>-0.1408373117884687</v>
      </c>
      <c r="F54" s="78" t="e">
        <f>+'Energy Sales Summary'!F33/'Energy Sales Summary'!F14-1</f>
        <v>#DIV/0!</v>
      </c>
      <c r="G54" s="78">
        <f>+'Energy Sales Summary'!G33/'Energy Sales Summary'!G14-1</f>
        <v>35.950477714285718</v>
      </c>
      <c r="H54" s="78">
        <f>+'Energy Sales Summary'!H33/'Energy Sales Summary'!H14-1</f>
        <v>-1</v>
      </c>
      <c r="I54" s="78">
        <f>+'Energy Sales Summary'!I33/'Energy Sales Summary'!I14-1</f>
        <v>3.7608874109263652</v>
      </c>
      <c r="J54" s="78" t="e">
        <f>+'Energy Sales Summary'!J33/'Energy Sales Summary'!J14-1</f>
        <v>#DIV/0!</v>
      </c>
      <c r="K54" s="78">
        <f>+'Energy Sales Summary'!K33/'Energy Sales Summary'!K14-1</f>
        <v>-0.99987165677772705</v>
      </c>
      <c r="L54" s="78" t="e">
        <f>+'Energy Sales Summary'!L33/'Energy Sales Summary'!L14-1</f>
        <v>#DIV/0!</v>
      </c>
      <c r="M54" s="78">
        <f>+'Energy Sales Summary'!M33/'Energy Sales Summary'!M14-1</f>
        <v>3.7532686274509803</v>
      </c>
      <c r="N54" s="78">
        <f>+'Energy Sales Summary'!N33/'Energy Sales Summary'!N14-1</f>
        <v>-0.23485340124309384</v>
      </c>
      <c r="O54" s="15"/>
      <c r="P54" s="15"/>
      <c r="Q54" s="4"/>
    </row>
    <row r="55" spans="1:17">
      <c r="A55" s="60" t="s">
        <v>38</v>
      </c>
      <c r="B55" s="63">
        <f>+'Energy Sales Summary'!B34/'Energy Sales Summary'!B15-1</f>
        <v>-3.9944258870183824E-2</v>
      </c>
      <c r="C55" s="63">
        <f>+'Energy Sales Summary'!C34/'Energy Sales Summary'!C15-1</f>
        <v>7.6773262793612407E-3</v>
      </c>
      <c r="D55" s="63">
        <f>+'Energy Sales Summary'!D34/'Energy Sales Summary'!D15-1</f>
        <v>-5.3450846058587187E-2</v>
      </c>
      <c r="E55" s="63">
        <f>+'Energy Sales Summary'!E34/'Energy Sales Summary'!E15-1</f>
        <v>-6.1153384714845327E-2</v>
      </c>
      <c r="F55" s="63">
        <f>+'Energy Sales Summary'!F34/'Energy Sales Summary'!F15-1</f>
        <v>-7.1957329330462394E-2</v>
      </c>
      <c r="G55" s="63">
        <f>+'Energy Sales Summary'!G34/'Energy Sales Summary'!G15-1</f>
        <v>-2.80440211930304E-2</v>
      </c>
      <c r="H55" s="63">
        <f>+'Energy Sales Summary'!H34/'Energy Sales Summary'!H15-1</f>
        <v>7.3683580387207126E-3</v>
      </c>
      <c r="I55" s="63">
        <f>+'Energy Sales Summary'!I34/'Energy Sales Summary'!I15-1</f>
        <v>-3.903222614017543E-2</v>
      </c>
      <c r="J55" s="63">
        <f>+'Energy Sales Summary'!J34/'Energy Sales Summary'!J15-1</f>
        <v>2.3143569371476325E-2</v>
      </c>
      <c r="K55" s="63">
        <f>+'Energy Sales Summary'!K34/'Energy Sales Summary'!K15-1</f>
        <v>8.2609150404713283E-3</v>
      </c>
      <c r="L55" s="63">
        <f>+'Energy Sales Summary'!L34/'Energy Sales Summary'!L15-1</f>
        <v>-1.1071568172582924E-2</v>
      </c>
      <c r="M55" s="63">
        <f>+'Energy Sales Summary'!M34/'Energy Sales Summary'!M15-1</f>
        <v>-4.884887653768033E-2</v>
      </c>
      <c r="N55" s="63">
        <f>+'Energy Sales Summary'!N34/'Energy Sales Summary'!N15-1</f>
        <v>-2.9971618812735357E-2</v>
      </c>
      <c r="O55" s="15"/>
      <c r="P55" s="15"/>
      <c r="Q55" s="4"/>
    </row>
    <row r="56" spans="1:17">
      <c r="A56" s="60" t="s">
        <v>39</v>
      </c>
      <c r="B56" s="63">
        <f>+'Energy Sales Summary'!B35/'Energy Sales Summary'!B16-1</f>
        <v>1.5824380083924616E-2</v>
      </c>
      <c r="C56" s="63">
        <f>+'Energy Sales Summary'!C35/'Energy Sales Summary'!C16-1</f>
        <v>1.2542722277103735E-2</v>
      </c>
      <c r="D56" s="63">
        <f>+'Energy Sales Summary'!D35/'Energy Sales Summary'!D16-1</f>
        <v>-5.8397416135141933E-3</v>
      </c>
      <c r="E56" s="63">
        <f>+'Energy Sales Summary'!E35/'Energy Sales Summary'!E16-1</f>
        <v>-2.5511761772045394E-2</v>
      </c>
      <c r="F56" s="63">
        <f>+'Energy Sales Summary'!F35/'Energy Sales Summary'!F16-1</f>
        <v>-3.0060937399642329E-2</v>
      </c>
      <c r="G56" s="63">
        <f>+'Energy Sales Summary'!G35/'Energy Sales Summary'!G16-1</f>
        <v>-4.4913086804236779E-2</v>
      </c>
      <c r="H56" s="63">
        <f>+'Energy Sales Summary'!H35/'Energy Sales Summary'!H16-1</f>
        <v>-1.1796761030289926E-2</v>
      </c>
      <c r="I56" s="63">
        <f>+'Energy Sales Summary'!I35/'Energy Sales Summary'!I16-1</f>
        <v>-2.257721422002279E-2</v>
      </c>
      <c r="J56" s="63">
        <f>+'Energy Sales Summary'!J35/'Energy Sales Summary'!J16-1</f>
        <v>2.3282362308866267E-2</v>
      </c>
      <c r="K56" s="63">
        <f>+'Energy Sales Summary'!K35/'Energy Sales Summary'!K16-1</f>
        <v>4.9852088220216695E-2</v>
      </c>
      <c r="L56" s="63">
        <f>+'Energy Sales Summary'!L35/'Energy Sales Summary'!L16-1</f>
        <v>2.638791188524614E-3</v>
      </c>
      <c r="M56" s="63">
        <f>+'Energy Sales Summary'!M35/'Energy Sales Summary'!M16-1</f>
        <v>2.621394621588391E-2</v>
      </c>
      <c r="N56" s="63">
        <f>+'Energy Sales Summary'!N35/'Energy Sales Summary'!N16-1</f>
        <v>-2.0521745851296291E-3</v>
      </c>
    </row>
    <row r="57" spans="1:17">
      <c r="A57" s="60" t="s">
        <v>40</v>
      </c>
      <c r="B57" s="63">
        <f>+'Energy Sales Summary'!B36/'Energy Sales Summary'!B17-1</f>
        <v>5.7115386580380845E-2</v>
      </c>
      <c r="C57" s="63">
        <f>+'Energy Sales Summary'!C36/'Energy Sales Summary'!C17-1</f>
        <v>0.12612169643556115</v>
      </c>
      <c r="D57" s="63">
        <f>+'Energy Sales Summary'!D36/'Energy Sales Summary'!D17-1</f>
        <v>6.424410669962044E-2</v>
      </c>
      <c r="E57" s="63">
        <f>+'Energy Sales Summary'!E36/'Energy Sales Summary'!E17-1</f>
        <v>4.1424922909105932E-2</v>
      </c>
      <c r="F57" s="63">
        <f>+'Energy Sales Summary'!F36/'Energy Sales Summary'!F17-1</f>
        <v>-7.7166834812809393E-2</v>
      </c>
      <c r="G57" s="63">
        <f>+'Energy Sales Summary'!G36/'Energy Sales Summary'!G17-1</f>
        <v>1.1043548353155463E-2</v>
      </c>
      <c r="H57" s="63">
        <f>+'Energy Sales Summary'!H36/'Energy Sales Summary'!H17-1</f>
        <v>9.8063545566304811E-3</v>
      </c>
      <c r="I57" s="63">
        <f>+'Energy Sales Summary'!I36/'Energy Sales Summary'!I17-1</f>
        <v>-3.1006930243353659E-2</v>
      </c>
      <c r="J57" s="63">
        <f>+'Energy Sales Summary'!J36/'Energy Sales Summary'!J17-1</f>
        <v>4.4099712335344599E-2</v>
      </c>
      <c r="K57" s="63">
        <f>+'Energy Sales Summary'!K36/'Energy Sales Summary'!K17-1</f>
        <v>6.4670001640900754E-2</v>
      </c>
      <c r="L57" s="63">
        <f>+'Energy Sales Summary'!L36/'Energy Sales Summary'!L17-1</f>
        <v>5.5144742679285041E-2</v>
      </c>
      <c r="M57" s="63">
        <f>+'Energy Sales Summary'!M36/'Energy Sales Summary'!M17-1</f>
        <v>4.5520536536972189E-2</v>
      </c>
      <c r="N57" s="63">
        <f>+'Energy Sales Summary'!N36/'Energy Sales Summary'!N17-1</f>
        <v>3.1251463994767859E-2</v>
      </c>
    </row>
    <row r="58" spans="1:17">
      <c r="A58" s="60" t="s">
        <v>41</v>
      </c>
      <c r="B58" s="63">
        <f>+'Energy Sales Summary'!B37/'Energy Sales Summary'!B18-1</f>
        <v>-1.9968244353788855E-2</v>
      </c>
      <c r="C58" s="63">
        <f>+'Energy Sales Summary'!C37/'Energy Sales Summary'!C18-1</f>
        <v>3.8478053147074531E-2</v>
      </c>
      <c r="D58" s="63">
        <f>+'Energy Sales Summary'!D37/'Energy Sales Summary'!D18-1</f>
        <v>-3.9349418824459081E-2</v>
      </c>
      <c r="E58" s="63">
        <f>+'Energy Sales Summary'!E37/'Energy Sales Summary'!E18-1</f>
        <v>-5.1321787870377333E-2</v>
      </c>
      <c r="F58" s="63">
        <f>+'Energy Sales Summary'!F37/'Energy Sales Summary'!F18-1</f>
        <v>-6.8082757773369917E-2</v>
      </c>
      <c r="G58" s="63">
        <f>+'Energy Sales Summary'!G37/'Energy Sales Summary'!G18-1</f>
        <v>-4.8788271528167337E-3</v>
      </c>
      <c r="H58" s="63">
        <f>+'Energy Sales Summary'!H37/'Energy Sales Summary'!H18-1</f>
        <v>3.2844683958499932E-2</v>
      </c>
      <c r="I58" s="63">
        <f>+'Energy Sales Summary'!I37/'Energy Sales Summary'!I18-1</f>
        <v>-5.3592222855920468E-3</v>
      </c>
      <c r="J58" s="63">
        <f>+'Energy Sales Summary'!J37/'Energy Sales Summary'!J18-1</f>
        <v>7.2399190194606389E-2</v>
      </c>
      <c r="K58" s="63">
        <f>+'Energy Sales Summary'!K37/'Energy Sales Summary'!K18-1</f>
        <v>5.5488719101098427E-2</v>
      </c>
      <c r="L58" s="63">
        <f>+'Energy Sales Summary'!L37/'Energy Sales Summary'!L18-1</f>
        <v>3.4921174179341374E-2</v>
      </c>
      <c r="M58" s="63">
        <f>+'Energy Sales Summary'!M37/'Energy Sales Summary'!M18-1</f>
        <v>4.7839301917038668E-3</v>
      </c>
      <c r="N58" s="63">
        <f>+'Energy Sales Summary'!N37/'Energy Sales Summary'!N18-1</f>
        <v>-2.2952925226047416E-3</v>
      </c>
    </row>
    <row r="60" spans="1:17">
      <c r="B60" s="100" t="s">
        <v>44</v>
      </c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</row>
    <row r="61" spans="1:17" ht="24">
      <c r="A61" s="3" t="s">
        <v>12</v>
      </c>
      <c r="B61" s="13" t="s">
        <v>13</v>
      </c>
      <c r="C61" s="13" t="s">
        <v>14</v>
      </c>
      <c r="D61" s="13" t="s">
        <v>15</v>
      </c>
      <c r="E61" s="13" t="s">
        <v>16</v>
      </c>
      <c r="F61" s="13" t="s">
        <v>17</v>
      </c>
      <c r="G61" s="13" t="s">
        <v>18</v>
      </c>
      <c r="H61" s="13" t="s">
        <v>19</v>
      </c>
      <c r="I61" s="13" t="s">
        <v>20</v>
      </c>
      <c r="J61" s="13" t="s">
        <v>21</v>
      </c>
      <c r="K61" s="13" t="s">
        <v>22</v>
      </c>
      <c r="L61" s="13" t="s">
        <v>23</v>
      </c>
      <c r="M61" s="13" t="s">
        <v>24</v>
      </c>
      <c r="N61" s="43" t="s">
        <v>25</v>
      </c>
    </row>
    <row r="62" spans="1:17">
      <c r="A62" s="4" t="s">
        <v>26</v>
      </c>
      <c r="B62" s="10">
        <f t="shared" ref="B62:N62" si="22">+B22-B3</f>
        <v>-21122.997529000044</v>
      </c>
      <c r="C62" s="10">
        <f t="shared" si="22"/>
        <v>43122.037759999861</v>
      </c>
      <c r="D62" s="10">
        <f t="shared" si="22"/>
        <v>-55914.351179199759</v>
      </c>
      <c r="E62" s="10">
        <f t="shared" si="22"/>
        <v>-69984.205372399883</v>
      </c>
      <c r="F62" s="10">
        <f t="shared" si="22"/>
        <v>-78714.187925999984</v>
      </c>
      <c r="G62" s="10">
        <f t="shared" si="22"/>
        <v>10260.645282999962</v>
      </c>
      <c r="H62" s="10">
        <f t="shared" si="22"/>
        <v>43586.587844300084</v>
      </c>
      <c r="I62" s="10">
        <f t="shared" si="22"/>
        <v>18499.94008910004</v>
      </c>
      <c r="J62" s="10">
        <f t="shared" si="22"/>
        <v>81724.666448799893</v>
      </c>
      <c r="K62" s="10">
        <f t="shared" si="22"/>
        <v>56015.981509000063</v>
      </c>
      <c r="L62" s="10">
        <f t="shared" si="22"/>
        <v>42827.806402399903</v>
      </c>
      <c r="M62" s="10">
        <f t="shared" si="22"/>
        <v>22407.529794800095</v>
      </c>
      <c r="N62" s="10">
        <f t="shared" si="22"/>
        <v>7725.7877603998641</v>
      </c>
    </row>
    <row r="63" spans="1:17">
      <c r="A63" s="4" t="s">
        <v>27</v>
      </c>
      <c r="B63" s="10">
        <f t="shared" ref="B63:N63" si="23">+B23-B4</f>
        <v>-21035.874914399988</v>
      </c>
      <c r="C63" s="10">
        <f t="shared" si="23"/>
        <v>4777.7142510000849</v>
      </c>
      <c r="D63" s="10">
        <f t="shared" si="23"/>
        <v>-32761.884003999876</v>
      </c>
      <c r="E63" s="10">
        <f t="shared" si="23"/>
        <v>-37742.52459070005</v>
      </c>
      <c r="F63" s="10">
        <f t="shared" si="23"/>
        <v>-46236.490687699988</v>
      </c>
      <c r="G63" s="10">
        <f t="shared" si="23"/>
        <v>-15398.880088199978</v>
      </c>
      <c r="H63" s="10">
        <f t="shared" si="23"/>
        <v>4097.9306820000056</v>
      </c>
      <c r="I63" s="10">
        <f t="shared" si="23"/>
        <v>-18941.446244799939</v>
      </c>
      <c r="J63" s="10">
        <f t="shared" si="23"/>
        <v>11147.256126400025</v>
      </c>
      <c r="K63" s="10">
        <f t="shared" si="23"/>
        <v>3779.8396364999935</v>
      </c>
      <c r="L63" s="10">
        <f t="shared" si="23"/>
        <v>-4736.2921546999132</v>
      </c>
      <c r="M63" s="10">
        <f t="shared" si="23"/>
        <v>-24543.432314099977</v>
      </c>
      <c r="N63" s="10">
        <f t="shared" si="23"/>
        <v>-14799.50702522503</v>
      </c>
    </row>
    <row r="64" spans="1:17">
      <c r="A64" s="4" t="s">
        <v>28</v>
      </c>
      <c r="B64" s="10">
        <f t="shared" ref="B64:N64" si="24">+B24-B5</f>
        <v>-187.32197000000019</v>
      </c>
      <c r="C64" s="10">
        <f t="shared" si="24"/>
        <v>-451.84417000000008</v>
      </c>
      <c r="D64" s="10">
        <f t="shared" si="24"/>
        <v>-719.75761000000011</v>
      </c>
      <c r="E64" s="10">
        <f t="shared" si="24"/>
        <v>-927.44635999999991</v>
      </c>
      <c r="F64" s="10">
        <f t="shared" si="24"/>
        <v>-961.58663000000001</v>
      </c>
      <c r="G64" s="10">
        <f t="shared" si="24"/>
        <v>-648.34812000000034</v>
      </c>
      <c r="H64" s="10">
        <f t="shared" si="24"/>
        <v>-393.01251999999999</v>
      </c>
      <c r="I64" s="10">
        <f t="shared" si="24"/>
        <v>-250.62265000000002</v>
      </c>
      <c r="J64" s="10">
        <f t="shared" si="24"/>
        <v>-249.56390999999996</v>
      </c>
      <c r="K64" s="10">
        <f t="shared" si="24"/>
        <v>-148.03886999999997</v>
      </c>
      <c r="L64" s="10">
        <f t="shared" si="24"/>
        <v>-317.11293999999998</v>
      </c>
      <c r="M64" s="10">
        <f t="shared" si="24"/>
        <v>-138.66971000000001</v>
      </c>
      <c r="N64" s="10">
        <f t="shared" si="24"/>
        <v>-1306.2090293771751</v>
      </c>
    </row>
    <row r="65" spans="1:14">
      <c r="A65" s="4" t="s">
        <v>29</v>
      </c>
      <c r="B65" s="10">
        <f t="shared" ref="B65:N65" si="25">+B25-B6</f>
        <v>-87.992042599999877</v>
      </c>
      <c r="C65" s="10">
        <f t="shared" si="25"/>
        <v>-29.788153999999849</v>
      </c>
      <c r="D65" s="10">
        <f t="shared" si="25"/>
        <v>-106.67676000000006</v>
      </c>
      <c r="E65" s="10">
        <f t="shared" si="25"/>
        <v>-100.90212440000005</v>
      </c>
      <c r="F65" s="10">
        <f t="shared" si="25"/>
        <v>-83.929266000000098</v>
      </c>
      <c r="G65" s="10">
        <f t="shared" si="25"/>
        <v>-9.2674964999998792</v>
      </c>
      <c r="H65" s="10">
        <f t="shared" si="25"/>
        <v>76.249000900000055</v>
      </c>
      <c r="I65" s="10">
        <f t="shared" si="25"/>
        <v>8.0523144999998522</v>
      </c>
      <c r="J65" s="10">
        <f t="shared" si="25"/>
        <v>85.816208500000016</v>
      </c>
      <c r="K65" s="10">
        <f t="shared" si="25"/>
        <v>73.022507000000132</v>
      </c>
      <c r="L65" s="10">
        <f t="shared" si="25"/>
        <v>48.700734799999964</v>
      </c>
      <c r="M65" s="10">
        <f t="shared" si="25"/>
        <v>15.099202700000092</v>
      </c>
      <c r="N65" s="10">
        <f t="shared" si="25"/>
        <v>-9.3013229249997949</v>
      </c>
    </row>
    <row r="66" spans="1:14">
      <c r="A66" s="4" t="s">
        <v>30</v>
      </c>
      <c r="B66" s="10">
        <f t="shared" ref="B66:N66" si="26">+B26-B7</f>
        <v>-154.07619649999833</v>
      </c>
      <c r="C66" s="10">
        <f t="shared" si="26"/>
        <v>527.2599584999989</v>
      </c>
      <c r="D66" s="10">
        <f t="shared" si="26"/>
        <v>-1165.1654639999906</v>
      </c>
      <c r="E66" s="10">
        <f t="shared" si="26"/>
        <v>-1754.6037270000088</v>
      </c>
      <c r="F66" s="10">
        <f t="shared" si="26"/>
        <v>-1286.6867456000036</v>
      </c>
      <c r="G66" s="10">
        <f t="shared" si="26"/>
        <v>-3603.68015439999</v>
      </c>
      <c r="H66" s="10">
        <f t="shared" si="26"/>
        <v>-221.95979520000401</v>
      </c>
      <c r="I66" s="10">
        <f t="shared" si="26"/>
        <v>-746.53706079999392</v>
      </c>
      <c r="J66" s="10">
        <f t="shared" si="26"/>
        <v>2804.5387066999901</v>
      </c>
      <c r="K66" s="10">
        <f t="shared" si="26"/>
        <v>4980.7232927999939</v>
      </c>
      <c r="L66" s="10">
        <f t="shared" si="26"/>
        <v>-136.11435000000347</v>
      </c>
      <c r="M66" s="10">
        <f t="shared" si="26"/>
        <v>1572.5618160000013</v>
      </c>
      <c r="N66" s="10">
        <f t="shared" si="26"/>
        <v>68.02169004168536</v>
      </c>
    </row>
    <row r="67" spans="1:14">
      <c r="A67" s="4" t="s">
        <v>31</v>
      </c>
      <c r="B67" s="10">
        <f t="shared" ref="B67:N67" si="27">+B27-B8</f>
        <v>447.85825000000114</v>
      </c>
      <c r="C67" s="10">
        <f t="shared" si="27"/>
        <v>973.62234999999782</v>
      </c>
      <c r="D67" s="10">
        <f t="shared" si="27"/>
        <v>713.92484999999579</v>
      </c>
      <c r="E67" s="10">
        <f t="shared" si="27"/>
        <v>-640.6830000000009</v>
      </c>
      <c r="F67" s="10">
        <f t="shared" si="27"/>
        <v>-1665.7197500000002</v>
      </c>
      <c r="G67" s="10">
        <f t="shared" si="27"/>
        <v>-879.0769999999975</v>
      </c>
      <c r="H67" s="10">
        <f t="shared" si="27"/>
        <v>-980.03845000000001</v>
      </c>
      <c r="I67" s="10">
        <f t="shared" si="27"/>
        <v>-2153.9555</v>
      </c>
      <c r="J67" s="10">
        <f t="shared" si="27"/>
        <v>-1565.9663</v>
      </c>
      <c r="K67" s="10">
        <f t="shared" si="27"/>
        <v>-935.97419999999693</v>
      </c>
      <c r="L67" s="10">
        <f t="shared" si="27"/>
        <v>-790.35239999999976</v>
      </c>
      <c r="M67" s="10">
        <f t="shared" si="27"/>
        <v>-776.67699999999968</v>
      </c>
      <c r="N67" s="10">
        <f t="shared" si="27"/>
        <v>-687.75317916666972</v>
      </c>
    </row>
    <row r="68" spans="1:14">
      <c r="A68" s="4" t="s">
        <v>32</v>
      </c>
      <c r="B68" s="10">
        <f t="shared" ref="B68:N68" si="28">+B28-B9</f>
        <v>1390.8552999999999</v>
      </c>
      <c r="C68" s="10">
        <f t="shared" si="28"/>
        <v>-195.27648999999997</v>
      </c>
      <c r="D68" s="10">
        <f t="shared" si="28"/>
        <v>-56.133739999999989</v>
      </c>
      <c r="E68" s="10">
        <f t="shared" si="28"/>
        <v>-207.15029000000004</v>
      </c>
      <c r="F68" s="10">
        <f t="shared" si="28"/>
        <v>-184.62917000000004</v>
      </c>
      <c r="G68" s="10">
        <f t="shared" si="28"/>
        <v>-189.39129000000003</v>
      </c>
      <c r="H68" s="10">
        <f t="shared" si="28"/>
        <v>-7.0792900000000145</v>
      </c>
      <c r="I68" s="10">
        <f t="shared" si="28"/>
        <v>700.58366999999987</v>
      </c>
      <c r="J68" s="10">
        <f t="shared" si="28"/>
        <v>811.78943000000004</v>
      </c>
      <c r="K68" s="10">
        <f t="shared" si="28"/>
        <v>162.97182999999995</v>
      </c>
      <c r="L68" s="10">
        <f t="shared" si="28"/>
        <v>1127.6011099999998</v>
      </c>
      <c r="M68" s="10">
        <f t="shared" si="28"/>
        <v>1755.40373</v>
      </c>
      <c r="N68" s="10">
        <f t="shared" si="28"/>
        <v>425.79540000000031</v>
      </c>
    </row>
    <row r="69" spans="1:14">
      <c r="A69" s="4" t="s">
        <v>33</v>
      </c>
      <c r="B69" s="10">
        <f t="shared" ref="B69:N69" si="29">+B29-B10</f>
        <v>7.5176199999999938</v>
      </c>
      <c r="C69" s="10">
        <f t="shared" si="29"/>
        <v>12.803640000000001</v>
      </c>
      <c r="D69" s="10">
        <f t="shared" si="29"/>
        <v>-3.0990899999999897</v>
      </c>
      <c r="E69" s="10">
        <f t="shared" si="29"/>
        <v>-12.645840000000021</v>
      </c>
      <c r="F69" s="10">
        <f t="shared" si="29"/>
        <v>-15.042980000000028</v>
      </c>
      <c r="G69" s="10">
        <f t="shared" si="29"/>
        <v>11.612400000000022</v>
      </c>
      <c r="H69" s="10">
        <f t="shared" si="29"/>
        <v>5.3015799999999871</v>
      </c>
      <c r="I69" s="10">
        <f t="shared" si="29"/>
        <v>-13.395710000000008</v>
      </c>
      <c r="J69" s="10">
        <f t="shared" si="29"/>
        <v>-10.059169999999995</v>
      </c>
      <c r="K69" s="10">
        <f t="shared" si="29"/>
        <v>-16.193259999999995</v>
      </c>
      <c r="L69" s="10">
        <f t="shared" si="29"/>
        <v>-12.628280000000004</v>
      </c>
      <c r="M69" s="10">
        <f t="shared" si="29"/>
        <v>-12.821520000000007</v>
      </c>
      <c r="N69" s="10">
        <f t="shared" si="29"/>
        <v>-4.8875508333333215</v>
      </c>
    </row>
    <row r="70" spans="1:14">
      <c r="A70" s="4" t="s">
        <v>34</v>
      </c>
      <c r="B70" s="10">
        <f t="shared" ref="B70:N70" si="30">+B30-B11</f>
        <v>-2.6259449999997742</v>
      </c>
      <c r="C70" s="10">
        <f t="shared" si="30"/>
        <v>167.07350400000087</v>
      </c>
      <c r="D70" s="10">
        <f t="shared" si="30"/>
        <v>198.65762499999983</v>
      </c>
      <c r="E70" s="10">
        <f t="shared" si="30"/>
        <v>29.415487700000085</v>
      </c>
      <c r="F70" s="10">
        <f t="shared" si="30"/>
        <v>-183.35466499999984</v>
      </c>
      <c r="G70" s="10">
        <f t="shared" si="30"/>
        <v>-66.963430400000107</v>
      </c>
      <c r="H70" s="10">
        <f t="shared" si="30"/>
        <v>-77.624064000000544</v>
      </c>
      <c r="I70" s="10">
        <f t="shared" si="30"/>
        <v>66.103488000000652</v>
      </c>
      <c r="J70" s="10">
        <f t="shared" si="30"/>
        <v>137.70861890000015</v>
      </c>
      <c r="K70" s="10">
        <f t="shared" si="30"/>
        <v>-39.01122900000064</v>
      </c>
      <c r="L70" s="10">
        <f t="shared" si="30"/>
        <v>-122.77248120000058</v>
      </c>
      <c r="M70" s="10">
        <f t="shared" si="30"/>
        <v>137.43422210000062</v>
      </c>
      <c r="N70" s="10">
        <f t="shared" si="30"/>
        <v>20.336760925000817</v>
      </c>
    </row>
    <row r="71" spans="1:14">
      <c r="A71" s="4" t="s">
        <v>35</v>
      </c>
      <c r="B71" s="10">
        <f t="shared" ref="B71:N71" si="31">+B31-B12</f>
        <v>3047.2471894000046</v>
      </c>
      <c r="C71" s="10">
        <f t="shared" si="31"/>
        <v>11754.226198599994</v>
      </c>
      <c r="D71" s="10">
        <f t="shared" si="31"/>
        <v>9136.5599776000017</v>
      </c>
      <c r="E71" s="10">
        <f t="shared" si="31"/>
        <v>5158.5731662000035</v>
      </c>
      <c r="F71" s="10">
        <f t="shared" si="31"/>
        <v>-11096.907477000001</v>
      </c>
      <c r="G71" s="10">
        <f t="shared" si="31"/>
        <v>-3002.681259200006</v>
      </c>
      <c r="H71" s="10">
        <f t="shared" si="31"/>
        <v>-2037.7686191999965</v>
      </c>
      <c r="I71" s="10">
        <f t="shared" si="31"/>
        <v>-6604.9504324000154</v>
      </c>
      <c r="J71" s="10">
        <f t="shared" si="31"/>
        <v>274.16774819999409</v>
      </c>
      <c r="K71" s="10">
        <f t="shared" si="31"/>
        <v>-1272.3510019999812</v>
      </c>
      <c r="L71" s="10">
        <f t="shared" si="31"/>
        <v>163.44462490000296</v>
      </c>
      <c r="M71" s="10">
        <f t="shared" si="31"/>
        <v>-1111.4296246000013</v>
      </c>
      <c r="N71" s="10">
        <f t="shared" si="31"/>
        <v>367.3442075416533</v>
      </c>
    </row>
    <row r="72" spans="1:14">
      <c r="A72" s="4" t="s">
        <v>36</v>
      </c>
      <c r="B72" s="10">
        <f t="shared" ref="B72:N72" si="32">+B32-B13</f>
        <v>5510.9602799999993</v>
      </c>
      <c r="C72" s="10">
        <f t="shared" si="32"/>
        <v>7280.4953600000008</v>
      </c>
      <c r="D72" s="10">
        <f t="shared" si="32"/>
        <v>1699.0133200000055</v>
      </c>
      <c r="E72" s="10">
        <f t="shared" si="32"/>
        <v>1908.3949600000051</v>
      </c>
      <c r="F72" s="10">
        <f t="shared" si="32"/>
        <v>-3711.972400000006</v>
      </c>
      <c r="G72" s="10">
        <f t="shared" si="32"/>
        <v>4763.2483600000051</v>
      </c>
      <c r="H72" s="10">
        <f t="shared" si="32"/>
        <v>3705.3244800000029</v>
      </c>
      <c r="I72" s="10">
        <f t="shared" si="32"/>
        <v>1845.504359999999</v>
      </c>
      <c r="J72" s="10">
        <f t="shared" si="32"/>
        <v>5444.7134399999995</v>
      </c>
      <c r="K72" s="10">
        <f t="shared" si="32"/>
        <v>10351.841079999998</v>
      </c>
      <c r="L72" s="10">
        <f t="shared" si="32"/>
        <v>7452.5698800000027</v>
      </c>
      <c r="M72" s="10">
        <f t="shared" si="32"/>
        <v>7460.3181199999963</v>
      </c>
      <c r="N72" s="10">
        <f t="shared" si="32"/>
        <v>4475.8676033333177</v>
      </c>
    </row>
    <row r="73" spans="1:14">
      <c r="A73" s="74" t="s">
        <v>37</v>
      </c>
      <c r="B73" s="77">
        <f t="shared" ref="B73:N73" si="33">+B33-B14</f>
        <v>22</v>
      </c>
      <c r="C73" s="77">
        <f t="shared" si="33"/>
        <v>-6.3250000000000002</v>
      </c>
      <c r="D73" s="77">
        <f t="shared" si="33"/>
        <v>-329.75</v>
      </c>
      <c r="E73" s="77">
        <f t="shared" si="33"/>
        <v>-19.175000000000011</v>
      </c>
      <c r="F73" s="77">
        <f t="shared" si="33"/>
        <v>54.741660000000003</v>
      </c>
      <c r="G73" s="77">
        <f t="shared" si="33"/>
        <v>157.28334000000001</v>
      </c>
      <c r="H73" s="77">
        <f t="shared" si="33"/>
        <v>-88.924999999999997</v>
      </c>
      <c r="I73" s="77">
        <f t="shared" si="33"/>
        <v>39.58334</v>
      </c>
      <c r="J73" s="77">
        <f t="shared" si="33"/>
        <v>265.24165999999997</v>
      </c>
      <c r="K73" s="77">
        <f t="shared" si="33"/>
        <v>-438.14375999999999</v>
      </c>
      <c r="L73" s="77">
        <f t="shared" si="33"/>
        <v>33.131239999999998</v>
      </c>
      <c r="M73" s="77">
        <f t="shared" si="33"/>
        <v>38.283339999999995</v>
      </c>
      <c r="N73" s="77">
        <f t="shared" si="33"/>
        <v>-22.671181666666655</v>
      </c>
    </row>
    <row r="74" spans="1:14">
      <c r="A74" s="60" t="s">
        <v>38</v>
      </c>
      <c r="B74" s="62">
        <f t="shared" ref="B74:N74" si="34">+B34-B15</f>
        <v>-21223.196884400037</v>
      </c>
      <c r="C74" s="62">
        <f t="shared" si="34"/>
        <v>4325.87008100003</v>
      </c>
      <c r="D74" s="62">
        <f t="shared" si="34"/>
        <v>-33481.641613999847</v>
      </c>
      <c r="E74" s="62">
        <f t="shared" si="34"/>
        <v>-38669.970950699993</v>
      </c>
      <c r="F74" s="62">
        <f t="shared" si="34"/>
        <v>-47198.077317699906</v>
      </c>
      <c r="G74" s="62">
        <f t="shared" si="34"/>
        <v>-16047.228208199958</v>
      </c>
      <c r="H74" s="62">
        <f t="shared" si="34"/>
        <v>3704.9181620000163</v>
      </c>
      <c r="I74" s="62">
        <f t="shared" si="34"/>
        <v>-19192.068894799915</v>
      </c>
      <c r="J74" s="62">
        <f t="shared" si="34"/>
        <v>10897.692216399999</v>
      </c>
      <c r="K74" s="62">
        <f t="shared" si="34"/>
        <v>3631.8007665000041</v>
      </c>
      <c r="L74" s="62">
        <f t="shared" si="34"/>
        <v>-5053.4050946998759</v>
      </c>
      <c r="M74" s="62">
        <f t="shared" si="34"/>
        <v>-24682.102024099964</v>
      </c>
      <c r="N74" s="62">
        <f t="shared" si="34"/>
        <v>-16105.716054602235</v>
      </c>
    </row>
    <row r="75" spans="1:14">
      <c r="A75" s="60" t="s">
        <v>39</v>
      </c>
      <c r="B75" s="62">
        <f t="shared" ref="B75:N75" si="35">+B35-B16</f>
        <v>1596.6453108999995</v>
      </c>
      <c r="C75" s="62">
        <f t="shared" si="35"/>
        <v>1275.8176644999912</v>
      </c>
      <c r="D75" s="62">
        <f t="shared" si="35"/>
        <v>-614.05111399998714</v>
      </c>
      <c r="E75" s="62">
        <f t="shared" si="35"/>
        <v>-2703.3391414000071</v>
      </c>
      <c r="F75" s="62">
        <f t="shared" si="35"/>
        <v>-3220.9649316000141</v>
      </c>
      <c r="G75" s="62">
        <f t="shared" si="35"/>
        <v>-4681.4159408999985</v>
      </c>
      <c r="H75" s="62">
        <f t="shared" si="35"/>
        <v>-1132.8285343000025</v>
      </c>
      <c r="I75" s="62">
        <f t="shared" si="35"/>
        <v>-2191.8565762999933</v>
      </c>
      <c r="J75" s="62">
        <f t="shared" si="35"/>
        <v>2136.1780451999948</v>
      </c>
      <c r="K75" s="62">
        <f t="shared" si="35"/>
        <v>4280.7434298000007</v>
      </c>
      <c r="L75" s="62">
        <f t="shared" si="35"/>
        <v>249.83509480000066</v>
      </c>
      <c r="M75" s="62">
        <f t="shared" si="35"/>
        <v>2566.3877487000136</v>
      </c>
      <c r="N75" s="62">
        <f t="shared" si="35"/>
        <v>-203.2374120500026</v>
      </c>
    </row>
    <row r="76" spans="1:14">
      <c r="A76" s="60" t="s">
        <v>40</v>
      </c>
      <c r="B76" s="62">
        <f t="shared" ref="B76:N76" si="36">+B36-B17</f>
        <v>8585.099144399981</v>
      </c>
      <c r="C76" s="62">
        <f t="shared" si="36"/>
        <v>19208.273702599981</v>
      </c>
      <c r="D76" s="62">
        <f t="shared" si="36"/>
        <v>10701.381832600018</v>
      </c>
      <c r="E76" s="62">
        <f t="shared" si="36"/>
        <v>7064.5627739000192</v>
      </c>
      <c r="F76" s="62">
        <f t="shared" si="36"/>
        <v>-14952.535862000019</v>
      </c>
      <c r="G76" s="62">
        <f t="shared" si="36"/>
        <v>1862.4994103999925</v>
      </c>
      <c r="H76" s="62">
        <f t="shared" si="36"/>
        <v>1506.308376800007</v>
      </c>
      <c r="I76" s="62">
        <f t="shared" si="36"/>
        <v>-4667.1549544000009</v>
      </c>
      <c r="J76" s="62">
        <f t="shared" si="36"/>
        <v>6111.7722970999894</v>
      </c>
      <c r="K76" s="62">
        <f t="shared" si="36"/>
        <v>8586.1418290000001</v>
      </c>
      <c r="L76" s="62">
        <f t="shared" si="36"/>
        <v>7513.7449836999876</v>
      </c>
      <c r="M76" s="62">
        <f t="shared" si="36"/>
        <v>6511.7845375000034</v>
      </c>
      <c r="N76" s="62">
        <f t="shared" si="36"/>
        <v>4835.9898392999894</v>
      </c>
    </row>
    <row r="77" spans="1:14">
      <c r="A77" s="60" t="s">
        <v>41</v>
      </c>
      <c r="B77" s="62">
        <f t="shared" ref="B77:N77" si="37">+B37-B18</f>
        <v>-32164.449958100216</v>
      </c>
      <c r="C77" s="62">
        <f t="shared" si="37"/>
        <v>67931.999208099674</v>
      </c>
      <c r="D77" s="62">
        <f t="shared" si="37"/>
        <v>-79308.662074599648</v>
      </c>
      <c r="E77" s="62">
        <f t="shared" si="37"/>
        <v>-104292.95269059995</v>
      </c>
      <c r="F77" s="62">
        <f t="shared" si="37"/>
        <v>-144085.76603729976</v>
      </c>
      <c r="G77" s="62">
        <f t="shared" si="37"/>
        <v>-8605.49945569993</v>
      </c>
      <c r="H77" s="62">
        <f t="shared" si="37"/>
        <v>47664.985848800046</v>
      </c>
      <c r="I77" s="62">
        <f t="shared" si="37"/>
        <v>-7551.1403363998979</v>
      </c>
      <c r="J77" s="62">
        <f t="shared" si="37"/>
        <v>100870.30900749983</v>
      </c>
      <c r="K77" s="62">
        <f t="shared" si="37"/>
        <v>72514.667534300126</v>
      </c>
      <c r="L77" s="62">
        <f t="shared" si="37"/>
        <v>45537.981386200059</v>
      </c>
      <c r="M77" s="62">
        <f t="shared" si="37"/>
        <v>6803.6000569001772</v>
      </c>
      <c r="N77" s="62">
        <f t="shared" si="37"/>
        <v>-3747.1758669523988</v>
      </c>
    </row>
    <row r="85" spans="1:21" s="4" customFormat="1">
      <c r="A85" s="4" t="s">
        <v>45</v>
      </c>
      <c r="B85" s="5">
        <v>1365195</v>
      </c>
      <c r="C85" s="5">
        <v>1769863</v>
      </c>
      <c r="D85" s="6">
        <v>2084480</v>
      </c>
      <c r="E85" s="5">
        <v>2352844</v>
      </c>
      <c r="F85" s="5">
        <v>2355704</v>
      </c>
      <c r="G85" s="5">
        <v>1900612</v>
      </c>
      <c r="H85" s="5">
        <v>1420528</v>
      </c>
      <c r="I85" s="5">
        <v>1010056</v>
      </c>
      <c r="J85" s="5">
        <v>1048203</v>
      </c>
      <c r="K85" s="5">
        <v>914589</v>
      </c>
      <c r="L85" s="5">
        <v>1096865</v>
      </c>
      <c r="M85" s="5">
        <v>989413</v>
      </c>
      <c r="N85" s="5">
        <v>1060514</v>
      </c>
      <c r="O85" s="4" t="s">
        <v>46</v>
      </c>
      <c r="R85" s="17"/>
    </row>
    <row r="86" spans="1:21" s="4" customFormat="1">
      <c r="A86" s="4" t="s">
        <v>45</v>
      </c>
      <c r="B86" s="16">
        <v>1176029.03</v>
      </c>
      <c r="C86" s="16">
        <v>1316393.83</v>
      </c>
      <c r="D86" s="16">
        <v>1393514.39</v>
      </c>
      <c r="E86" s="16">
        <v>1402724.64</v>
      </c>
      <c r="F86" s="16">
        <v>1386356.37</v>
      </c>
      <c r="G86" s="16">
        <v>1248118.8799999999</v>
      </c>
      <c r="H86" s="16">
        <v>977813.48</v>
      </c>
      <c r="I86" s="16">
        <v>823067.35</v>
      </c>
      <c r="J86" s="16">
        <v>801968.09</v>
      </c>
      <c r="K86" s="16">
        <v>762543.13</v>
      </c>
      <c r="L86" s="16">
        <v>779752.06</v>
      </c>
      <c r="M86" s="16">
        <v>850743.29</v>
      </c>
      <c r="N86" s="5">
        <v>856371.44400000002</v>
      </c>
      <c r="O86" s="4" t="s">
        <v>47</v>
      </c>
      <c r="R86" s="17"/>
      <c r="S86" s="17"/>
      <c r="T86" s="17"/>
      <c r="U86" s="17"/>
    </row>
    <row r="87" spans="1:21">
      <c r="B87" s="7">
        <f>+B86-B85</f>
        <v>-189165.96999999997</v>
      </c>
      <c r="C87" s="7">
        <f t="shared" ref="C87:N87" si="38">+C86-C85</f>
        <v>-453469.16999999993</v>
      </c>
      <c r="D87" s="7">
        <f t="shared" si="38"/>
        <v>-690965.6100000001</v>
      </c>
      <c r="E87" s="7">
        <f t="shared" si="38"/>
        <v>-950119.3600000001</v>
      </c>
      <c r="F87" s="7">
        <f t="shared" si="38"/>
        <v>-969347.62999999989</v>
      </c>
      <c r="G87" s="7">
        <f t="shared" si="38"/>
        <v>-652493.12000000011</v>
      </c>
      <c r="H87" s="7">
        <f t="shared" si="38"/>
        <v>-442714.52</v>
      </c>
      <c r="I87" s="7">
        <f t="shared" si="38"/>
        <v>-186988.65000000002</v>
      </c>
      <c r="J87" s="7">
        <f t="shared" si="38"/>
        <v>-246234.91000000003</v>
      </c>
      <c r="K87" s="7">
        <f t="shared" si="38"/>
        <v>-152045.87</v>
      </c>
      <c r="L87" s="7">
        <f t="shared" si="38"/>
        <v>-317112.93999999994</v>
      </c>
      <c r="M87" s="7">
        <f t="shared" si="38"/>
        <v>-138669.70999999996</v>
      </c>
      <c r="N87" s="7">
        <f t="shared" si="38"/>
        <v>-204142.55599999998</v>
      </c>
    </row>
    <row r="88" spans="1:21">
      <c r="B88" s="58">
        <f>+B86/B85-1</f>
        <v>-0.1385633334432077</v>
      </c>
      <c r="C88" s="58">
        <f t="shared" ref="C88:N88" si="39">+C86/C85-1</f>
        <v>-0.25621710267969888</v>
      </c>
      <c r="D88" s="58">
        <f t="shared" si="39"/>
        <v>-0.33148104563248393</v>
      </c>
      <c r="E88" s="58">
        <f t="shared" si="39"/>
        <v>-0.40381740565885371</v>
      </c>
      <c r="F88" s="58">
        <f t="shared" si="39"/>
        <v>-0.41148957169491573</v>
      </c>
      <c r="G88" s="58">
        <f t="shared" si="39"/>
        <v>-0.34330685063547961</v>
      </c>
      <c r="H88" s="58">
        <f t="shared" si="39"/>
        <v>-0.31165490578151223</v>
      </c>
      <c r="I88" s="58">
        <f t="shared" si="39"/>
        <v>-0.18512701275968857</v>
      </c>
      <c r="J88" s="58">
        <f t="shared" si="39"/>
        <v>-0.23491147230068987</v>
      </c>
      <c r="K88" s="58">
        <f t="shared" si="39"/>
        <v>-0.16624502372103755</v>
      </c>
      <c r="L88" s="58">
        <f t="shared" si="39"/>
        <v>-0.28910844999156682</v>
      </c>
      <c r="M88" s="58">
        <f t="shared" si="39"/>
        <v>-0.14015351526612241</v>
      </c>
      <c r="N88" s="58">
        <f t="shared" si="39"/>
        <v>-0.19249397556279313</v>
      </c>
    </row>
    <row r="91" spans="1:21">
      <c r="B91" s="16"/>
    </row>
    <row r="92" spans="1:21">
      <c r="B92" s="16"/>
    </row>
    <row r="93" spans="1:21">
      <c r="B93" s="16"/>
    </row>
    <row r="94" spans="1:21">
      <c r="B94" s="16"/>
    </row>
    <row r="95" spans="1:21">
      <c r="B95" s="16"/>
    </row>
    <row r="96" spans="1:21">
      <c r="B96" s="16"/>
    </row>
    <row r="97" spans="2:2">
      <c r="B97" s="16"/>
    </row>
    <row r="98" spans="2:2">
      <c r="B98" s="16"/>
    </row>
    <row r="99" spans="2:2">
      <c r="B99" s="16"/>
    </row>
    <row r="100" spans="2:2">
      <c r="B100" s="16"/>
    </row>
    <row r="101" spans="2:2">
      <c r="B101" s="16"/>
    </row>
    <row r="102" spans="2:2">
      <c r="B102" s="16"/>
    </row>
  </sheetData>
  <mergeCells count="4">
    <mergeCell ref="B1:N1"/>
    <mergeCell ref="B20:N20"/>
    <mergeCell ref="B41:N41"/>
    <mergeCell ref="B60:N60"/>
  </mergeCells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9C48A-819C-4352-A9FB-291E6F96758E}">
  <sheetPr>
    <tabColor theme="9" tint="0.79998168889431442"/>
  </sheetPr>
  <dimension ref="B1:J29"/>
  <sheetViews>
    <sheetView workbookViewId="0">
      <selection activeCell="B14" sqref="B14:H14"/>
    </sheetView>
  </sheetViews>
  <sheetFormatPr defaultRowHeight="15"/>
  <cols>
    <col min="1" max="1" width="4" customWidth="1"/>
    <col min="2" max="2" width="24.5703125" bestFit="1" customWidth="1"/>
    <col min="3" max="3" width="3" customWidth="1"/>
    <col min="4" max="4" width="25.7109375" style="1" bestFit="1" customWidth="1"/>
    <col min="5" max="5" width="4" customWidth="1"/>
    <col min="6" max="6" width="17" style="1" customWidth="1"/>
    <col min="7" max="7" width="4" customWidth="1"/>
    <col min="8" max="8" width="43" customWidth="1"/>
  </cols>
  <sheetData>
    <row r="1" spans="2:10" ht="15.75" thickBot="1">
      <c r="J1" s="11" t="s">
        <v>9</v>
      </c>
    </row>
    <row r="2" spans="2:10">
      <c r="B2" s="87" t="s">
        <v>1</v>
      </c>
      <c r="C2" s="88"/>
      <c r="D2" s="89" t="s">
        <v>48</v>
      </c>
      <c r="E2" s="90"/>
      <c r="F2" s="91" t="s">
        <v>49</v>
      </c>
      <c r="G2" s="88"/>
      <c r="H2" s="92" t="s">
        <v>50</v>
      </c>
      <c r="J2" s="11" t="s">
        <v>10</v>
      </c>
    </row>
    <row r="3" spans="2:10" ht="45">
      <c r="B3" s="28" t="s">
        <v>28</v>
      </c>
      <c r="C3" s="29"/>
      <c r="D3" s="50" t="s">
        <v>51</v>
      </c>
      <c r="E3" s="31"/>
      <c r="F3" s="32" t="s">
        <v>52</v>
      </c>
      <c r="G3" s="33"/>
      <c r="H3" s="34" t="s">
        <v>53</v>
      </c>
    </row>
    <row r="4" spans="2:10" ht="45">
      <c r="B4" s="35" t="s">
        <v>29</v>
      </c>
      <c r="C4" s="36"/>
      <c r="D4" s="37" t="s">
        <v>54</v>
      </c>
      <c r="E4" s="38"/>
      <c r="F4" s="39" t="s">
        <v>55</v>
      </c>
      <c r="G4" s="40"/>
      <c r="H4" s="41" t="s">
        <v>56</v>
      </c>
    </row>
    <row r="5" spans="2:10" ht="38.25" customHeight="1">
      <c r="B5" s="35" t="s">
        <v>31</v>
      </c>
      <c r="C5" s="36"/>
      <c r="D5" s="55" t="s">
        <v>57</v>
      </c>
      <c r="E5" s="38"/>
      <c r="F5" s="56" t="s">
        <v>58</v>
      </c>
      <c r="G5" s="40"/>
      <c r="H5" s="41" t="s">
        <v>59</v>
      </c>
    </row>
    <row r="6" spans="2:10" ht="60.75" thickBot="1">
      <c r="B6" s="22" t="s">
        <v>33</v>
      </c>
      <c r="C6" s="23"/>
      <c r="D6" s="24" t="s">
        <v>60</v>
      </c>
      <c r="E6" s="25"/>
      <c r="F6" s="26" t="s">
        <v>61</v>
      </c>
      <c r="G6" s="21"/>
      <c r="H6" s="27" t="s">
        <v>62</v>
      </c>
    </row>
    <row r="7" spans="2:10" ht="31.35" customHeight="1" thickBot="1">
      <c r="B7" s="22" t="s">
        <v>36</v>
      </c>
      <c r="C7" s="51"/>
      <c r="D7" s="57" t="s">
        <v>63</v>
      </c>
      <c r="E7" s="52"/>
      <c r="F7" s="53" t="s">
        <v>64</v>
      </c>
      <c r="G7" s="54"/>
      <c r="H7" s="41" t="s">
        <v>59</v>
      </c>
    </row>
    <row r="8" spans="2:10">
      <c r="B8" s="87" t="s">
        <v>65</v>
      </c>
      <c r="C8" s="88"/>
      <c r="D8" s="89" t="s">
        <v>48</v>
      </c>
      <c r="E8" s="90"/>
      <c r="F8" s="91" t="s">
        <v>49</v>
      </c>
      <c r="G8" s="88"/>
      <c r="H8" s="92" t="s">
        <v>50</v>
      </c>
    </row>
    <row r="9" spans="2:10" ht="90">
      <c r="B9" s="35" t="s">
        <v>66</v>
      </c>
      <c r="C9" s="36"/>
      <c r="D9" s="37" t="s">
        <v>67</v>
      </c>
      <c r="E9" s="38"/>
      <c r="F9" s="39" t="s">
        <v>68</v>
      </c>
      <c r="G9" s="40"/>
      <c r="H9" s="41" t="s">
        <v>69</v>
      </c>
    </row>
    <row r="10" spans="2:10" ht="75">
      <c r="B10" s="35" t="s">
        <v>32</v>
      </c>
      <c r="C10" s="36"/>
      <c r="D10" s="59" t="s">
        <v>70</v>
      </c>
      <c r="E10" s="38"/>
      <c r="F10" s="39" t="s">
        <v>71</v>
      </c>
      <c r="G10" s="40"/>
      <c r="H10" s="41" t="s">
        <v>72</v>
      </c>
    </row>
    <row r="11" spans="2:10">
      <c r="B11" s="28" t="s">
        <v>33</v>
      </c>
      <c r="C11" s="29"/>
      <c r="D11" s="30" t="s">
        <v>73</v>
      </c>
      <c r="E11" s="31"/>
      <c r="F11" s="42" t="s">
        <v>74</v>
      </c>
      <c r="G11" s="33"/>
      <c r="H11" s="34" t="s">
        <v>75</v>
      </c>
    </row>
    <row r="12" spans="2:10" ht="30">
      <c r="B12" s="28" t="s">
        <v>36</v>
      </c>
      <c r="C12" s="29"/>
      <c r="D12" s="30" t="s">
        <v>76</v>
      </c>
      <c r="E12" s="31"/>
      <c r="F12" s="42" t="s">
        <v>77</v>
      </c>
      <c r="G12" s="33"/>
      <c r="H12" s="34" t="s">
        <v>78</v>
      </c>
    </row>
    <row r="13" spans="2:10" ht="30">
      <c r="B13" s="28" t="s">
        <v>37</v>
      </c>
      <c r="C13" s="29"/>
      <c r="D13" s="30" t="s">
        <v>79</v>
      </c>
      <c r="E13" s="31"/>
      <c r="F13" s="42" t="s">
        <v>80</v>
      </c>
      <c r="G13" s="33"/>
      <c r="H13" s="34" t="s">
        <v>81</v>
      </c>
    </row>
    <row r="14" spans="2:10">
      <c r="B14" s="93" t="s">
        <v>82</v>
      </c>
      <c r="C14" s="94"/>
      <c r="D14" s="95" t="s">
        <v>48</v>
      </c>
      <c r="E14" s="96"/>
      <c r="F14" s="97" t="s">
        <v>49</v>
      </c>
      <c r="G14" s="94"/>
      <c r="H14" s="98" t="s">
        <v>50</v>
      </c>
    </row>
    <row r="15" spans="2:10" ht="60">
      <c r="B15" s="28" t="s">
        <v>83</v>
      </c>
      <c r="C15" s="29"/>
      <c r="D15" s="30" t="s">
        <v>84</v>
      </c>
      <c r="E15" s="31"/>
      <c r="F15" s="32" t="s">
        <v>85</v>
      </c>
      <c r="G15" s="33"/>
      <c r="H15" s="34" t="s">
        <v>86</v>
      </c>
    </row>
    <row r="16" spans="2:10">
      <c r="F16" s="20"/>
    </row>
    <row r="17" spans="6:6">
      <c r="F17" s="20"/>
    </row>
    <row r="18" spans="6:6">
      <c r="F18" s="20"/>
    </row>
    <row r="19" spans="6:6">
      <c r="F19" s="20"/>
    </row>
    <row r="20" spans="6:6">
      <c r="F20" s="20"/>
    </row>
    <row r="21" spans="6:6">
      <c r="F21" s="20"/>
    </row>
    <row r="22" spans="6:6">
      <c r="F22" s="20"/>
    </row>
    <row r="23" spans="6:6">
      <c r="F23" s="20"/>
    </row>
    <row r="24" spans="6:6">
      <c r="F24" s="20"/>
    </row>
    <row r="25" spans="6:6">
      <c r="F25" s="20"/>
    </row>
    <row r="26" spans="6:6">
      <c r="F26" s="20"/>
    </row>
    <row r="27" spans="6:6">
      <c r="F27" s="20"/>
    </row>
    <row r="28" spans="6:6">
      <c r="F28" s="20"/>
    </row>
    <row r="29" spans="6:6">
      <c r="F29" s="20"/>
    </row>
  </sheetData>
  <phoneticPr fontId="3" type="noConversion"/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0C90-5931-45B1-B73B-41C906712B65}">
  <sheetPr>
    <tabColor theme="9" tint="0.79998168889431442"/>
  </sheetPr>
  <dimension ref="A1:V77"/>
  <sheetViews>
    <sheetView zoomScale="80" zoomScaleNormal="80" workbookViewId="0">
      <selection activeCell="B14" sqref="B14:H14"/>
    </sheetView>
  </sheetViews>
  <sheetFormatPr defaultColWidth="8.7109375" defaultRowHeight="12.75"/>
  <cols>
    <col min="1" max="1" width="21.140625" style="2" bestFit="1" customWidth="1"/>
    <col min="2" max="2" width="12.5703125" style="2" bestFit="1" customWidth="1"/>
    <col min="3" max="11" width="11.140625" style="2" bestFit="1" customWidth="1"/>
    <col min="12" max="12" width="10.28515625" style="2" customWidth="1"/>
    <col min="13" max="13" width="11.140625" style="2" bestFit="1" customWidth="1"/>
    <col min="14" max="14" width="12.140625" style="2" customWidth="1"/>
    <col min="15" max="16384" width="8.7109375" style="2"/>
  </cols>
  <sheetData>
    <row r="1" spans="1:18">
      <c r="B1" s="100" t="s">
        <v>11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8" s="14" customFormat="1" ht="24">
      <c r="A2" s="3" t="s">
        <v>1</v>
      </c>
      <c r="B2" s="13" t="s">
        <v>13</v>
      </c>
      <c r="C2" s="13" t="s">
        <v>14</v>
      </c>
      <c r="D2" s="13" t="s">
        <v>15</v>
      </c>
      <c r="E2" s="13" t="s">
        <v>16</v>
      </c>
      <c r="F2" s="13" t="s">
        <v>17</v>
      </c>
      <c r="G2" s="13" t="s">
        <v>18</v>
      </c>
      <c r="H2" s="13" t="s">
        <v>19</v>
      </c>
      <c r="I2" s="13" t="s">
        <v>20</v>
      </c>
      <c r="J2" s="13" t="s">
        <v>21</v>
      </c>
      <c r="K2" s="13" t="s">
        <v>22</v>
      </c>
      <c r="L2" s="13" t="s">
        <v>23</v>
      </c>
      <c r="M2" s="13" t="s">
        <v>24</v>
      </c>
      <c r="N2" s="43" t="s">
        <v>25</v>
      </c>
    </row>
    <row r="3" spans="1:18" ht="15">
      <c r="A3" s="4" t="s">
        <v>26</v>
      </c>
      <c r="B3" s="46">
        <v>741390</v>
      </c>
      <c r="C3" s="46">
        <v>741805</v>
      </c>
      <c r="D3" s="46">
        <v>742181</v>
      </c>
      <c r="E3" s="46">
        <v>743256</v>
      </c>
      <c r="F3" s="46">
        <v>744685</v>
      </c>
      <c r="G3" s="46">
        <v>745978</v>
      </c>
      <c r="H3" s="46">
        <v>746333</v>
      </c>
      <c r="I3" s="46">
        <v>748137</v>
      </c>
      <c r="J3" s="46">
        <v>750562</v>
      </c>
      <c r="K3" s="46">
        <v>750603</v>
      </c>
      <c r="L3" s="46">
        <v>752547</v>
      </c>
      <c r="M3" s="46">
        <v>753996</v>
      </c>
      <c r="N3" s="44">
        <f>AVERAGE(B3:M3)</f>
        <v>746789.41666666663</v>
      </c>
      <c r="P3" s="16"/>
      <c r="Q3" s="16"/>
      <c r="R3" s="16"/>
    </row>
    <row r="4" spans="1:18" ht="15">
      <c r="A4" s="4" t="s">
        <v>27</v>
      </c>
      <c r="B4" s="46">
        <v>76743</v>
      </c>
      <c r="C4" s="46">
        <v>76784</v>
      </c>
      <c r="D4" s="46">
        <v>76847</v>
      </c>
      <c r="E4" s="46">
        <v>76935</v>
      </c>
      <c r="F4" s="46">
        <v>77057</v>
      </c>
      <c r="G4" s="46">
        <v>77135</v>
      </c>
      <c r="H4" s="46">
        <v>77186</v>
      </c>
      <c r="I4" s="46">
        <v>77261</v>
      </c>
      <c r="J4" s="46">
        <v>77352</v>
      </c>
      <c r="K4" s="46">
        <v>77456</v>
      </c>
      <c r="L4" s="46">
        <v>77650</v>
      </c>
      <c r="M4" s="46">
        <v>77780</v>
      </c>
      <c r="N4" s="44">
        <f t="shared" ref="N4:N17" si="0">AVERAGE(B4:M4)</f>
        <v>77182.166666666672</v>
      </c>
      <c r="P4" s="16"/>
      <c r="Q4" s="16"/>
      <c r="R4" s="16"/>
    </row>
    <row r="5" spans="1:18">
      <c r="A5" s="4" t="s">
        <v>28</v>
      </c>
      <c r="B5" s="10">
        <v>3786</v>
      </c>
      <c r="C5" s="10">
        <v>3734</v>
      </c>
      <c r="D5" s="10">
        <v>3699</v>
      </c>
      <c r="E5" s="10">
        <v>3734</v>
      </c>
      <c r="F5" s="10">
        <v>3710</v>
      </c>
      <c r="G5" s="10">
        <v>3702</v>
      </c>
      <c r="H5" s="10">
        <v>3643</v>
      </c>
      <c r="I5" s="10">
        <v>3624</v>
      </c>
      <c r="J5" s="10">
        <v>3614</v>
      </c>
      <c r="K5" s="10">
        <v>3713</v>
      </c>
      <c r="L5" s="7">
        <v>3840</v>
      </c>
      <c r="M5" s="2">
        <v>3932</v>
      </c>
      <c r="N5" s="44">
        <f t="shared" si="0"/>
        <v>3727.5833333333335</v>
      </c>
      <c r="P5" s="16"/>
      <c r="Q5" s="16"/>
      <c r="R5" s="16"/>
    </row>
    <row r="6" spans="1:18" ht="15">
      <c r="A6" s="4" t="s">
        <v>29</v>
      </c>
      <c r="B6">
        <v>554</v>
      </c>
      <c r="C6">
        <v>552</v>
      </c>
      <c r="D6">
        <v>549</v>
      </c>
      <c r="E6">
        <v>548</v>
      </c>
      <c r="F6">
        <v>543</v>
      </c>
      <c r="G6">
        <v>540</v>
      </c>
      <c r="H6">
        <v>537</v>
      </c>
      <c r="I6">
        <v>537</v>
      </c>
      <c r="J6">
        <v>537</v>
      </c>
      <c r="K6">
        <v>536</v>
      </c>
      <c r="L6">
        <v>534</v>
      </c>
      <c r="M6">
        <v>533</v>
      </c>
      <c r="N6" s="44">
        <f t="shared" si="0"/>
        <v>541.66666666666663</v>
      </c>
      <c r="P6" s="16"/>
      <c r="Q6" s="16"/>
      <c r="R6" s="16"/>
    </row>
    <row r="7" spans="1:18" ht="15">
      <c r="A7" s="4" t="s">
        <v>30</v>
      </c>
      <c r="B7">
        <v>745</v>
      </c>
      <c r="C7">
        <v>744</v>
      </c>
      <c r="D7">
        <v>748</v>
      </c>
      <c r="E7">
        <v>748</v>
      </c>
      <c r="F7">
        <v>751</v>
      </c>
      <c r="G7">
        <v>754</v>
      </c>
      <c r="H7">
        <v>753</v>
      </c>
      <c r="I7">
        <v>751</v>
      </c>
      <c r="J7">
        <v>752</v>
      </c>
      <c r="K7">
        <v>748</v>
      </c>
      <c r="L7">
        <v>749</v>
      </c>
      <c r="M7">
        <v>752</v>
      </c>
      <c r="N7" s="44">
        <f t="shared" si="0"/>
        <v>749.58333333333337</v>
      </c>
      <c r="P7" s="16"/>
      <c r="Q7" s="16"/>
      <c r="R7" s="16"/>
    </row>
    <row r="8" spans="1:18" ht="15">
      <c r="A8" s="4" t="s">
        <v>31</v>
      </c>
      <c r="B8">
        <v>15</v>
      </c>
      <c r="C8">
        <v>15</v>
      </c>
      <c r="D8">
        <v>15</v>
      </c>
      <c r="E8">
        <v>15</v>
      </c>
      <c r="F8">
        <v>15</v>
      </c>
      <c r="G8">
        <v>15</v>
      </c>
      <c r="H8">
        <v>15</v>
      </c>
      <c r="I8">
        <v>15</v>
      </c>
      <c r="J8">
        <v>15</v>
      </c>
      <c r="K8">
        <v>15</v>
      </c>
      <c r="L8">
        <v>14</v>
      </c>
      <c r="M8">
        <v>16</v>
      </c>
      <c r="N8" s="44">
        <f t="shared" si="0"/>
        <v>15</v>
      </c>
      <c r="P8" s="16"/>
      <c r="Q8" s="16"/>
      <c r="R8" s="16"/>
    </row>
    <row r="9" spans="1:18" ht="15">
      <c r="A9" s="4" t="s">
        <v>32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 s="44">
        <f t="shared" si="0"/>
        <v>1</v>
      </c>
      <c r="P9" s="16"/>
      <c r="Q9" s="16"/>
      <c r="R9" s="16"/>
    </row>
    <row r="10" spans="1:18" ht="15">
      <c r="A10" s="4" t="s">
        <v>33</v>
      </c>
      <c r="B10">
        <v>230</v>
      </c>
      <c r="C10">
        <v>237</v>
      </c>
      <c r="D10">
        <v>240</v>
      </c>
      <c r="E10">
        <v>247</v>
      </c>
      <c r="F10">
        <v>254</v>
      </c>
      <c r="G10">
        <v>254</v>
      </c>
      <c r="H10">
        <v>266</v>
      </c>
      <c r="I10">
        <v>303</v>
      </c>
      <c r="J10">
        <v>308</v>
      </c>
      <c r="K10">
        <v>311</v>
      </c>
      <c r="L10">
        <v>300</v>
      </c>
      <c r="M10">
        <v>318</v>
      </c>
      <c r="N10" s="44">
        <f t="shared" si="0"/>
        <v>272.33333333333331</v>
      </c>
      <c r="P10" s="16"/>
      <c r="Q10" s="16"/>
      <c r="R10" s="16"/>
    </row>
    <row r="11" spans="1:18" ht="15">
      <c r="A11" s="4" t="s">
        <v>34</v>
      </c>
      <c r="B11">
        <v>7151</v>
      </c>
      <c r="C11">
        <v>7161</v>
      </c>
      <c r="D11">
        <v>7156</v>
      </c>
      <c r="E11">
        <v>7172</v>
      </c>
      <c r="F11">
        <v>7184</v>
      </c>
      <c r="G11">
        <v>7178</v>
      </c>
      <c r="H11">
        <v>7187</v>
      </c>
      <c r="I11">
        <v>7188</v>
      </c>
      <c r="J11">
        <v>7195</v>
      </c>
      <c r="K11">
        <v>7184</v>
      </c>
      <c r="L11">
        <v>7188</v>
      </c>
      <c r="M11">
        <v>7191</v>
      </c>
      <c r="N11" s="44">
        <f t="shared" si="0"/>
        <v>7177.916666666667</v>
      </c>
      <c r="P11" s="16"/>
      <c r="Q11" s="16"/>
      <c r="R11" s="16"/>
    </row>
    <row r="12" spans="1:18" ht="15">
      <c r="A12" s="4" t="s">
        <v>35</v>
      </c>
      <c r="B12">
        <v>1985</v>
      </c>
      <c r="C12">
        <v>1987</v>
      </c>
      <c r="D12">
        <v>1999</v>
      </c>
      <c r="E12">
        <v>2005</v>
      </c>
      <c r="F12">
        <v>2011</v>
      </c>
      <c r="G12">
        <v>2016</v>
      </c>
      <c r="H12">
        <v>2009</v>
      </c>
      <c r="I12">
        <v>2010</v>
      </c>
      <c r="J12">
        <v>2011</v>
      </c>
      <c r="K12">
        <v>2019</v>
      </c>
      <c r="L12">
        <v>2019</v>
      </c>
      <c r="M12">
        <v>2046</v>
      </c>
      <c r="N12" s="44">
        <f t="shared" si="0"/>
        <v>2009.75</v>
      </c>
      <c r="P12" s="16"/>
      <c r="Q12" s="16"/>
      <c r="R12" s="16"/>
    </row>
    <row r="13" spans="1:18" ht="15">
      <c r="A13" s="4" t="s">
        <v>36</v>
      </c>
      <c r="B13">
        <v>24</v>
      </c>
      <c r="C13">
        <v>24</v>
      </c>
      <c r="D13">
        <v>24</v>
      </c>
      <c r="E13">
        <v>24</v>
      </c>
      <c r="F13">
        <v>24</v>
      </c>
      <c r="G13">
        <v>23</v>
      </c>
      <c r="H13">
        <v>24</v>
      </c>
      <c r="I13">
        <v>24</v>
      </c>
      <c r="J13">
        <v>24</v>
      </c>
      <c r="K13">
        <v>23</v>
      </c>
      <c r="L13">
        <v>23</v>
      </c>
      <c r="M13">
        <v>25</v>
      </c>
      <c r="N13" s="44">
        <f t="shared" si="0"/>
        <v>23.833333333333332</v>
      </c>
      <c r="P13" s="16"/>
      <c r="Q13" s="16"/>
      <c r="R13" s="16"/>
    </row>
    <row r="14" spans="1:18" ht="15">
      <c r="A14" s="74" t="s">
        <v>37</v>
      </c>
      <c r="B14" s="75">
        <v>2</v>
      </c>
      <c r="C14" s="75">
        <v>2</v>
      </c>
      <c r="D14" s="75">
        <v>2</v>
      </c>
      <c r="E14" s="75">
        <v>2</v>
      </c>
      <c r="F14" s="75">
        <v>2</v>
      </c>
      <c r="G14" s="75">
        <v>2</v>
      </c>
      <c r="H14" s="75">
        <v>2</v>
      </c>
      <c r="I14" s="75">
        <v>2</v>
      </c>
      <c r="J14" s="75">
        <v>2</v>
      </c>
      <c r="K14" s="75">
        <v>2</v>
      </c>
      <c r="L14" s="75">
        <v>2</v>
      </c>
      <c r="M14" s="75">
        <v>2</v>
      </c>
      <c r="N14" s="76">
        <f t="shared" si="0"/>
        <v>2</v>
      </c>
      <c r="P14" s="16"/>
      <c r="Q14" s="16"/>
      <c r="R14" s="16"/>
    </row>
    <row r="15" spans="1:18">
      <c r="A15" s="60" t="s">
        <v>38</v>
      </c>
      <c r="B15" s="61">
        <f>+B4+B5</f>
        <v>80529</v>
      </c>
      <c r="C15" s="61">
        <f t="shared" ref="C15:N15" si="1">+C4+C5</f>
        <v>80518</v>
      </c>
      <c r="D15" s="61">
        <f t="shared" si="1"/>
        <v>80546</v>
      </c>
      <c r="E15" s="61">
        <f t="shared" si="1"/>
        <v>80669</v>
      </c>
      <c r="F15" s="61">
        <f t="shared" si="1"/>
        <v>80767</v>
      </c>
      <c r="G15" s="61">
        <f t="shared" si="1"/>
        <v>80837</v>
      </c>
      <c r="H15" s="61">
        <f t="shared" si="1"/>
        <v>80829</v>
      </c>
      <c r="I15" s="61">
        <f t="shared" si="1"/>
        <v>80885</v>
      </c>
      <c r="J15" s="61">
        <f t="shared" si="1"/>
        <v>80966</v>
      </c>
      <c r="K15" s="61">
        <f t="shared" si="1"/>
        <v>81169</v>
      </c>
      <c r="L15" s="61">
        <f t="shared" si="1"/>
        <v>81490</v>
      </c>
      <c r="M15" s="61">
        <f t="shared" si="1"/>
        <v>81712</v>
      </c>
      <c r="N15" s="61">
        <f t="shared" si="1"/>
        <v>80909.75</v>
      </c>
      <c r="P15" s="16"/>
      <c r="Q15" s="16"/>
      <c r="R15" s="16"/>
    </row>
    <row r="16" spans="1:18">
      <c r="A16" s="60" t="s">
        <v>39</v>
      </c>
      <c r="B16" s="61">
        <f>SUM(B6:B9)</f>
        <v>1315</v>
      </c>
      <c r="C16" s="61">
        <f t="shared" ref="C16:M16" si="2">SUM(C6:C9)</f>
        <v>1312</v>
      </c>
      <c r="D16" s="61">
        <f t="shared" si="2"/>
        <v>1313</v>
      </c>
      <c r="E16" s="61">
        <f t="shared" si="2"/>
        <v>1312</v>
      </c>
      <c r="F16" s="61">
        <f t="shared" si="2"/>
        <v>1310</v>
      </c>
      <c r="G16" s="61">
        <f t="shared" si="2"/>
        <v>1310</v>
      </c>
      <c r="H16" s="61">
        <f t="shared" si="2"/>
        <v>1306</v>
      </c>
      <c r="I16" s="61">
        <f t="shared" si="2"/>
        <v>1304</v>
      </c>
      <c r="J16" s="61">
        <f t="shared" si="2"/>
        <v>1305</v>
      </c>
      <c r="K16" s="61">
        <f t="shared" si="2"/>
        <v>1300</v>
      </c>
      <c r="L16" s="61">
        <f t="shared" si="2"/>
        <v>1298</v>
      </c>
      <c r="M16" s="61">
        <f t="shared" si="2"/>
        <v>1302</v>
      </c>
      <c r="N16" s="62">
        <f t="shared" si="0"/>
        <v>1307.25</v>
      </c>
      <c r="P16" s="16"/>
      <c r="Q16" s="16"/>
      <c r="R16" s="16"/>
    </row>
    <row r="17" spans="1:22">
      <c r="A17" s="60" t="s">
        <v>40</v>
      </c>
      <c r="B17" s="61">
        <f>SUM(B10:B14)</f>
        <v>9392</v>
      </c>
      <c r="C17" s="61">
        <f t="shared" ref="C17:M17" si="3">SUM(C10:C14)</f>
        <v>9411</v>
      </c>
      <c r="D17" s="61">
        <f t="shared" si="3"/>
        <v>9421</v>
      </c>
      <c r="E17" s="61">
        <f t="shared" si="3"/>
        <v>9450</v>
      </c>
      <c r="F17" s="61">
        <f t="shared" si="3"/>
        <v>9475</v>
      </c>
      <c r="G17" s="61">
        <f t="shared" si="3"/>
        <v>9473</v>
      </c>
      <c r="H17" s="61">
        <f t="shared" si="3"/>
        <v>9488</v>
      </c>
      <c r="I17" s="61">
        <f t="shared" si="3"/>
        <v>9527</v>
      </c>
      <c r="J17" s="61">
        <f t="shared" si="3"/>
        <v>9540</v>
      </c>
      <c r="K17" s="61">
        <f t="shared" si="3"/>
        <v>9539</v>
      </c>
      <c r="L17" s="61">
        <f t="shared" si="3"/>
        <v>9532</v>
      </c>
      <c r="M17" s="61">
        <f t="shared" si="3"/>
        <v>9582</v>
      </c>
      <c r="N17" s="62">
        <f t="shared" si="0"/>
        <v>9485.8333333333339</v>
      </c>
      <c r="P17" s="16"/>
      <c r="Q17" s="16"/>
      <c r="R17" s="16"/>
    </row>
    <row r="18" spans="1:22">
      <c r="A18" s="60" t="s">
        <v>41</v>
      </c>
      <c r="B18" s="61">
        <f>+B3+B15+B16+B17</f>
        <v>832626</v>
      </c>
      <c r="C18" s="61">
        <f t="shared" ref="C18:N18" si="4">+C3+C15+C16+C17</f>
        <v>833046</v>
      </c>
      <c r="D18" s="61">
        <f t="shared" si="4"/>
        <v>833461</v>
      </c>
      <c r="E18" s="61">
        <f t="shared" si="4"/>
        <v>834687</v>
      </c>
      <c r="F18" s="61">
        <f t="shared" si="4"/>
        <v>836237</v>
      </c>
      <c r="G18" s="61">
        <f t="shared" si="4"/>
        <v>837598</v>
      </c>
      <c r="H18" s="61">
        <f t="shared" si="4"/>
        <v>837956</v>
      </c>
      <c r="I18" s="61">
        <f t="shared" si="4"/>
        <v>839853</v>
      </c>
      <c r="J18" s="61">
        <f t="shared" si="4"/>
        <v>842373</v>
      </c>
      <c r="K18" s="61">
        <f t="shared" si="4"/>
        <v>842611</v>
      </c>
      <c r="L18" s="61">
        <f t="shared" si="4"/>
        <v>844867</v>
      </c>
      <c r="M18" s="61">
        <f t="shared" si="4"/>
        <v>846592</v>
      </c>
      <c r="N18" s="61">
        <f t="shared" si="4"/>
        <v>838492.25</v>
      </c>
    </row>
    <row r="20" spans="1:22">
      <c r="B20" s="100" t="s">
        <v>42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Q20" s="16"/>
      <c r="R20" s="16"/>
    </row>
    <row r="21" spans="1:22" ht="24">
      <c r="A21" s="3" t="s">
        <v>1</v>
      </c>
      <c r="B21" s="13" t="s">
        <v>13</v>
      </c>
      <c r="C21" s="13" t="s">
        <v>14</v>
      </c>
      <c r="D21" s="13" t="s">
        <v>15</v>
      </c>
      <c r="E21" s="13" t="s">
        <v>16</v>
      </c>
      <c r="F21" s="13" t="s">
        <v>17</v>
      </c>
      <c r="G21" s="13" t="s">
        <v>18</v>
      </c>
      <c r="H21" s="13" t="s">
        <v>19</v>
      </c>
      <c r="I21" s="13" t="s">
        <v>20</v>
      </c>
      <c r="J21" s="13" t="s">
        <v>21</v>
      </c>
      <c r="K21" s="13" t="s">
        <v>22</v>
      </c>
      <c r="L21" s="13" t="s">
        <v>23</v>
      </c>
      <c r="M21" s="13" t="s">
        <v>24</v>
      </c>
      <c r="N21" s="43" t="s">
        <v>25</v>
      </c>
      <c r="Q21" s="16"/>
      <c r="R21" s="16"/>
    </row>
    <row r="22" spans="1:22" ht="15">
      <c r="A22" s="4" t="s">
        <v>26</v>
      </c>
      <c r="B22" s="47">
        <v>741129.82</v>
      </c>
      <c r="C22" s="47">
        <v>742077.1</v>
      </c>
      <c r="D22" s="47">
        <v>742834.56</v>
      </c>
      <c r="E22" s="47">
        <v>743251.61</v>
      </c>
      <c r="F22" s="47">
        <v>744223.8</v>
      </c>
      <c r="G22" s="47">
        <v>745484.35</v>
      </c>
      <c r="H22" s="47">
        <v>746384.63</v>
      </c>
      <c r="I22" s="47">
        <v>747855.17</v>
      </c>
      <c r="J22" s="47">
        <v>749711.61</v>
      </c>
      <c r="K22" s="47">
        <v>750789.22</v>
      </c>
      <c r="L22" s="47">
        <v>752597.58</v>
      </c>
      <c r="M22" s="47">
        <v>753807.67</v>
      </c>
      <c r="N22" s="44">
        <f>AVERAGE(B22:M22)</f>
        <v>746678.92666666664</v>
      </c>
      <c r="O22" s="16"/>
      <c r="P22" s="16"/>
      <c r="Q22" s="16"/>
      <c r="R22" s="16"/>
      <c r="U22" s="16"/>
      <c r="V22" s="16"/>
    </row>
    <row r="23" spans="1:22" ht="15">
      <c r="A23" s="4" t="s">
        <v>27</v>
      </c>
      <c r="B23" s="47">
        <v>76598.14</v>
      </c>
      <c r="C23" s="47">
        <v>76672.05</v>
      </c>
      <c r="D23" s="47">
        <v>76742.55</v>
      </c>
      <c r="E23" s="47">
        <v>76814.89</v>
      </c>
      <c r="F23" s="47">
        <v>76886.47</v>
      </c>
      <c r="G23" s="47">
        <v>76954.91</v>
      </c>
      <c r="H23" s="47">
        <v>77025.539999999994</v>
      </c>
      <c r="I23" s="47">
        <v>77093.279999999999</v>
      </c>
      <c r="J23" s="47">
        <v>77163.47</v>
      </c>
      <c r="K23" s="47">
        <v>77233.570000000007</v>
      </c>
      <c r="L23" s="47">
        <v>77298.63</v>
      </c>
      <c r="M23" s="47">
        <v>77369.11</v>
      </c>
      <c r="N23" s="44">
        <f t="shared" ref="N23:N36" si="5">AVERAGE(B23:M23)</f>
        <v>76987.717500000013</v>
      </c>
      <c r="O23" s="16"/>
      <c r="P23" s="16"/>
      <c r="Q23" s="16"/>
      <c r="R23" s="16"/>
      <c r="U23" s="16"/>
      <c r="V23" s="16"/>
    </row>
    <row r="24" spans="1:22" ht="15">
      <c r="A24" s="4" t="s">
        <v>28</v>
      </c>
      <c r="B24" s="47">
        <v>3827.93</v>
      </c>
      <c r="C24" s="47">
        <v>3844.65</v>
      </c>
      <c r="D24" s="47">
        <v>3861.69</v>
      </c>
      <c r="E24" s="47">
        <v>3865.19</v>
      </c>
      <c r="F24" s="47">
        <v>3869.38</v>
      </c>
      <c r="G24" s="47">
        <v>3884.1</v>
      </c>
      <c r="H24" s="47">
        <v>3904.88</v>
      </c>
      <c r="I24" s="47">
        <v>3914.71</v>
      </c>
      <c r="J24" s="47">
        <v>3931.57</v>
      </c>
      <c r="K24" s="47">
        <v>3940.63</v>
      </c>
      <c r="L24" s="47">
        <v>3948.28</v>
      </c>
      <c r="M24" s="47">
        <v>3956.38</v>
      </c>
      <c r="N24" s="44">
        <f t="shared" si="5"/>
        <v>3895.7824999999993</v>
      </c>
      <c r="O24" s="16"/>
      <c r="P24" s="16"/>
      <c r="Q24" s="16"/>
      <c r="R24" s="16"/>
      <c r="U24" s="16"/>
      <c r="V24" s="16"/>
    </row>
    <row r="25" spans="1:22" ht="15">
      <c r="A25" s="4" t="s">
        <v>29</v>
      </c>
      <c r="B25" s="47">
        <v>550.80999999999995</v>
      </c>
      <c r="C25" s="47">
        <v>550.65</v>
      </c>
      <c r="D25" s="47">
        <v>550.5</v>
      </c>
      <c r="E25" s="47">
        <v>550.38</v>
      </c>
      <c r="F25" s="47">
        <v>550.28</v>
      </c>
      <c r="G25" s="47">
        <v>550.19000000000005</v>
      </c>
      <c r="H25" s="47">
        <v>550.11</v>
      </c>
      <c r="I25" s="47">
        <v>550.04999999999995</v>
      </c>
      <c r="J25" s="47">
        <v>549.99</v>
      </c>
      <c r="K25" s="47">
        <v>549.94000000000005</v>
      </c>
      <c r="L25" s="47">
        <v>549.88</v>
      </c>
      <c r="M25" s="47">
        <v>549.83000000000004</v>
      </c>
      <c r="N25" s="44">
        <f t="shared" si="5"/>
        <v>550.21749999999997</v>
      </c>
      <c r="O25" s="16"/>
      <c r="P25" s="16"/>
      <c r="Q25" s="16"/>
      <c r="R25" s="16"/>
      <c r="U25" s="16"/>
      <c r="V25" s="16"/>
    </row>
    <row r="26" spans="1:22" ht="15">
      <c r="A26" s="4" t="s">
        <v>30</v>
      </c>
      <c r="B26" s="47">
        <v>748.83</v>
      </c>
      <c r="C26" s="47">
        <v>748.67</v>
      </c>
      <c r="D26" s="47">
        <v>748.54</v>
      </c>
      <c r="E26" s="47">
        <v>748.42</v>
      </c>
      <c r="F26" s="47">
        <v>748.32</v>
      </c>
      <c r="G26" s="47">
        <v>748.24</v>
      </c>
      <c r="H26" s="47">
        <v>748.16</v>
      </c>
      <c r="I26" s="47">
        <v>748.09</v>
      </c>
      <c r="J26" s="47">
        <v>748.03</v>
      </c>
      <c r="K26" s="47">
        <v>747.96</v>
      </c>
      <c r="L26" s="47">
        <v>747.9</v>
      </c>
      <c r="M26" s="47">
        <v>747.84</v>
      </c>
      <c r="N26" s="44">
        <f t="shared" si="5"/>
        <v>748.25</v>
      </c>
      <c r="O26" s="16"/>
      <c r="P26" s="16"/>
      <c r="Q26" s="16"/>
      <c r="R26" s="16"/>
      <c r="U26" s="16"/>
      <c r="V26" s="16"/>
    </row>
    <row r="27" spans="1:22" ht="15">
      <c r="A27" s="4" t="s">
        <v>31</v>
      </c>
      <c r="B27" s="47">
        <v>15</v>
      </c>
      <c r="C27" s="47">
        <v>15</v>
      </c>
      <c r="D27" s="47">
        <v>15</v>
      </c>
      <c r="E27" s="47">
        <v>15</v>
      </c>
      <c r="F27" s="47">
        <v>15</v>
      </c>
      <c r="G27" s="47">
        <v>15</v>
      </c>
      <c r="H27" s="47">
        <v>15</v>
      </c>
      <c r="I27" s="47">
        <v>15</v>
      </c>
      <c r="J27" s="47">
        <v>15</v>
      </c>
      <c r="K27" s="47">
        <v>15</v>
      </c>
      <c r="L27" s="47">
        <v>15</v>
      </c>
      <c r="M27" s="47">
        <v>15</v>
      </c>
      <c r="N27" s="44">
        <f t="shared" si="5"/>
        <v>15</v>
      </c>
      <c r="O27" s="16"/>
      <c r="P27" s="16"/>
      <c r="Q27" s="16"/>
      <c r="R27" s="16"/>
      <c r="U27" s="16"/>
      <c r="V27" s="16"/>
    </row>
    <row r="28" spans="1:22" ht="15">
      <c r="A28" s="4" t="s">
        <v>32</v>
      </c>
      <c r="B28" s="47">
        <v>1</v>
      </c>
      <c r="C28" s="47">
        <v>1</v>
      </c>
      <c r="D28" s="47">
        <v>1</v>
      </c>
      <c r="E28" s="47">
        <v>1</v>
      </c>
      <c r="F28" s="47">
        <v>1</v>
      </c>
      <c r="G28" s="47">
        <v>1</v>
      </c>
      <c r="H28" s="47">
        <v>1</v>
      </c>
      <c r="I28" s="47">
        <v>1</v>
      </c>
      <c r="J28" s="47">
        <v>1</v>
      </c>
      <c r="K28" s="47">
        <v>1</v>
      </c>
      <c r="L28" s="47">
        <v>1</v>
      </c>
      <c r="M28" s="47">
        <v>1</v>
      </c>
      <c r="N28" s="44">
        <f t="shared" si="5"/>
        <v>1</v>
      </c>
      <c r="O28" s="16"/>
      <c r="P28" s="16"/>
      <c r="Q28" s="16"/>
      <c r="R28" s="16"/>
      <c r="U28" s="16"/>
      <c r="V28" s="16"/>
    </row>
    <row r="29" spans="1:22" ht="15">
      <c r="A29" s="4" t="s">
        <v>33</v>
      </c>
      <c r="B29" s="47">
        <v>229</v>
      </c>
      <c r="C29" s="47">
        <v>229</v>
      </c>
      <c r="D29" s="47">
        <v>229</v>
      </c>
      <c r="E29" s="47">
        <v>229</v>
      </c>
      <c r="F29" s="47">
        <v>229</v>
      </c>
      <c r="G29" s="47">
        <v>229</v>
      </c>
      <c r="H29" s="47">
        <v>229</v>
      </c>
      <c r="I29" s="47">
        <v>229</v>
      </c>
      <c r="J29" s="47">
        <v>229</v>
      </c>
      <c r="K29" s="47">
        <v>229</v>
      </c>
      <c r="L29" s="47">
        <v>229</v>
      </c>
      <c r="M29" s="47">
        <v>229</v>
      </c>
      <c r="N29" s="44">
        <f t="shared" si="5"/>
        <v>229</v>
      </c>
      <c r="O29" s="16"/>
      <c r="P29" s="16"/>
      <c r="Q29" s="16"/>
      <c r="R29" s="16"/>
      <c r="U29" s="16"/>
      <c r="V29" s="16"/>
    </row>
    <row r="30" spans="1:22" ht="15">
      <c r="A30" s="4" t="s">
        <v>34</v>
      </c>
      <c r="B30" s="47">
        <v>7126.51</v>
      </c>
      <c r="C30" s="47">
        <v>7132.1</v>
      </c>
      <c r="D30" s="47">
        <v>7137.5</v>
      </c>
      <c r="E30" s="47">
        <v>7142.99</v>
      </c>
      <c r="F30" s="47">
        <v>7148.43</v>
      </c>
      <c r="G30" s="47">
        <v>7153.68</v>
      </c>
      <c r="H30" s="47">
        <v>7159.04</v>
      </c>
      <c r="I30" s="47">
        <v>7164.2</v>
      </c>
      <c r="J30" s="47">
        <v>7169.47</v>
      </c>
      <c r="K30" s="47">
        <v>7174.7</v>
      </c>
      <c r="L30" s="47">
        <v>7179.61</v>
      </c>
      <c r="M30" s="47">
        <v>7184.77</v>
      </c>
      <c r="N30" s="44">
        <f t="shared" si="5"/>
        <v>7156.083333333333</v>
      </c>
      <c r="O30" s="16"/>
      <c r="P30" s="16"/>
      <c r="Q30" s="16"/>
      <c r="R30" s="16"/>
      <c r="U30" s="16"/>
      <c r="V30" s="16"/>
    </row>
    <row r="31" spans="1:22" ht="15">
      <c r="A31" s="4" t="s">
        <v>35</v>
      </c>
      <c r="B31" s="47">
        <v>1972.17</v>
      </c>
      <c r="C31" s="47">
        <v>1973.37</v>
      </c>
      <c r="D31" s="47">
        <v>1974.54</v>
      </c>
      <c r="E31" s="47">
        <v>1975.74</v>
      </c>
      <c r="F31" s="47">
        <v>1976.95</v>
      </c>
      <c r="G31" s="47">
        <v>1978.12</v>
      </c>
      <c r="H31" s="47">
        <v>1979.32</v>
      </c>
      <c r="I31" s="47">
        <v>1980.49</v>
      </c>
      <c r="J31" s="47">
        <v>1981.69</v>
      </c>
      <c r="K31" s="47">
        <v>1982.9</v>
      </c>
      <c r="L31" s="47">
        <v>1984.03</v>
      </c>
      <c r="M31" s="47">
        <v>1985.23</v>
      </c>
      <c r="N31" s="44">
        <f t="shared" si="5"/>
        <v>1978.7124999999999</v>
      </c>
      <c r="O31" s="16"/>
      <c r="P31" s="16"/>
      <c r="Q31" s="16"/>
      <c r="U31" s="16"/>
      <c r="V31" s="16"/>
    </row>
    <row r="32" spans="1:22" ht="15">
      <c r="A32" s="4" t="s">
        <v>36</v>
      </c>
      <c r="B32" s="47">
        <v>24</v>
      </c>
      <c r="C32" s="47">
        <v>24</v>
      </c>
      <c r="D32" s="47">
        <v>24</v>
      </c>
      <c r="E32" s="47">
        <v>24</v>
      </c>
      <c r="F32" s="47">
        <v>24</v>
      </c>
      <c r="G32" s="47">
        <v>24</v>
      </c>
      <c r="H32" s="47">
        <v>24</v>
      </c>
      <c r="I32" s="47">
        <v>24</v>
      </c>
      <c r="J32" s="47">
        <v>24</v>
      </c>
      <c r="K32" s="47">
        <v>24</v>
      </c>
      <c r="L32" s="47">
        <v>24</v>
      </c>
      <c r="M32" s="47">
        <v>24</v>
      </c>
      <c r="N32" s="44">
        <f t="shared" si="5"/>
        <v>24</v>
      </c>
      <c r="O32" s="16"/>
      <c r="P32" s="16"/>
      <c r="Q32" s="16"/>
      <c r="U32" s="16"/>
      <c r="V32" s="16"/>
    </row>
    <row r="33" spans="1:22" ht="15">
      <c r="A33" s="4" t="s">
        <v>37</v>
      </c>
      <c r="B33" s="47">
        <v>2</v>
      </c>
      <c r="C33" s="47">
        <v>2</v>
      </c>
      <c r="D33" s="47">
        <v>2</v>
      </c>
      <c r="E33" s="47">
        <v>2</v>
      </c>
      <c r="F33" s="47">
        <v>2</v>
      </c>
      <c r="G33" s="47">
        <v>2</v>
      </c>
      <c r="H33" s="47">
        <v>2</v>
      </c>
      <c r="I33" s="47">
        <v>2</v>
      </c>
      <c r="J33" s="47">
        <v>2</v>
      </c>
      <c r="K33" s="47">
        <v>2</v>
      </c>
      <c r="L33" s="47">
        <v>2</v>
      </c>
      <c r="M33" s="47">
        <v>2</v>
      </c>
      <c r="N33" s="45">
        <f t="shared" si="5"/>
        <v>2</v>
      </c>
      <c r="O33" s="16"/>
      <c r="P33" s="16"/>
      <c r="Q33" s="16"/>
      <c r="U33" s="16"/>
      <c r="V33" s="16"/>
    </row>
    <row r="34" spans="1:22">
      <c r="A34" s="60" t="s">
        <v>38</v>
      </c>
      <c r="B34" s="61">
        <f>+B23+B24</f>
        <v>80426.069999999992</v>
      </c>
      <c r="C34" s="61">
        <f t="shared" ref="C34:N34" si="6">+C23+C24</f>
        <v>80516.7</v>
      </c>
      <c r="D34" s="61">
        <f t="shared" si="6"/>
        <v>80604.240000000005</v>
      </c>
      <c r="E34" s="61">
        <f t="shared" si="6"/>
        <v>80680.08</v>
      </c>
      <c r="F34" s="61">
        <f t="shared" si="6"/>
        <v>80755.850000000006</v>
      </c>
      <c r="G34" s="61">
        <f t="shared" si="6"/>
        <v>80839.010000000009</v>
      </c>
      <c r="H34" s="61">
        <f t="shared" si="6"/>
        <v>80930.42</v>
      </c>
      <c r="I34" s="61">
        <f t="shared" si="6"/>
        <v>81007.990000000005</v>
      </c>
      <c r="J34" s="61">
        <f t="shared" si="6"/>
        <v>81095.040000000008</v>
      </c>
      <c r="K34" s="61">
        <f t="shared" si="6"/>
        <v>81174.200000000012</v>
      </c>
      <c r="L34" s="61">
        <f t="shared" si="6"/>
        <v>81246.91</v>
      </c>
      <c r="M34" s="61">
        <f t="shared" si="6"/>
        <v>81325.490000000005</v>
      </c>
      <c r="N34" s="61">
        <f t="shared" si="6"/>
        <v>80883.500000000015</v>
      </c>
      <c r="O34" s="16"/>
      <c r="P34" s="16"/>
      <c r="Q34" s="16"/>
      <c r="U34" s="16"/>
      <c r="V34" s="16"/>
    </row>
    <row r="35" spans="1:22">
      <c r="A35" s="60" t="s">
        <v>39</v>
      </c>
      <c r="B35" s="61">
        <f>SUM(B25:B28)</f>
        <v>1315.6399999999999</v>
      </c>
      <c r="C35" s="61">
        <f t="shared" ref="C35:M35" si="7">SUM(C25:C28)</f>
        <v>1315.32</v>
      </c>
      <c r="D35" s="61">
        <f t="shared" si="7"/>
        <v>1315.04</v>
      </c>
      <c r="E35" s="61">
        <f t="shared" si="7"/>
        <v>1314.8</v>
      </c>
      <c r="F35" s="61">
        <f t="shared" si="7"/>
        <v>1314.6</v>
      </c>
      <c r="G35" s="61">
        <f t="shared" si="7"/>
        <v>1314.43</v>
      </c>
      <c r="H35" s="61">
        <f t="shared" si="7"/>
        <v>1314.27</v>
      </c>
      <c r="I35" s="61">
        <f t="shared" si="7"/>
        <v>1314.1399999999999</v>
      </c>
      <c r="J35" s="61">
        <f t="shared" si="7"/>
        <v>1314.02</v>
      </c>
      <c r="K35" s="61">
        <f t="shared" si="7"/>
        <v>1313.9</v>
      </c>
      <c r="L35" s="61">
        <f t="shared" si="7"/>
        <v>1313.78</v>
      </c>
      <c r="M35" s="61">
        <f t="shared" si="7"/>
        <v>1313.67</v>
      </c>
      <c r="N35" s="62">
        <f t="shared" si="5"/>
        <v>1314.4675</v>
      </c>
      <c r="O35" s="16"/>
      <c r="P35" s="16"/>
      <c r="Q35" s="16"/>
      <c r="U35" s="16"/>
      <c r="V35" s="16"/>
    </row>
    <row r="36" spans="1:22">
      <c r="A36" s="60" t="s">
        <v>40</v>
      </c>
      <c r="B36" s="61">
        <f>SUM(B29:B33)</f>
        <v>9353.68</v>
      </c>
      <c r="C36" s="61">
        <f t="shared" ref="C36:M36" si="8">SUM(C29:C33)</f>
        <v>9360.4700000000012</v>
      </c>
      <c r="D36" s="61">
        <f t="shared" si="8"/>
        <v>9367.0400000000009</v>
      </c>
      <c r="E36" s="61">
        <f t="shared" si="8"/>
        <v>9373.73</v>
      </c>
      <c r="F36" s="61">
        <f t="shared" si="8"/>
        <v>9380.380000000001</v>
      </c>
      <c r="G36" s="61">
        <f t="shared" si="8"/>
        <v>9386.7999999999993</v>
      </c>
      <c r="H36" s="61">
        <f t="shared" si="8"/>
        <v>9393.36</v>
      </c>
      <c r="I36" s="61">
        <f t="shared" si="8"/>
        <v>9399.69</v>
      </c>
      <c r="J36" s="61">
        <f t="shared" si="8"/>
        <v>9406.16</v>
      </c>
      <c r="K36" s="61">
        <f t="shared" si="8"/>
        <v>9412.6</v>
      </c>
      <c r="L36" s="61">
        <f t="shared" si="8"/>
        <v>9418.64</v>
      </c>
      <c r="M36" s="61">
        <f t="shared" si="8"/>
        <v>9425</v>
      </c>
      <c r="N36" s="62">
        <f t="shared" si="5"/>
        <v>9389.7958333333354</v>
      </c>
      <c r="O36" s="16"/>
      <c r="P36" s="16"/>
      <c r="Q36" s="16"/>
      <c r="U36" s="16"/>
      <c r="V36" s="16"/>
    </row>
    <row r="37" spans="1:22">
      <c r="A37" s="60" t="s">
        <v>41</v>
      </c>
      <c r="B37" s="61">
        <f>+B22+B34+B35+B36</f>
        <v>832225.21</v>
      </c>
      <c r="C37" s="61">
        <f t="shared" ref="C37" si="9">+C22+C34+C35+C36</f>
        <v>833269.58999999985</v>
      </c>
      <c r="D37" s="61">
        <f t="shared" ref="D37" si="10">+D22+D34+D35+D36</f>
        <v>834120.88000000012</v>
      </c>
      <c r="E37" s="61">
        <f t="shared" ref="E37" si="11">+E22+E34+E35+E36</f>
        <v>834620.22</v>
      </c>
      <c r="F37" s="61">
        <f t="shared" ref="F37" si="12">+F22+F34+F35+F36</f>
        <v>835674.63</v>
      </c>
      <c r="G37" s="61">
        <f t="shared" ref="G37" si="13">+G22+G34+G35+G36</f>
        <v>837024.59000000008</v>
      </c>
      <c r="H37" s="61">
        <f t="shared" ref="H37" si="14">+H22+H34+H35+H36</f>
        <v>838022.68</v>
      </c>
      <c r="I37" s="61">
        <f t="shared" ref="I37" si="15">+I22+I34+I35+I36</f>
        <v>839576.99</v>
      </c>
      <c r="J37" s="61">
        <f t="shared" ref="J37" si="16">+J22+J34+J35+J36</f>
        <v>841526.83000000007</v>
      </c>
      <c r="K37" s="61">
        <f t="shared" ref="K37" si="17">+K22+K34+K35+K36</f>
        <v>842689.91999999993</v>
      </c>
      <c r="L37" s="61">
        <f t="shared" ref="L37" si="18">+L22+L34+L35+L36</f>
        <v>844576.91</v>
      </c>
      <c r="M37" s="61">
        <f t="shared" ref="M37" si="19">+M22+M34+M35+M36</f>
        <v>845871.83000000007</v>
      </c>
      <c r="N37" s="61">
        <f t="shared" ref="N37" si="20">+N22+N34+N35+N36</f>
        <v>838266.69</v>
      </c>
      <c r="O37" s="16"/>
      <c r="P37" s="16"/>
      <c r="Q37" s="16"/>
      <c r="U37" s="16"/>
      <c r="V37" s="16"/>
    </row>
    <row r="38" spans="1:22">
      <c r="A38" s="60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16"/>
      <c r="P38" s="16"/>
      <c r="Q38" s="16"/>
      <c r="U38" s="16"/>
      <c r="V38" s="16"/>
    </row>
    <row r="39" spans="1:22">
      <c r="A39" s="60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16"/>
      <c r="P39" s="16"/>
      <c r="Q39" s="16"/>
      <c r="U39" s="16"/>
      <c r="V39" s="16"/>
    </row>
    <row r="40" spans="1:22">
      <c r="A40" s="11" t="s">
        <v>9</v>
      </c>
      <c r="B40" s="8"/>
      <c r="C40" s="8"/>
      <c r="D40" s="8"/>
      <c r="E40" s="8"/>
      <c r="F40" s="8"/>
      <c r="G40" s="8"/>
      <c r="H40" s="8"/>
      <c r="I40" s="8"/>
      <c r="J40" s="8"/>
      <c r="K40" s="8"/>
      <c r="O40" s="16"/>
      <c r="P40" s="16"/>
      <c r="Q40" s="16"/>
      <c r="U40" s="16"/>
      <c r="V40" s="16"/>
    </row>
    <row r="41" spans="1:22">
      <c r="A41" s="11" t="s">
        <v>10</v>
      </c>
      <c r="B41" s="100" t="s">
        <v>43</v>
      </c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4"/>
      <c r="P41" s="4"/>
      <c r="Q41" s="4"/>
    </row>
    <row r="42" spans="1:22" ht="24">
      <c r="A42" s="3" t="s">
        <v>1</v>
      </c>
      <c r="B42" s="13" t="s">
        <v>13</v>
      </c>
      <c r="C42" s="13" t="s">
        <v>14</v>
      </c>
      <c r="D42" s="13" t="s">
        <v>15</v>
      </c>
      <c r="E42" s="13" t="s">
        <v>16</v>
      </c>
      <c r="F42" s="13" t="s">
        <v>17</v>
      </c>
      <c r="G42" s="13" t="s">
        <v>18</v>
      </c>
      <c r="H42" s="13" t="s">
        <v>19</v>
      </c>
      <c r="I42" s="13" t="s">
        <v>20</v>
      </c>
      <c r="J42" s="13" t="s">
        <v>21</v>
      </c>
      <c r="K42" s="13" t="s">
        <v>22</v>
      </c>
      <c r="L42" s="13" t="s">
        <v>23</v>
      </c>
      <c r="M42" s="13" t="s">
        <v>24</v>
      </c>
      <c r="N42" s="43" t="s">
        <v>25</v>
      </c>
      <c r="O42" s="4"/>
      <c r="P42" s="4"/>
      <c r="Q42" s="4"/>
    </row>
    <row r="43" spans="1:22">
      <c r="A43" s="4" t="s">
        <v>26</v>
      </c>
      <c r="B43" s="9">
        <f>+'Customers Side-by-Side'!B22/'Customers Side-by-Side'!B3-1</f>
        <v>-3.5093540511743626E-4</v>
      </c>
      <c r="C43" s="9">
        <f>+'Customers Side-by-Side'!C22/'Customers Side-by-Side'!C3-1</f>
        <v>3.6680798862231967E-4</v>
      </c>
      <c r="D43" s="9">
        <f>+'Customers Side-by-Side'!D22/'Customers Side-by-Side'!D3-1</f>
        <v>8.8059381741123488E-4</v>
      </c>
      <c r="E43" s="9">
        <f>+'Customers Side-by-Side'!E22/'Customers Side-by-Side'!E3-1</f>
        <v>-5.9064440784961647E-6</v>
      </c>
      <c r="F43" s="9">
        <f>+'Customers Side-by-Side'!F22/'Customers Side-by-Side'!F3-1</f>
        <v>-6.1932226377592325E-4</v>
      </c>
      <c r="G43" s="9">
        <f>+'Customers Side-by-Side'!G22/'Customers Side-by-Side'!G3-1</f>
        <v>-6.617487378984821E-4</v>
      </c>
      <c r="H43" s="9">
        <f>+'Customers Side-by-Side'!H22/'Customers Side-by-Side'!H3-1</f>
        <v>6.9178235452493908E-5</v>
      </c>
      <c r="I43" s="9">
        <f>+'Customers Side-by-Side'!I22/'Customers Side-by-Side'!I3-1</f>
        <v>-3.7670907868470049E-4</v>
      </c>
      <c r="J43" s="9">
        <f>+'Customers Side-by-Side'!J22/'Customers Side-by-Side'!J3-1</f>
        <v>-1.1330043354179642E-3</v>
      </c>
      <c r="K43" s="9">
        <f>+'Customers Side-by-Side'!K22/'Customers Side-by-Side'!K3-1</f>
        <v>2.4809386586510662E-4</v>
      </c>
      <c r="L43" s="9">
        <f>+'Customers Side-by-Side'!L22/'Customers Side-by-Side'!L3-1</f>
        <v>6.7211748900675161E-5</v>
      </c>
      <c r="M43" s="9">
        <f>+'Customers Side-by-Side'!M22/'Customers Side-by-Side'!M3-1</f>
        <v>-2.4977586087981951E-4</v>
      </c>
      <c r="N43" s="72">
        <f>+'Customers Side-by-Side'!N22/'Customers Side-by-Side'!N3-1</f>
        <v>-1.4795335543604793E-4</v>
      </c>
      <c r="O43" s="4"/>
      <c r="P43" s="4"/>
      <c r="Q43" s="4"/>
    </row>
    <row r="44" spans="1:22">
      <c r="A44" s="4" t="s">
        <v>27</v>
      </c>
      <c r="B44" s="9">
        <f>+'Customers Side-by-Side'!B23/'Customers Side-by-Side'!B4-1</f>
        <v>-1.8875988689521783E-3</v>
      </c>
      <c r="C44" s="9">
        <f>+'Customers Side-by-Side'!C23/'Customers Side-by-Side'!C4-1</f>
        <v>-1.457986038758019E-3</v>
      </c>
      <c r="D44" s="9">
        <f>+'Customers Side-by-Side'!D23/'Customers Side-by-Side'!D4-1</f>
        <v>-1.3591942431063764E-3</v>
      </c>
      <c r="E44" s="9">
        <f>+'Customers Side-by-Side'!E23/'Customers Side-by-Side'!E4-1</f>
        <v>-1.5611880158575842E-3</v>
      </c>
      <c r="F44" s="9">
        <f>+'Customers Side-by-Side'!F23/'Customers Side-by-Side'!F4-1</f>
        <v>-2.2130371024047246E-3</v>
      </c>
      <c r="G44" s="9">
        <f>+'Customers Side-by-Side'!G23/'Customers Side-by-Side'!G4-1</f>
        <v>-2.3347377973682581E-3</v>
      </c>
      <c r="H44" s="9">
        <f>+'Customers Side-by-Side'!H23/'Customers Side-by-Side'!H4-1</f>
        <v>-2.0788744072760545E-3</v>
      </c>
      <c r="I44" s="9">
        <f>+'Customers Side-by-Side'!I23/'Customers Side-by-Side'!I4-1</f>
        <v>-2.1708235720480085E-3</v>
      </c>
      <c r="J44" s="9">
        <f>+'Customers Side-by-Side'!J23/'Customers Side-by-Side'!J4-1</f>
        <v>-2.4372996173337436E-3</v>
      </c>
      <c r="K44" s="9">
        <f>+'Customers Side-by-Side'!K23/'Customers Side-by-Side'!K4-1</f>
        <v>-2.8716948977483003E-3</v>
      </c>
      <c r="L44" s="9">
        <f>+'Customers Side-by-Side'!L23/'Customers Side-by-Side'!L4-1</f>
        <v>-4.5250482936252112E-3</v>
      </c>
      <c r="M44" s="9">
        <f>+'Customers Side-by-Side'!M23/'Customers Side-by-Side'!M4-1</f>
        <v>-5.2827204937001548E-3</v>
      </c>
      <c r="N44" s="72">
        <f>+'Customers Side-by-Side'!N23/'Customers Side-by-Side'!N4-1</f>
        <v>-2.5193535639708164E-3</v>
      </c>
      <c r="O44" s="4"/>
      <c r="P44" s="4"/>
      <c r="Q44" s="4"/>
    </row>
    <row r="45" spans="1:22">
      <c r="A45" s="4" t="s">
        <v>28</v>
      </c>
      <c r="B45" s="9">
        <f>+'Customers Side-by-Side'!B24/'Customers Side-by-Side'!B5-1</f>
        <v>1.1075013206550466E-2</v>
      </c>
      <c r="C45" s="48">
        <f>+'Customers Side-by-Side'!C24/'Customers Side-by-Side'!C5-1</f>
        <v>2.9633101231922865E-2</v>
      </c>
      <c r="D45" s="48">
        <f>+'Customers Side-by-Side'!D24/'Customers Side-by-Side'!D5-1</f>
        <v>4.3982157339821581E-2</v>
      </c>
      <c r="E45" s="9">
        <f>+'Customers Side-by-Side'!E24/'Customers Side-by-Side'!E5-1</f>
        <v>3.5133904659882198E-2</v>
      </c>
      <c r="F45" s="48">
        <f>+'Customers Side-by-Side'!F24/'Customers Side-by-Side'!F5-1</f>
        <v>4.2959568733153652E-2</v>
      </c>
      <c r="G45" s="48">
        <f>+'Customers Side-by-Side'!G24/'Customers Side-by-Side'!G5-1</f>
        <v>4.9189627228525046E-2</v>
      </c>
      <c r="H45" s="48">
        <f>+'Customers Side-by-Side'!H24/'Customers Side-by-Side'!H5-1</f>
        <v>7.1885808399670736E-2</v>
      </c>
      <c r="I45" s="48">
        <f>+'Customers Side-by-Side'!I24/'Customers Side-by-Side'!I5-1</f>
        <v>8.0217991169977854E-2</v>
      </c>
      <c r="J45" s="48">
        <f>+'Customers Side-by-Side'!J24/'Customers Side-by-Side'!J5-1</f>
        <v>8.7872163807415582E-2</v>
      </c>
      <c r="K45" s="48">
        <f>+'Customers Side-by-Side'!K24/'Customers Side-by-Side'!K5-1</f>
        <v>6.1306221384325399E-2</v>
      </c>
      <c r="L45" s="9">
        <f>+'Customers Side-by-Side'!L24/'Customers Side-by-Side'!L5-1</f>
        <v>2.8197916666666822E-2</v>
      </c>
      <c r="M45" s="9">
        <f>+'Customers Side-by-Side'!M24/'Customers Side-by-Side'!M5-1</f>
        <v>6.200406917599155E-3</v>
      </c>
      <c r="N45" s="72">
        <f>+'Customers Side-by-Side'!N24/'Customers Side-by-Side'!N5-1</f>
        <v>4.5122845453935634E-2</v>
      </c>
      <c r="O45" s="4"/>
      <c r="P45" s="15"/>
      <c r="Q45" s="4"/>
    </row>
    <row r="46" spans="1:22">
      <c r="A46" s="4" t="s">
        <v>29</v>
      </c>
      <c r="B46" s="9">
        <f>+'Customers Side-by-Side'!B25/'Customers Side-by-Side'!B6-1</f>
        <v>-5.7581227436823701E-3</v>
      </c>
      <c r="C46" s="9">
        <f>+'Customers Side-by-Side'!C25/'Customers Side-by-Side'!C6-1</f>
        <v>-2.4456521739131265E-3</v>
      </c>
      <c r="D46" s="9">
        <f>+'Customers Side-by-Side'!D25/'Customers Side-by-Side'!D6-1</f>
        <v>2.732240437158362E-3</v>
      </c>
      <c r="E46" s="9">
        <f>+'Customers Side-by-Side'!E25/'Customers Side-by-Side'!E6-1</f>
        <v>4.3430656934306811E-3</v>
      </c>
      <c r="F46" s="9">
        <f>+'Customers Side-by-Side'!F25/'Customers Side-by-Side'!F6-1</f>
        <v>1.3406998158379313E-2</v>
      </c>
      <c r="G46" s="9">
        <f>+'Customers Side-by-Side'!G25/'Customers Side-by-Side'!G6-1</f>
        <v>1.8870370370370537E-2</v>
      </c>
      <c r="H46" s="9">
        <f>+'Customers Side-by-Side'!H25/'Customers Side-by-Side'!H6-1</f>
        <v>2.4413407821229027E-2</v>
      </c>
      <c r="I46" s="9">
        <f>+'Customers Side-by-Side'!I25/'Customers Side-by-Side'!I6-1</f>
        <v>2.4301675977653536E-2</v>
      </c>
      <c r="J46" s="9">
        <f>+'Customers Side-by-Side'!J25/'Customers Side-by-Side'!J6-1</f>
        <v>2.4189944134078267E-2</v>
      </c>
      <c r="K46" s="9">
        <f>+'Customers Side-by-Side'!K25/'Customers Side-by-Side'!K6-1</f>
        <v>2.6007462686567173E-2</v>
      </c>
      <c r="L46" s="48">
        <f>+'Customers Side-by-Side'!L25/'Customers Side-by-Side'!L6-1</f>
        <v>2.9737827715355714E-2</v>
      </c>
      <c r="M46" s="48">
        <f>+'Customers Side-by-Side'!M25/'Customers Side-by-Side'!M6-1</f>
        <v>3.1575984990619199E-2</v>
      </c>
      <c r="N46" s="72">
        <f>+'Customers Side-by-Side'!N25/'Customers Side-by-Side'!N6-1</f>
        <v>1.5786153846153894E-2</v>
      </c>
      <c r="O46" s="4"/>
      <c r="P46" s="4"/>
      <c r="Q46" s="4"/>
    </row>
    <row r="47" spans="1:22">
      <c r="A47" s="4" t="s">
        <v>30</v>
      </c>
      <c r="B47" s="9">
        <f>+'Customers Side-by-Side'!B26/'Customers Side-by-Side'!B7-1</f>
        <v>5.1409395973154304E-3</v>
      </c>
      <c r="C47" s="9">
        <f>+'Customers Side-by-Side'!C26/'Customers Side-by-Side'!C7-1</f>
        <v>6.2768817204299499E-3</v>
      </c>
      <c r="D47" s="9">
        <f>+'Customers Side-by-Side'!D26/'Customers Side-by-Side'!D7-1</f>
        <v>7.2192513368984912E-4</v>
      </c>
      <c r="E47" s="9">
        <f>+'Customers Side-by-Side'!E26/'Customers Side-by-Side'!E7-1</f>
        <v>5.6149732620314197E-4</v>
      </c>
      <c r="F47" s="9">
        <f>+'Customers Side-by-Side'!F26/'Customers Side-by-Side'!F7-1</f>
        <v>-3.568575233022564E-3</v>
      </c>
      <c r="G47" s="9">
        <f>+'Customers Side-by-Side'!G26/'Customers Side-by-Side'!G7-1</f>
        <v>-7.6392572944297132E-3</v>
      </c>
      <c r="H47" s="9">
        <f>+'Customers Side-by-Side'!H26/'Customers Side-by-Side'!H7-1</f>
        <v>-6.427622841965519E-3</v>
      </c>
      <c r="I47" s="9">
        <f>+'Customers Side-by-Side'!I26/'Customers Side-by-Side'!I7-1</f>
        <v>-3.874833555259638E-3</v>
      </c>
      <c r="J47" s="9">
        <f>+'Customers Side-by-Side'!J26/'Customers Side-by-Side'!J7-1</f>
        <v>-5.2792553191489677E-3</v>
      </c>
      <c r="K47" s="9">
        <f>+'Customers Side-by-Side'!K26/'Customers Side-by-Side'!K7-1</f>
        <v>-5.3475935828828369E-5</v>
      </c>
      <c r="L47" s="9">
        <f>+'Customers Side-by-Side'!L26/'Customers Side-by-Side'!L7-1</f>
        <v>-1.468624833110832E-3</v>
      </c>
      <c r="M47" s="9">
        <f>+'Customers Side-by-Side'!M26/'Customers Side-by-Side'!M7-1</f>
        <v>-5.5319148936169293E-3</v>
      </c>
      <c r="N47" s="72">
        <f>+'Customers Side-by-Side'!N26/'Customers Side-by-Side'!N7-1</f>
        <v>-1.7787659811007162E-3</v>
      </c>
      <c r="O47" s="4"/>
      <c r="P47" s="4"/>
      <c r="Q47" s="4"/>
    </row>
    <row r="48" spans="1:22">
      <c r="A48" s="4" t="s">
        <v>31</v>
      </c>
      <c r="B48" s="9">
        <f>+'Customers Side-by-Side'!B27/'Customers Side-by-Side'!B8-1</f>
        <v>0</v>
      </c>
      <c r="C48" s="71">
        <f>+'Customers Side-by-Side'!C27/'Customers Side-by-Side'!C8-1</f>
        <v>0</v>
      </c>
      <c r="D48" s="71">
        <f>+'Customers Side-by-Side'!D27/'Customers Side-by-Side'!D8-1</f>
        <v>0</v>
      </c>
      <c r="E48" s="9">
        <f>+'Customers Side-by-Side'!E27/'Customers Side-by-Side'!E8-1</f>
        <v>0</v>
      </c>
      <c r="F48" s="9">
        <f>+'Customers Side-by-Side'!F27/'Customers Side-by-Side'!F8-1</f>
        <v>0</v>
      </c>
      <c r="G48" s="9">
        <f>+'Customers Side-by-Side'!G27/'Customers Side-by-Side'!G8-1</f>
        <v>0</v>
      </c>
      <c r="H48" s="9">
        <f>+'Customers Side-by-Side'!H27/'Customers Side-by-Side'!H8-1</f>
        <v>0</v>
      </c>
      <c r="I48" s="9">
        <f>+'Customers Side-by-Side'!I27/'Customers Side-by-Side'!I8-1</f>
        <v>0</v>
      </c>
      <c r="J48" s="9">
        <f>+'Customers Side-by-Side'!J27/'Customers Side-by-Side'!J8-1</f>
        <v>0</v>
      </c>
      <c r="K48" s="9">
        <f>+'Customers Side-by-Side'!K27/'Customers Side-by-Side'!K8-1</f>
        <v>0</v>
      </c>
      <c r="L48" s="48">
        <f>+'Customers Side-by-Side'!L27/'Customers Side-by-Side'!L8-1</f>
        <v>7.1428571428571397E-2</v>
      </c>
      <c r="M48" s="48">
        <f>+'Customers Side-by-Side'!M27/'Customers Side-by-Side'!M8-1</f>
        <v>-6.25E-2</v>
      </c>
      <c r="N48" s="72">
        <f>+'Customers Side-by-Side'!N27/'Customers Side-by-Side'!N8-1</f>
        <v>0</v>
      </c>
      <c r="O48" s="4"/>
      <c r="P48" s="4"/>
      <c r="Q48" s="4"/>
    </row>
    <row r="49" spans="1:17">
      <c r="A49" s="4" t="s">
        <v>32</v>
      </c>
      <c r="B49" s="9">
        <f>+'Customers Side-by-Side'!B28/'Customers Side-by-Side'!B9-1</f>
        <v>0</v>
      </c>
      <c r="C49" s="9">
        <f>+'Customers Side-by-Side'!C28/'Customers Side-by-Side'!C9-1</f>
        <v>0</v>
      </c>
      <c r="D49" s="9">
        <f>+'Customers Side-by-Side'!D28/'Customers Side-by-Side'!D9-1</f>
        <v>0</v>
      </c>
      <c r="E49" s="9">
        <f>+'Customers Side-by-Side'!E28/'Customers Side-by-Side'!E9-1</f>
        <v>0</v>
      </c>
      <c r="F49" s="9">
        <f>+'Customers Side-by-Side'!F28/'Customers Side-by-Side'!F9-1</f>
        <v>0</v>
      </c>
      <c r="G49" s="9">
        <f>+'Customers Side-by-Side'!G28/'Customers Side-by-Side'!G9-1</f>
        <v>0</v>
      </c>
      <c r="H49" s="9">
        <f>+'Customers Side-by-Side'!H28/'Customers Side-by-Side'!H9-1</f>
        <v>0</v>
      </c>
      <c r="I49" s="9">
        <f>+'Customers Side-by-Side'!I28/'Customers Side-by-Side'!I9-1</f>
        <v>0</v>
      </c>
      <c r="J49" s="9">
        <f>+'Customers Side-by-Side'!J28/'Customers Side-by-Side'!J9-1</f>
        <v>0</v>
      </c>
      <c r="K49" s="9">
        <f>+'Customers Side-by-Side'!K28/'Customers Side-by-Side'!K9-1</f>
        <v>0</v>
      </c>
      <c r="L49" s="9">
        <f>+'Customers Side-by-Side'!L28/'Customers Side-by-Side'!L9-1</f>
        <v>0</v>
      </c>
      <c r="M49" s="9">
        <f>+'Customers Side-by-Side'!M28/'Customers Side-by-Side'!M9-1</f>
        <v>0</v>
      </c>
      <c r="N49" s="72">
        <f>+'Customers Side-by-Side'!N28/'Customers Side-by-Side'!N9-1</f>
        <v>0</v>
      </c>
      <c r="O49" s="4"/>
      <c r="P49" s="4"/>
      <c r="Q49" s="4"/>
    </row>
    <row r="50" spans="1:17">
      <c r="A50" s="4" t="s">
        <v>33</v>
      </c>
      <c r="B50" s="9">
        <f>+'Customers Side-by-Side'!B29/'Customers Side-by-Side'!B10-1</f>
        <v>-4.3478260869564966E-3</v>
      </c>
      <c r="C50" s="48">
        <f>+'Customers Side-by-Side'!C29/'Customers Side-by-Side'!C10-1</f>
        <v>-3.3755274261603407E-2</v>
      </c>
      <c r="D50" s="48">
        <f>+'Customers Side-by-Side'!D29/'Customers Side-by-Side'!D10-1</f>
        <v>-4.5833333333333282E-2</v>
      </c>
      <c r="E50" s="48">
        <f>+'Customers Side-by-Side'!E29/'Customers Side-by-Side'!E10-1</f>
        <v>-7.2874493927125528E-2</v>
      </c>
      <c r="F50" s="48">
        <f>+'Customers Side-by-Side'!F29/'Customers Side-by-Side'!F10-1</f>
        <v>-9.8425196850393748E-2</v>
      </c>
      <c r="G50" s="48">
        <f>+'Customers Side-by-Side'!G29/'Customers Side-by-Side'!G10-1</f>
        <v>-9.8425196850393748E-2</v>
      </c>
      <c r="H50" s="48">
        <f>+'Customers Side-by-Side'!H29/'Customers Side-by-Side'!H10-1</f>
        <v>-0.13909774436090228</v>
      </c>
      <c r="I50" s="48">
        <f>+'Customers Side-by-Side'!I29/'Customers Side-by-Side'!I10-1</f>
        <v>-0.24422442244224418</v>
      </c>
      <c r="J50" s="48">
        <f>+'Customers Side-by-Side'!J29/'Customers Side-by-Side'!J10-1</f>
        <v>-0.25649350649350644</v>
      </c>
      <c r="K50" s="48">
        <f>+'Customers Side-by-Side'!K29/'Customers Side-by-Side'!K10-1</f>
        <v>-0.2636655948553055</v>
      </c>
      <c r="L50" s="48">
        <f>+'Customers Side-by-Side'!L29/'Customers Side-by-Side'!L10-1</f>
        <v>-0.23666666666666669</v>
      </c>
      <c r="M50" s="48">
        <f>+'Customers Side-by-Side'!M29/'Customers Side-by-Side'!M10-1</f>
        <v>-0.27987421383647804</v>
      </c>
      <c r="N50" s="72">
        <f>+'Customers Side-by-Side'!N29/'Customers Side-by-Side'!N10-1</f>
        <v>-0.15911872705018359</v>
      </c>
      <c r="O50" s="4"/>
      <c r="P50" s="4"/>
      <c r="Q50" s="4"/>
    </row>
    <row r="51" spans="1:17">
      <c r="A51" s="4" t="s">
        <v>34</v>
      </c>
      <c r="B51" s="9">
        <f>+'Customers Side-by-Side'!B30/'Customers Side-by-Side'!B11-1</f>
        <v>-3.42469584673466E-3</v>
      </c>
      <c r="C51" s="9">
        <f>+'Customers Side-by-Side'!C30/'Customers Side-by-Side'!C11-1</f>
        <v>-4.0357491970394177E-3</v>
      </c>
      <c r="D51" s="9">
        <f>+'Customers Side-by-Side'!D30/'Customers Side-by-Side'!D11-1</f>
        <v>-2.5852431525992259E-3</v>
      </c>
      <c r="E51" s="9">
        <f>+'Customers Side-by-Side'!E30/'Customers Side-by-Side'!E11-1</f>
        <v>-4.0448968209704228E-3</v>
      </c>
      <c r="F51" s="9">
        <f>+'Customers Side-by-Side'!F30/'Customers Side-by-Side'!F11-1</f>
        <v>-4.9512806236079454E-3</v>
      </c>
      <c r="G51" s="9">
        <f>+'Customers Side-by-Side'!G30/'Customers Side-by-Side'!G11-1</f>
        <v>-3.3881303984396594E-3</v>
      </c>
      <c r="H51" s="9">
        <f>+'Customers Side-by-Side'!H30/'Customers Side-by-Side'!H11-1</f>
        <v>-3.890357590093263E-3</v>
      </c>
      <c r="I51" s="9">
        <f>+'Customers Side-by-Side'!I30/'Customers Side-by-Side'!I11-1</f>
        <v>-3.3110740122426208E-3</v>
      </c>
      <c r="J51" s="9">
        <f>+'Customers Side-by-Side'!J30/'Customers Side-by-Side'!J11-1</f>
        <v>-3.548297428769942E-3</v>
      </c>
      <c r="K51" s="9">
        <f>+'Customers Side-by-Side'!K30/'Customers Side-by-Side'!K11-1</f>
        <v>-1.2945434298441416E-3</v>
      </c>
      <c r="L51" s="9">
        <f>+'Customers Side-by-Side'!L30/'Customers Side-by-Side'!L11-1</f>
        <v>-1.1672231496939744E-3</v>
      </c>
      <c r="M51" s="9">
        <f>+'Customers Side-by-Side'!M30/'Customers Side-by-Side'!M11-1</f>
        <v>-8.6636072868861991E-4</v>
      </c>
      <c r="N51" s="72">
        <f>+'Customers Side-by-Side'!N30/'Customers Side-by-Side'!N11-1</f>
        <v>-3.0417368084983964E-3</v>
      </c>
      <c r="O51" s="4"/>
      <c r="P51" s="4"/>
      <c r="Q51" s="4"/>
    </row>
    <row r="52" spans="1:17">
      <c r="A52" s="4" t="s">
        <v>35</v>
      </c>
      <c r="B52" s="9">
        <f>+'Customers Side-by-Side'!B31/'Customers Side-by-Side'!B12-1</f>
        <v>-6.4634760705288841E-3</v>
      </c>
      <c r="C52" s="9">
        <f>+'Customers Side-by-Side'!C31/'Customers Side-by-Side'!C12-1</f>
        <v>-6.8595873175641975E-3</v>
      </c>
      <c r="D52" s="9">
        <f>+'Customers Side-by-Side'!D31/'Customers Side-by-Side'!D12-1</f>
        <v>-1.2236118059029577E-2</v>
      </c>
      <c r="E52" s="9">
        <f>+'Customers Side-by-Side'!E31/'Customers Side-by-Side'!E12-1</f>
        <v>-1.4593516209476354E-2</v>
      </c>
      <c r="F52" s="9">
        <f>+'Customers Side-by-Side'!F31/'Customers Side-by-Side'!F12-1</f>
        <v>-1.6931874689209314E-2</v>
      </c>
      <c r="G52" s="9">
        <f>+'Customers Side-by-Side'!G31/'Customers Side-by-Side'!G12-1</f>
        <v>-1.8789682539682606E-2</v>
      </c>
      <c r="H52" s="9">
        <f>+'Customers Side-by-Side'!H31/'Customers Side-by-Side'!H12-1</f>
        <v>-1.4773519163763127E-2</v>
      </c>
      <c r="I52" s="9">
        <f>+'Customers Side-by-Side'!I31/'Customers Side-by-Side'!I12-1</f>
        <v>-1.4681592039801017E-2</v>
      </c>
      <c r="J52" s="9">
        <f>+'Customers Side-by-Side'!J31/'Customers Side-by-Side'!J12-1</f>
        <v>-1.45748383888612E-2</v>
      </c>
      <c r="K52" s="9">
        <f>+'Customers Side-by-Side'!K31/'Customers Side-by-Side'!K12-1</f>
        <v>-1.7880138682516034E-2</v>
      </c>
      <c r="L52" s="9">
        <f>+'Customers Side-by-Side'!L31/'Customers Side-by-Side'!L12-1</f>
        <v>-1.732045567112428E-2</v>
      </c>
      <c r="M52" s="9">
        <f>+'Customers Side-by-Side'!M31/'Customers Side-by-Side'!M12-1</f>
        <v>-2.9701857282502409E-2</v>
      </c>
      <c r="N52" s="72">
        <f>+'Customers Side-by-Side'!N31/'Customers Side-by-Side'!N12-1</f>
        <v>-1.5443463117303269E-2</v>
      </c>
      <c r="O52" s="4"/>
      <c r="P52" s="4"/>
      <c r="Q52" s="4"/>
    </row>
    <row r="53" spans="1:17">
      <c r="A53" s="4" t="s">
        <v>36</v>
      </c>
      <c r="B53" s="9">
        <f>+'Customers Side-by-Side'!B32/'Customers Side-by-Side'!B13-1</f>
        <v>0</v>
      </c>
      <c r="C53" s="9">
        <f>+'Customers Side-by-Side'!C32/'Customers Side-by-Side'!C13-1</f>
        <v>0</v>
      </c>
      <c r="D53" s="9">
        <f>+'Customers Side-by-Side'!D32/'Customers Side-by-Side'!D13-1</f>
        <v>0</v>
      </c>
      <c r="E53" s="9">
        <f>+'Customers Side-by-Side'!E32/'Customers Side-by-Side'!E13-1</f>
        <v>0</v>
      </c>
      <c r="F53" s="9">
        <f>+'Customers Side-by-Side'!F32/'Customers Side-by-Side'!F13-1</f>
        <v>0</v>
      </c>
      <c r="G53" s="48">
        <f>+'Customers Side-by-Side'!G32/'Customers Side-by-Side'!G13-1</f>
        <v>4.3478260869565188E-2</v>
      </c>
      <c r="H53" s="9">
        <f>+'Customers Side-by-Side'!H32/'Customers Side-by-Side'!H13-1</f>
        <v>0</v>
      </c>
      <c r="I53" s="9">
        <f>+'Customers Side-by-Side'!I32/'Customers Side-by-Side'!I13-1</f>
        <v>0</v>
      </c>
      <c r="J53" s="9">
        <f>+'Customers Side-by-Side'!J32/'Customers Side-by-Side'!J13-1</f>
        <v>0</v>
      </c>
      <c r="K53" s="48">
        <f>+'Customers Side-by-Side'!K32/'Customers Side-by-Side'!K13-1</f>
        <v>4.3478260869565188E-2</v>
      </c>
      <c r="L53" s="48">
        <f>+'Customers Side-by-Side'!L32/'Customers Side-by-Side'!L13-1</f>
        <v>4.3478260869565188E-2</v>
      </c>
      <c r="M53" s="48">
        <f>+'Customers Side-by-Side'!M32/'Customers Side-by-Side'!M13-1</f>
        <v>-4.0000000000000036E-2</v>
      </c>
      <c r="N53" s="72">
        <f>+'Customers Side-by-Side'!N32/'Customers Side-by-Side'!N13-1</f>
        <v>6.9930069930070893E-3</v>
      </c>
      <c r="O53" s="4"/>
      <c r="P53" s="4"/>
      <c r="Q53" s="4"/>
    </row>
    <row r="54" spans="1:17">
      <c r="A54" s="74" t="s">
        <v>37</v>
      </c>
      <c r="B54" s="78">
        <f>+'Customers Side-by-Side'!B33/'Customers Side-by-Side'!B14-1</f>
        <v>0</v>
      </c>
      <c r="C54" s="78">
        <f>+'Customers Side-by-Side'!C33/'Customers Side-by-Side'!C14-1</f>
        <v>0</v>
      </c>
      <c r="D54" s="78">
        <f>+'Customers Side-by-Side'!D33/'Customers Side-by-Side'!D14-1</f>
        <v>0</v>
      </c>
      <c r="E54" s="78">
        <f>+'Customers Side-by-Side'!E33/'Customers Side-by-Side'!E14-1</f>
        <v>0</v>
      </c>
      <c r="F54" s="78">
        <f>+'Customers Side-by-Side'!F33/'Customers Side-by-Side'!F14-1</f>
        <v>0</v>
      </c>
      <c r="G54" s="78">
        <f>+'Customers Side-by-Side'!G33/'Customers Side-by-Side'!G14-1</f>
        <v>0</v>
      </c>
      <c r="H54" s="78">
        <f>+'Customers Side-by-Side'!H33/'Customers Side-by-Side'!H14-1</f>
        <v>0</v>
      </c>
      <c r="I54" s="78">
        <f>+'Customers Side-by-Side'!I33/'Customers Side-by-Side'!I14-1</f>
        <v>0</v>
      </c>
      <c r="J54" s="78">
        <f>+'Customers Side-by-Side'!J33/'Customers Side-by-Side'!J14-1</f>
        <v>0</v>
      </c>
      <c r="K54" s="78">
        <f>+'Customers Side-by-Side'!K33/'Customers Side-by-Side'!K14-1</f>
        <v>0</v>
      </c>
      <c r="L54" s="78">
        <f>+'Customers Side-by-Side'!L33/'Customers Side-by-Side'!L14-1</f>
        <v>0</v>
      </c>
      <c r="M54" s="78">
        <f>+'Customers Side-by-Side'!M33/'Customers Side-by-Side'!M14-1</f>
        <v>0</v>
      </c>
      <c r="N54" s="79">
        <f>+'Customers Side-by-Side'!N33/'Customers Side-by-Side'!N14-1</f>
        <v>0</v>
      </c>
      <c r="O54" s="4"/>
      <c r="P54" s="4"/>
      <c r="Q54" s="4"/>
    </row>
    <row r="55" spans="1:17">
      <c r="A55" s="60" t="s">
        <v>38</v>
      </c>
      <c r="B55" s="63">
        <f>+'Customers Side-by-Side'!B34/'Customers Side-by-Side'!B15-1</f>
        <v>-1.2781730805052627E-3</v>
      </c>
      <c r="C55" s="63">
        <f>+'Customers Side-by-Side'!C34/'Customers Side-by-Side'!C15-1</f>
        <v>-1.6145458158423054E-5</v>
      </c>
      <c r="D55" s="63">
        <f>+'Customers Side-by-Side'!D34/'Customers Side-by-Side'!D15-1</f>
        <v>7.2306508082342624E-4</v>
      </c>
      <c r="E55" s="63">
        <f>+'Customers Side-by-Side'!E34/'Customers Side-by-Side'!E15-1</f>
        <v>1.373513989264552E-4</v>
      </c>
      <c r="F55" s="63">
        <f>+'Customers Side-by-Side'!F34/'Customers Side-by-Side'!F15-1</f>
        <v>-1.3805143189660196E-4</v>
      </c>
      <c r="G55" s="63">
        <f>+'Customers Side-by-Side'!G34/'Customers Side-by-Side'!G15-1</f>
        <v>2.4864851491335216E-5</v>
      </c>
      <c r="H55" s="63">
        <f>+'Customers Side-by-Side'!H34/'Customers Side-by-Side'!H15-1</f>
        <v>1.2547476771951338E-3</v>
      </c>
      <c r="I55" s="63">
        <f>+'Customers Side-by-Side'!I34/'Customers Side-by-Side'!I15-1</f>
        <v>1.520553872782493E-3</v>
      </c>
      <c r="J55" s="63">
        <f>+'Customers Side-by-Side'!J34/'Customers Side-by-Side'!J15-1</f>
        <v>1.5937554035028167E-3</v>
      </c>
      <c r="K55" s="63">
        <f>+'Customers Side-by-Side'!K34/'Customers Side-by-Side'!K15-1</f>
        <v>6.4063866747288145E-5</v>
      </c>
      <c r="L55" s="63">
        <f>+'Customers Side-by-Side'!L34/'Customers Side-by-Side'!L15-1</f>
        <v>-2.9830654067983797E-3</v>
      </c>
      <c r="M55" s="63">
        <f>+'Customers Side-by-Side'!M34/'Customers Side-by-Side'!M15-1</f>
        <v>-4.730149794399785E-3</v>
      </c>
      <c r="N55" s="73">
        <f>+'Customers Side-by-Side'!N34/'Customers Side-by-Side'!N15-1</f>
        <v>-3.2443555937311519E-4</v>
      </c>
      <c r="O55" s="4"/>
      <c r="P55" s="4"/>
      <c r="Q55" s="4"/>
    </row>
    <row r="56" spans="1:17">
      <c r="A56" s="60" t="s">
        <v>39</v>
      </c>
      <c r="B56" s="63">
        <f>+'Customers Side-by-Side'!B35/'Customers Side-by-Side'!B16-1</f>
        <v>4.8669201520912253E-4</v>
      </c>
      <c r="C56" s="63">
        <f>+'Customers Side-by-Side'!C35/'Customers Side-by-Side'!C16-1</f>
        <v>2.5304878048779678E-3</v>
      </c>
      <c r="D56" s="63">
        <f>+'Customers Side-by-Side'!D35/'Customers Side-by-Side'!D16-1</f>
        <v>1.5536938309215209E-3</v>
      </c>
      <c r="E56" s="63">
        <f>+'Customers Side-by-Side'!E35/'Customers Side-by-Side'!E16-1</f>
        <v>2.134146341463472E-3</v>
      </c>
      <c r="F56" s="63">
        <f>+'Customers Side-by-Side'!F35/'Customers Side-by-Side'!F16-1</f>
        <v>3.5114503816793263E-3</v>
      </c>
      <c r="G56" s="63">
        <f>+'Customers Side-by-Side'!G35/'Customers Side-by-Side'!G16-1</f>
        <v>3.3816793893131081E-3</v>
      </c>
      <c r="H56" s="63">
        <f>+'Customers Side-by-Side'!H35/'Customers Side-by-Side'!H16-1</f>
        <v>6.3323124042879986E-3</v>
      </c>
      <c r="I56" s="63">
        <f>+'Customers Side-by-Side'!I35/'Customers Side-by-Side'!I16-1</f>
        <v>7.7760736196317293E-3</v>
      </c>
      <c r="J56" s="63">
        <f>+'Customers Side-by-Side'!J35/'Customers Side-by-Side'!J16-1</f>
        <v>6.9118773946359457E-3</v>
      </c>
      <c r="K56" s="63">
        <f>+'Customers Side-by-Side'!K35/'Customers Side-by-Side'!K16-1</f>
        <v>1.0692307692307779E-2</v>
      </c>
      <c r="L56" s="63">
        <f>+'Customers Side-by-Side'!L35/'Customers Side-by-Side'!L16-1</f>
        <v>1.2157164869029291E-2</v>
      </c>
      <c r="M56" s="63">
        <f>+'Customers Side-by-Side'!M35/'Customers Side-by-Side'!M16-1</f>
        <v>8.9631336405531226E-3</v>
      </c>
      <c r="N56" s="73">
        <f>+'Customers Side-by-Side'!N35/'Customers Side-by-Side'!N16-1</f>
        <v>5.5211321476380526E-3</v>
      </c>
      <c r="O56" s="4"/>
      <c r="P56" s="4"/>
      <c r="Q56" s="4"/>
    </row>
    <row r="57" spans="1:17">
      <c r="A57" s="60" t="s">
        <v>40</v>
      </c>
      <c r="B57" s="63">
        <f>+'Customers Side-by-Side'!B36/'Customers Side-by-Side'!B17-1</f>
        <v>-4.0800681431004682E-3</v>
      </c>
      <c r="C57" s="63">
        <f>+'Customers Side-by-Side'!C36/'Customers Side-by-Side'!C17-1</f>
        <v>-5.3692487514609422E-3</v>
      </c>
      <c r="D57" s="63">
        <f>+'Customers Side-by-Side'!D36/'Customers Side-by-Side'!D17-1</f>
        <v>-5.7276297632946616E-3</v>
      </c>
      <c r="E57" s="63">
        <f>+'Customers Side-by-Side'!E36/'Customers Side-by-Side'!E17-1</f>
        <v>-8.0708994708995618E-3</v>
      </c>
      <c r="F57" s="63">
        <f>+'Customers Side-by-Side'!F36/'Customers Side-by-Side'!F17-1</f>
        <v>-9.986279683377175E-3</v>
      </c>
      <c r="G57" s="63">
        <f>+'Customers Side-by-Side'!G36/'Customers Side-by-Side'!G17-1</f>
        <v>-9.0995460783279691E-3</v>
      </c>
      <c r="H57" s="63">
        <f>+'Customers Side-by-Side'!H36/'Customers Side-by-Side'!H17-1</f>
        <v>-9.9747048903877644E-3</v>
      </c>
      <c r="I57" s="63">
        <f>+'Customers Side-by-Side'!I36/'Customers Side-by-Side'!I17-1</f>
        <v>-1.3363073370420864E-2</v>
      </c>
      <c r="J57" s="63">
        <f>+'Customers Side-by-Side'!J36/'Customers Side-by-Side'!J17-1</f>
        <v>-1.4029350104821869E-2</v>
      </c>
      <c r="K57" s="63">
        <f>+'Customers Side-by-Side'!K36/'Customers Side-by-Side'!K17-1</f>
        <v>-1.3250864870531509E-2</v>
      </c>
      <c r="L57" s="63">
        <f>+'Customers Side-by-Side'!L36/'Customers Side-by-Side'!L17-1</f>
        <v>-1.1892572387746547E-2</v>
      </c>
      <c r="M57" s="63">
        <f>+'Customers Side-by-Side'!M36/'Customers Side-by-Side'!M17-1</f>
        <v>-1.6384888332289682E-2</v>
      </c>
      <c r="N57" s="73">
        <f>+'Customers Side-by-Side'!N36/'Customers Side-by-Side'!N17-1</f>
        <v>-1.0124308178863117E-2</v>
      </c>
      <c r="O57" s="4"/>
      <c r="P57" s="4"/>
      <c r="Q57" s="4"/>
    </row>
    <row r="58" spans="1:17">
      <c r="A58" s="60" t="s">
        <v>41</v>
      </c>
      <c r="B58" s="63">
        <f>+'Customers Side-by-Side'!B37/'Customers Side-by-Side'!B18-1</f>
        <v>-4.8135657546133359E-4</v>
      </c>
      <c r="C58" s="63">
        <f>+'Customers Side-by-Side'!C37/'Customers Side-by-Side'!C18-1</f>
        <v>2.6840054450749662E-4</v>
      </c>
      <c r="D58" s="63">
        <f>+'Customers Side-by-Side'!D37/'Customers Side-by-Side'!D18-1</f>
        <v>7.9173470624316344E-4</v>
      </c>
      <c r="E58" s="63">
        <f>+'Customers Side-by-Side'!E37/'Customers Side-by-Side'!E18-1</f>
        <v>-8.0006038191582363E-5</v>
      </c>
      <c r="F58" s="63">
        <f>+'Customers Side-by-Side'!F37/'Customers Side-by-Side'!F18-1</f>
        <v>-6.7250073842706204E-4</v>
      </c>
      <c r="G58" s="63">
        <f>+'Customers Side-by-Side'!G37/'Customers Side-by-Side'!G18-1</f>
        <v>-6.8458854963826532E-4</v>
      </c>
      <c r="H58" s="63">
        <f>+'Customers Side-by-Side'!H37/'Customers Side-by-Side'!H18-1</f>
        <v>7.9574583868424753E-5</v>
      </c>
      <c r="I58" s="63">
        <f>+'Customers Side-by-Side'!I37/'Customers Side-by-Side'!I18-1</f>
        <v>-3.2864084548134276E-4</v>
      </c>
      <c r="J58" s="63">
        <f>+'Customers Side-by-Side'!J37/'Customers Side-by-Side'!J18-1</f>
        <v>-1.0045075043951801E-3</v>
      </c>
      <c r="K58" s="63">
        <f>+'Customers Side-by-Side'!K37/'Customers Side-by-Side'!K18-1</f>
        <v>9.3661250565091336E-5</v>
      </c>
      <c r="L58" s="63">
        <f>+'Customers Side-by-Side'!L37/'Customers Side-by-Side'!L18-1</f>
        <v>-3.4335581813460525E-4</v>
      </c>
      <c r="M58" s="63">
        <f>+'Customers Side-by-Side'!M37/'Customers Side-by-Side'!M18-1</f>
        <v>-8.5066950786205631E-4</v>
      </c>
      <c r="N58" s="73">
        <f>+'Customers Side-by-Side'!N37/'Customers Side-by-Side'!N18-1</f>
        <v>-2.690066604671415E-4</v>
      </c>
    </row>
    <row r="60" spans="1:17">
      <c r="B60" s="100" t="s">
        <v>44</v>
      </c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</row>
    <row r="61" spans="1:17" ht="24">
      <c r="A61" s="3" t="s">
        <v>1</v>
      </c>
      <c r="B61" s="13" t="s">
        <v>13</v>
      </c>
      <c r="C61" s="13" t="s">
        <v>14</v>
      </c>
      <c r="D61" s="13" t="s">
        <v>15</v>
      </c>
      <c r="E61" s="13" t="s">
        <v>16</v>
      </c>
      <c r="F61" s="13" t="s">
        <v>17</v>
      </c>
      <c r="G61" s="13" t="s">
        <v>18</v>
      </c>
      <c r="H61" s="13" t="s">
        <v>19</v>
      </c>
      <c r="I61" s="13" t="s">
        <v>20</v>
      </c>
      <c r="J61" s="13" t="s">
        <v>21</v>
      </c>
      <c r="K61" s="13" t="s">
        <v>22</v>
      </c>
      <c r="L61" s="13" t="s">
        <v>23</v>
      </c>
      <c r="M61" s="13" t="s">
        <v>24</v>
      </c>
      <c r="N61" s="43" t="s">
        <v>25</v>
      </c>
    </row>
    <row r="62" spans="1:17">
      <c r="A62" s="4" t="s">
        <v>26</v>
      </c>
      <c r="B62" s="10">
        <f t="shared" ref="B62" si="21">+B22-B3</f>
        <v>-260.18000000005122</v>
      </c>
      <c r="C62" s="10">
        <f t="shared" ref="C62:N62" si="22">+C22-C3</f>
        <v>272.09999999997672</v>
      </c>
      <c r="D62" s="10">
        <f t="shared" si="22"/>
        <v>653.56000000005588</v>
      </c>
      <c r="E62" s="10">
        <f t="shared" si="22"/>
        <v>-4.3900000000139698</v>
      </c>
      <c r="F62" s="10">
        <f t="shared" si="22"/>
        <v>-461.19999999995343</v>
      </c>
      <c r="G62" s="10">
        <f t="shared" si="22"/>
        <v>-493.65000000002328</v>
      </c>
      <c r="H62" s="10">
        <f t="shared" si="22"/>
        <v>51.630000000004657</v>
      </c>
      <c r="I62" s="10">
        <f t="shared" si="22"/>
        <v>-281.82999999995809</v>
      </c>
      <c r="J62" s="10">
        <f t="shared" si="22"/>
        <v>-850.39000000001397</v>
      </c>
      <c r="K62" s="10">
        <f t="shared" si="22"/>
        <v>186.21999999997206</v>
      </c>
      <c r="L62" s="10">
        <f t="shared" si="22"/>
        <v>50.57999999995809</v>
      </c>
      <c r="M62" s="10">
        <f t="shared" si="22"/>
        <v>-188.32999999995809</v>
      </c>
      <c r="N62" s="10">
        <f t="shared" si="22"/>
        <v>-110.48999999999069</v>
      </c>
    </row>
    <row r="63" spans="1:17">
      <c r="A63" s="4" t="s">
        <v>27</v>
      </c>
      <c r="B63" s="10">
        <f t="shared" ref="B63:N63" si="23">+B23-B4</f>
        <v>-144.86000000000058</v>
      </c>
      <c r="C63" s="10">
        <f t="shared" si="23"/>
        <v>-111.94999999999709</v>
      </c>
      <c r="D63" s="10">
        <f t="shared" si="23"/>
        <v>-104.44999999999709</v>
      </c>
      <c r="E63" s="10">
        <f t="shared" si="23"/>
        <v>-120.11000000000058</v>
      </c>
      <c r="F63" s="10">
        <f t="shared" si="23"/>
        <v>-170.52999999999884</v>
      </c>
      <c r="G63" s="10">
        <f t="shared" si="23"/>
        <v>-180.08999999999651</v>
      </c>
      <c r="H63" s="10">
        <f t="shared" si="23"/>
        <v>-160.4600000000064</v>
      </c>
      <c r="I63" s="10">
        <f t="shared" si="23"/>
        <v>-167.72000000000116</v>
      </c>
      <c r="J63" s="10">
        <f t="shared" si="23"/>
        <v>-188.52999999999884</v>
      </c>
      <c r="K63" s="10">
        <f t="shared" si="23"/>
        <v>-222.42999999999302</v>
      </c>
      <c r="L63" s="10">
        <f t="shared" si="23"/>
        <v>-351.36999999999534</v>
      </c>
      <c r="M63" s="10">
        <f t="shared" si="23"/>
        <v>-410.88999999999942</v>
      </c>
      <c r="N63" s="10">
        <f t="shared" si="23"/>
        <v>-194.44916666665813</v>
      </c>
    </row>
    <row r="64" spans="1:17">
      <c r="A64" s="4" t="s">
        <v>28</v>
      </c>
      <c r="B64" s="10">
        <f t="shared" ref="B64:N64" si="24">+B24-B5</f>
        <v>41.929999999999836</v>
      </c>
      <c r="C64" s="49">
        <f t="shared" si="24"/>
        <v>110.65000000000009</v>
      </c>
      <c r="D64" s="49">
        <f t="shared" si="24"/>
        <v>162.69000000000005</v>
      </c>
      <c r="E64" s="10">
        <f t="shared" si="24"/>
        <v>131.19000000000005</v>
      </c>
      <c r="F64" s="49">
        <f t="shared" si="24"/>
        <v>159.38000000000011</v>
      </c>
      <c r="G64" s="49">
        <f t="shared" si="24"/>
        <v>182.09999999999991</v>
      </c>
      <c r="H64" s="49">
        <f t="shared" si="24"/>
        <v>261.88000000000011</v>
      </c>
      <c r="I64" s="49">
        <f t="shared" si="24"/>
        <v>290.71000000000004</v>
      </c>
      <c r="J64" s="49">
        <f t="shared" si="24"/>
        <v>317.57000000000016</v>
      </c>
      <c r="K64" s="49">
        <f t="shared" si="24"/>
        <v>227.63000000000011</v>
      </c>
      <c r="L64" s="10">
        <f t="shared" si="24"/>
        <v>108.2800000000002</v>
      </c>
      <c r="M64" s="10">
        <f t="shared" si="24"/>
        <v>24.380000000000109</v>
      </c>
      <c r="N64" s="10">
        <f t="shared" si="24"/>
        <v>168.19916666666586</v>
      </c>
      <c r="O64" s="44"/>
    </row>
    <row r="65" spans="1:14">
      <c r="A65" s="4" t="s">
        <v>29</v>
      </c>
      <c r="B65" s="10">
        <f t="shared" ref="B65:N65" si="25">+B25-B6</f>
        <v>-3.1900000000000546</v>
      </c>
      <c r="C65" s="10">
        <f t="shared" si="25"/>
        <v>-1.3500000000000227</v>
      </c>
      <c r="D65" s="10">
        <f t="shared" si="25"/>
        <v>1.5</v>
      </c>
      <c r="E65" s="10">
        <f t="shared" si="25"/>
        <v>2.3799999999999955</v>
      </c>
      <c r="F65" s="10">
        <f t="shared" si="25"/>
        <v>7.2799999999999727</v>
      </c>
      <c r="G65" s="10">
        <f t="shared" si="25"/>
        <v>10.190000000000055</v>
      </c>
      <c r="H65" s="10">
        <f t="shared" si="25"/>
        <v>13.110000000000014</v>
      </c>
      <c r="I65" s="10">
        <f t="shared" si="25"/>
        <v>13.049999999999955</v>
      </c>
      <c r="J65" s="10">
        <f t="shared" si="25"/>
        <v>12.990000000000009</v>
      </c>
      <c r="K65" s="10">
        <f t="shared" si="25"/>
        <v>13.940000000000055</v>
      </c>
      <c r="L65" s="49">
        <f t="shared" si="25"/>
        <v>15.879999999999995</v>
      </c>
      <c r="M65" s="49">
        <f t="shared" si="25"/>
        <v>16.830000000000041</v>
      </c>
      <c r="N65" s="10">
        <f t="shared" si="25"/>
        <v>8.5508333333333439</v>
      </c>
    </row>
    <row r="66" spans="1:14">
      <c r="A66" s="4" t="s">
        <v>30</v>
      </c>
      <c r="B66" s="10">
        <f t="shared" ref="B66:N66" si="26">+B26-B7</f>
        <v>3.8300000000000409</v>
      </c>
      <c r="C66" s="10">
        <f t="shared" si="26"/>
        <v>4.6699999999999591</v>
      </c>
      <c r="D66" s="10">
        <f t="shared" si="26"/>
        <v>0.53999999999996362</v>
      </c>
      <c r="E66" s="10">
        <f t="shared" si="26"/>
        <v>0.41999999999995907</v>
      </c>
      <c r="F66" s="10">
        <f t="shared" si="26"/>
        <v>-2.67999999999995</v>
      </c>
      <c r="G66" s="10">
        <f t="shared" si="26"/>
        <v>-5.7599999999999909</v>
      </c>
      <c r="H66" s="10">
        <f t="shared" si="26"/>
        <v>-4.8400000000000318</v>
      </c>
      <c r="I66" s="10">
        <f t="shared" si="26"/>
        <v>-2.9099999999999682</v>
      </c>
      <c r="J66" s="10">
        <f t="shared" si="26"/>
        <v>-3.9700000000000273</v>
      </c>
      <c r="K66" s="10">
        <f t="shared" si="26"/>
        <v>-3.999999999996362E-2</v>
      </c>
      <c r="L66" s="10">
        <f t="shared" si="26"/>
        <v>-1.1000000000000227</v>
      </c>
      <c r="M66" s="10">
        <f t="shared" si="26"/>
        <v>-4.1599999999999682</v>
      </c>
      <c r="N66" s="10">
        <f t="shared" si="26"/>
        <v>-1.3333333333333712</v>
      </c>
    </row>
    <row r="67" spans="1:14">
      <c r="A67" s="4" t="s">
        <v>31</v>
      </c>
      <c r="B67" s="10">
        <f t="shared" ref="B67:N67" si="27">+B27-B8</f>
        <v>0</v>
      </c>
      <c r="C67" s="10">
        <f t="shared" si="27"/>
        <v>0</v>
      </c>
      <c r="D67" s="10">
        <f t="shared" si="27"/>
        <v>0</v>
      </c>
      <c r="E67" s="10">
        <f t="shared" si="27"/>
        <v>0</v>
      </c>
      <c r="F67" s="10">
        <f t="shared" si="27"/>
        <v>0</v>
      </c>
      <c r="G67" s="10">
        <f t="shared" si="27"/>
        <v>0</v>
      </c>
      <c r="H67" s="10">
        <f t="shared" si="27"/>
        <v>0</v>
      </c>
      <c r="I67" s="10">
        <f t="shared" si="27"/>
        <v>0</v>
      </c>
      <c r="J67" s="10">
        <f t="shared" si="27"/>
        <v>0</v>
      </c>
      <c r="K67" s="10">
        <f t="shared" si="27"/>
        <v>0</v>
      </c>
      <c r="L67" s="49">
        <f t="shared" si="27"/>
        <v>1</v>
      </c>
      <c r="M67" s="49">
        <f t="shared" si="27"/>
        <v>-1</v>
      </c>
      <c r="N67" s="10">
        <f t="shared" si="27"/>
        <v>0</v>
      </c>
    </row>
    <row r="68" spans="1:14">
      <c r="A68" s="4" t="s">
        <v>32</v>
      </c>
      <c r="B68" s="10">
        <f t="shared" ref="B68:N68" si="28">+B28-B9</f>
        <v>0</v>
      </c>
      <c r="C68" s="10">
        <f t="shared" si="28"/>
        <v>0</v>
      </c>
      <c r="D68" s="10">
        <f t="shared" si="28"/>
        <v>0</v>
      </c>
      <c r="E68" s="10">
        <f t="shared" si="28"/>
        <v>0</v>
      </c>
      <c r="F68" s="10">
        <f t="shared" si="28"/>
        <v>0</v>
      </c>
      <c r="G68" s="10">
        <f t="shared" si="28"/>
        <v>0</v>
      </c>
      <c r="H68" s="10">
        <f t="shared" si="28"/>
        <v>0</v>
      </c>
      <c r="I68" s="10">
        <f t="shared" si="28"/>
        <v>0</v>
      </c>
      <c r="J68" s="10">
        <f t="shared" si="28"/>
        <v>0</v>
      </c>
      <c r="K68" s="10">
        <f t="shared" si="28"/>
        <v>0</v>
      </c>
      <c r="L68" s="10">
        <f t="shared" si="28"/>
        <v>0</v>
      </c>
      <c r="M68" s="10">
        <f t="shared" si="28"/>
        <v>0</v>
      </c>
      <c r="N68" s="10">
        <f t="shared" si="28"/>
        <v>0</v>
      </c>
    </row>
    <row r="69" spans="1:14">
      <c r="A69" s="4" t="s">
        <v>33</v>
      </c>
      <c r="B69" s="10">
        <f t="shared" ref="B69:N69" si="29">+B29-B10</f>
        <v>-1</v>
      </c>
      <c r="C69" s="49">
        <f t="shared" si="29"/>
        <v>-8</v>
      </c>
      <c r="D69" s="49">
        <f t="shared" si="29"/>
        <v>-11</v>
      </c>
      <c r="E69" s="49">
        <f t="shared" si="29"/>
        <v>-18</v>
      </c>
      <c r="F69" s="49">
        <f t="shared" si="29"/>
        <v>-25</v>
      </c>
      <c r="G69" s="49">
        <f t="shared" si="29"/>
        <v>-25</v>
      </c>
      <c r="H69" s="49">
        <f t="shared" si="29"/>
        <v>-37</v>
      </c>
      <c r="I69" s="49">
        <f t="shared" si="29"/>
        <v>-74</v>
      </c>
      <c r="J69" s="49">
        <f t="shared" si="29"/>
        <v>-79</v>
      </c>
      <c r="K69" s="49">
        <f t="shared" si="29"/>
        <v>-82</v>
      </c>
      <c r="L69" s="49">
        <f t="shared" si="29"/>
        <v>-71</v>
      </c>
      <c r="M69" s="49">
        <f t="shared" si="29"/>
        <v>-89</v>
      </c>
      <c r="N69" s="10">
        <f t="shared" si="29"/>
        <v>-43.333333333333314</v>
      </c>
    </row>
    <row r="70" spans="1:14">
      <c r="A70" s="4" t="s">
        <v>34</v>
      </c>
      <c r="B70" s="10">
        <f t="shared" ref="B70:N70" si="30">+B30-B11</f>
        <v>-24.489999999999782</v>
      </c>
      <c r="C70" s="10">
        <f t="shared" si="30"/>
        <v>-28.899999999999636</v>
      </c>
      <c r="D70" s="10">
        <f t="shared" si="30"/>
        <v>-18.5</v>
      </c>
      <c r="E70" s="10">
        <f t="shared" si="30"/>
        <v>-29.010000000000218</v>
      </c>
      <c r="F70" s="10">
        <f t="shared" si="30"/>
        <v>-35.569999999999709</v>
      </c>
      <c r="G70" s="10">
        <f t="shared" si="30"/>
        <v>-24.319999999999709</v>
      </c>
      <c r="H70" s="10">
        <f t="shared" si="30"/>
        <v>-27.960000000000036</v>
      </c>
      <c r="I70" s="10">
        <f t="shared" si="30"/>
        <v>-23.800000000000182</v>
      </c>
      <c r="J70" s="10">
        <f t="shared" si="30"/>
        <v>-25.529999999999745</v>
      </c>
      <c r="K70" s="10">
        <f t="shared" si="30"/>
        <v>-9.3000000000001819</v>
      </c>
      <c r="L70" s="10">
        <f t="shared" si="30"/>
        <v>-8.3900000000003274</v>
      </c>
      <c r="M70" s="10">
        <f t="shared" si="30"/>
        <v>-6.2299999999995634</v>
      </c>
      <c r="N70" s="10">
        <f t="shared" si="30"/>
        <v>-21.83333333333394</v>
      </c>
    </row>
    <row r="71" spans="1:14">
      <c r="A71" s="4" t="s">
        <v>35</v>
      </c>
      <c r="B71" s="10">
        <f t="shared" ref="B71:N71" si="31">+B31-B12</f>
        <v>-12.829999999999927</v>
      </c>
      <c r="C71" s="10">
        <f t="shared" si="31"/>
        <v>-13.630000000000109</v>
      </c>
      <c r="D71" s="10">
        <f t="shared" si="31"/>
        <v>-24.460000000000036</v>
      </c>
      <c r="E71" s="10">
        <f t="shared" si="31"/>
        <v>-29.259999999999991</v>
      </c>
      <c r="F71" s="10">
        <f t="shared" si="31"/>
        <v>-34.049999999999955</v>
      </c>
      <c r="G71" s="10">
        <f t="shared" si="31"/>
        <v>-37.880000000000109</v>
      </c>
      <c r="H71" s="10">
        <f t="shared" si="31"/>
        <v>-29.680000000000064</v>
      </c>
      <c r="I71" s="10">
        <f t="shared" si="31"/>
        <v>-29.509999999999991</v>
      </c>
      <c r="J71" s="10">
        <f t="shared" si="31"/>
        <v>-29.309999999999945</v>
      </c>
      <c r="K71" s="10">
        <f t="shared" si="31"/>
        <v>-36.099999999999909</v>
      </c>
      <c r="L71" s="10">
        <f t="shared" si="31"/>
        <v>-34.970000000000027</v>
      </c>
      <c r="M71" s="10">
        <f t="shared" si="31"/>
        <v>-60.769999999999982</v>
      </c>
      <c r="N71" s="10">
        <f t="shared" si="31"/>
        <v>-31.037500000000136</v>
      </c>
    </row>
    <row r="72" spans="1:14">
      <c r="A72" s="4" t="s">
        <v>36</v>
      </c>
      <c r="B72" s="10">
        <f t="shared" ref="B72:N72" si="32">+B32-B13</f>
        <v>0</v>
      </c>
      <c r="C72" s="10">
        <f t="shared" si="32"/>
        <v>0</v>
      </c>
      <c r="D72" s="10">
        <f t="shared" si="32"/>
        <v>0</v>
      </c>
      <c r="E72" s="10">
        <f t="shared" si="32"/>
        <v>0</v>
      </c>
      <c r="F72" s="10">
        <f t="shared" si="32"/>
        <v>0</v>
      </c>
      <c r="G72" s="49">
        <f t="shared" si="32"/>
        <v>1</v>
      </c>
      <c r="H72" s="10">
        <f t="shared" si="32"/>
        <v>0</v>
      </c>
      <c r="I72" s="10">
        <f t="shared" si="32"/>
        <v>0</v>
      </c>
      <c r="J72" s="10">
        <f t="shared" si="32"/>
        <v>0</v>
      </c>
      <c r="K72" s="49">
        <f t="shared" si="32"/>
        <v>1</v>
      </c>
      <c r="L72" s="49">
        <f t="shared" si="32"/>
        <v>1</v>
      </c>
      <c r="M72" s="49">
        <f t="shared" si="32"/>
        <v>-1</v>
      </c>
      <c r="N72" s="10">
        <f t="shared" si="32"/>
        <v>0.16666666666666785</v>
      </c>
    </row>
    <row r="73" spans="1:14">
      <c r="A73" s="74" t="s">
        <v>37</v>
      </c>
      <c r="B73" s="77">
        <f t="shared" ref="B73:N74" si="33">+B33-B14</f>
        <v>0</v>
      </c>
      <c r="C73" s="77">
        <f t="shared" si="33"/>
        <v>0</v>
      </c>
      <c r="D73" s="77">
        <f t="shared" si="33"/>
        <v>0</v>
      </c>
      <c r="E73" s="77">
        <f t="shared" si="33"/>
        <v>0</v>
      </c>
      <c r="F73" s="77">
        <f t="shared" si="33"/>
        <v>0</v>
      </c>
      <c r="G73" s="77">
        <f t="shared" si="33"/>
        <v>0</v>
      </c>
      <c r="H73" s="77">
        <f t="shared" si="33"/>
        <v>0</v>
      </c>
      <c r="I73" s="77">
        <f t="shared" si="33"/>
        <v>0</v>
      </c>
      <c r="J73" s="77">
        <f t="shared" si="33"/>
        <v>0</v>
      </c>
      <c r="K73" s="77">
        <f t="shared" si="33"/>
        <v>0</v>
      </c>
      <c r="L73" s="77">
        <f t="shared" si="33"/>
        <v>0</v>
      </c>
      <c r="M73" s="77">
        <f t="shared" si="33"/>
        <v>0</v>
      </c>
      <c r="N73" s="77">
        <f t="shared" si="33"/>
        <v>0</v>
      </c>
    </row>
    <row r="74" spans="1:14">
      <c r="A74" s="60" t="s">
        <v>38</v>
      </c>
      <c r="B74" s="62">
        <f t="shared" si="33"/>
        <v>-102.93000000000757</v>
      </c>
      <c r="C74" s="62">
        <f t="shared" si="33"/>
        <v>-1.3000000000029104</v>
      </c>
      <c r="D74" s="62">
        <f t="shared" si="33"/>
        <v>58.240000000005239</v>
      </c>
      <c r="E74" s="62">
        <f t="shared" si="33"/>
        <v>11.080000000001746</v>
      </c>
      <c r="F74" s="62">
        <f t="shared" si="33"/>
        <v>-11.149999999994179</v>
      </c>
      <c r="G74" s="62">
        <f t="shared" si="33"/>
        <v>2.0100000000093132</v>
      </c>
      <c r="H74" s="62">
        <f t="shared" si="33"/>
        <v>101.41999999999825</v>
      </c>
      <c r="I74" s="62">
        <f t="shared" si="33"/>
        <v>122.99000000000524</v>
      </c>
      <c r="J74" s="62">
        <f t="shared" si="33"/>
        <v>129.04000000000815</v>
      </c>
      <c r="K74" s="62">
        <f t="shared" si="33"/>
        <v>5.2000000000116415</v>
      </c>
      <c r="L74" s="62">
        <f t="shared" si="33"/>
        <v>-243.08999999999651</v>
      </c>
      <c r="M74" s="62">
        <f t="shared" si="33"/>
        <v>-386.50999999999476</v>
      </c>
      <c r="N74" s="62">
        <f t="shared" si="33"/>
        <v>-26.249999999985448</v>
      </c>
    </row>
    <row r="75" spans="1:14">
      <c r="A75" s="60" t="s">
        <v>39</v>
      </c>
      <c r="B75" s="62">
        <f t="shared" ref="B75:N75" si="34">+B35-B16</f>
        <v>0.63999999999987267</v>
      </c>
      <c r="C75" s="62">
        <f t="shared" si="34"/>
        <v>3.3199999999999363</v>
      </c>
      <c r="D75" s="62">
        <f t="shared" si="34"/>
        <v>2.0399999999999636</v>
      </c>
      <c r="E75" s="62">
        <f t="shared" si="34"/>
        <v>2.7999999999999545</v>
      </c>
      <c r="F75" s="62">
        <f t="shared" si="34"/>
        <v>4.5999999999999091</v>
      </c>
      <c r="G75" s="62">
        <f t="shared" si="34"/>
        <v>4.4300000000000637</v>
      </c>
      <c r="H75" s="62">
        <f t="shared" si="34"/>
        <v>8.2699999999999818</v>
      </c>
      <c r="I75" s="62">
        <f t="shared" si="34"/>
        <v>10.139999999999873</v>
      </c>
      <c r="J75" s="62">
        <f t="shared" si="34"/>
        <v>9.0199999999999818</v>
      </c>
      <c r="K75" s="62">
        <f t="shared" si="34"/>
        <v>13.900000000000091</v>
      </c>
      <c r="L75" s="62">
        <f t="shared" si="34"/>
        <v>15.779999999999973</v>
      </c>
      <c r="M75" s="62">
        <f t="shared" si="34"/>
        <v>11.670000000000073</v>
      </c>
      <c r="N75" s="62">
        <f t="shared" si="34"/>
        <v>7.2174999999999727</v>
      </c>
    </row>
    <row r="76" spans="1:14">
      <c r="A76" s="60" t="s">
        <v>40</v>
      </c>
      <c r="B76" s="62">
        <f t="shared" ref="B76:N77" si="35">+B36-B17</f>
        <v>-38.319999999999709</v>
      </c>
      <c r="C76" s="62">
        <f t="shared" si="35"/>
        <v>-50.529999999998836</v>
      </c>
      <c r="D76" s="62">
        <f t="shared" si="35"/>
        <v>-53.959999999999127</v>
      </c>
      <c r="E76" s="62">
        <f t="shared" si="35"/>
        <v>-76.270000000000437</v>
      </c>
      <c r="F76" s="62">
        <f t="shared" si="35"/>
        <v>-94.619999999998981</v>
      </c>
      <c r="G76" s="62">
        <f t="shared" si="35"/>
        <v>-86.200000000000728</v>
      </c>
      <c r="H76" s="62">
        <f t="shared" si="35"/>
        <v>-94.639999999999418</v>
      </c>
      <c r="I76" s="62">
        <f t="shared" si="35"/>
        <v>-127.30999999999949</v>
      </c>
      <c r="J76" s="62">
        <f t="shared" si="35"/>
        <v>-133.84000000000015</v>
      </c>
      <c r="K76" s="62">
        <f t="shared" si="35"/>
        <v>-126.39999999999964</v>
      </c>
      <c r="L76" s="62">
        <f t="shared" si="35"/>
        <v>-113.36000000000058</v>
      </c>
      <c r="M76" s="62">
        <f t="shared" si="35"/>
        <v>-157</v>
      </c>
      <c r="N76" s="62">
        <f t="shared" si="35"/>
        <v>-96.037499999998545</v>
      </c>
    </row>
    <row r="77" spans="1:14">
      <c r="A77" s="60" t="s">
        <v>41</v>
      </c>
      <c r="B77" s="62">
        <f t="shared" si="35"/>
        <v>-400.79000000003725</v>
      </c>
      <c r="C77" s="62">
        <f t="shared" si="35"/>
        <v>223.58999999985099</v>
      </c>
      <c r="D77" s="62">
        <f t="shared" si="35"/>
        <v>659.88000000012107</v>
      </c>
      <c r="E77" s="62">
        <f t="shared" si="35"/>
        <v>-66.78000000002794</v>
      </c>
      <c r="F77" s="62">
        <f t="shared" si="35"/>
        <v>-562.36999999999534</v>
      </c>
      <c r="G77" s="62">
        <f t="shared" si="35"/>
        <v>-573.40999999991618</v>
      </c>
      <c r="H77" s="62">
        <f t="shared" si="35"/>
        <v>66.680000000051223</v>
      </c>
      <c r="I77" s="62">
        <f t="shared" si="35"/>
        <v>-276.01000000000931</v>
      </c>
      <c r="J77" s="62">
        <f t="shared" si="35"/>
        <v>-846.16999999992549</v>
      </c>
      <c r="K77" s="62">
        <f t="shared" si="35"/>
        <v>78.919999999925494</v>
      </c>
      <c r="L77" s="62">
        <f t="shared" si="35"/>
        <v>-290.0899999999674</v>
      </c>
      <c r="M77" s="62">
        <f t="shared" si="35"/>
        <v>-720.16999999992549</v>
      </c>
      <c r="N77" s="62">
        <f t="shared" si="35"/>
        <v>-225.56000000005588</v>
      </c>
    </row>
  </sheetData>
  <mergeCells count="4">
    <mergeCell ref="B41:N41"/>
    <mergeCell ref="B60:N60"/>
    <mergeCell ref="B20:N20"/>
    <mergeCell ref="B1:N1"/>
  </mergeCells>
  <phoneticPr fontId="3" type="noConversion"/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92E39-B908-4D87-B3A7-C049CB0D0246}">
  <sheetPr>
    <tabColor theme="9" tint="0.79998168889431442"/>
  </sheetPr>
  <dimension ref="A1:AA103"/>
  <sheetViews>
    <sheetView topLeftCell="A41" zoomScale="70" zoomScaleNormal="70" workbookViewId="0">
      <selection activeCell="B14" sqref="B14:H14"/>
    </sheetView>
  </sheetViews>
  <sheetFormatPr defaultColWidth="8.7109375" defaultRowHeight="12.75"/>
  <cols>
    <col min="1" max="1" width="30.5703125" style="2" bestFit="1" customWidth="1"/>
    <col min="2" max="2" width="12.5703125" style="2" bestFit="1" customWidth="1"/>
    <col min="3" max="7" width="10.5703125" style="2" bestFit="1" customWidth="1"/>
    <col min="8" max="11" width="10.140625" style="2" bestFit="1" customWidth="1"/>
    <col min="12" max="12" width="10.28515625" style="2" customWidth="1"/>
    <col min="13" max="13" width="11.5703125" style="2" bestFit="1" customWidth="1"/>
    <col min="14" max="14" width="12.140625" style="2" customWidth="1"/>
    <col min="15" max="15" width="8.7109375" style="2"/>
    <col min="16" max="16" width="9" style="2" bestFit="1" customWidth="1"/>
    <col min="17" max="16384" width="8.7109375" style="2"/>
  </cols>
  <sheetData>
    <row r="1" spans="1:27">
      <c r="B1" s="100" t="s">
        <v>11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27" s="14" customFormat="1" ht="24">
      <c r="A2" s="3" t="s">
        <v>87</v>
      </c>
      <c r="B2" s="13" t="s">
        <v>13</v>
      </c>
      <c r="C2" s="13" t="s">
        <v>14</v>
      </c>
      <c r="D2" s="13" t="s">
        <v>15</v>
      </c>
      <c r="E2" s="13" t="s">
        <v>16</v>
      </c>
      <c r="F2" s="13" t="s">
        <v>17</v>
      </c>
      <c r="G2" s="13" t="s">
        <v>18</v>
      </c>
      <c r="H2" s="13" t="s">
        <v>19</v>
      </c>
      <c r="I2" s="13" t="s">
        <v>20</v>
      </c>
      <c r="J2" s="13" t="s">
        <v>21</v>
      </c>
      <c r="K2" s="13" t="s">
        <v>22</v>
      </c>
      <c r="L2" s="13" t="s">
        <v>23</v>
      </c>
      <c r="M2" s="13" t="s">
        <v>24</v>
      </c>
      <c r="N2" s="43" t="s">
        <v>25</v>
      </c>
    </row>
    <row r="3" spans="1:27">
      <c r="A3" s="4" t="s">
        <v>26</v>
      </c>
      <c r="B3" s="10">
        <v>1117.1588880346376</v>
      </c>
      <c r="C3" s="10">
        <v>1277.9586778196426</v>
      </c>
      <c r="D3" s="10">
        <v>1505.5261977873322</v>
      </c>
      <c r="E3" s="10">
        <v>1511.3105807420322</v>
      </c>
      <c r="F3" s="10">
        <v>1557.0319222221476</v>
      </c>
      <c r="G3" s="10">
        <v>1231.6007201284756</v>
      </c>
      <c r="H3" s="10">
        <v>936.27781298696425</v>
      </c>
      <c r="I3" s="10">
        <v>895.15532983932087</v>
      </c>
      <c r="J3" s="10">
        <v>922.02601783730063</v>
      </c>
      <c r="K3" s="10">
        <v>864.05484923454878</v>
      </c>
      <c r="L3" s="10">
        <v>819.42842241082622</v>
      </c>
      <c r="M3" s="10">
        <v>896.4902307174043</v>
      </c>
      <c r="N3" s="10">
        <f>AVERAGE(B3:M3)</f>
        <v>1127.8349708133862</v>
      </c>
      <c r="P3" s="16"/>
      <c r="Q3" s="16"/>
      <c r="R3" s="16"/>
    </row>
    <row r="4" spans="1:27">
      <c r="A4" s="4" t="s">
        <v>27</v>
      </c>
      <c r="B4" s="10">
        <v>6905.6067784683946</v>
      </c>
      <c r="C4" s="10">
        <v>7315.2252943321528</v>
      </c>
      <c r="D4" s="10">
        <v>8123.7695681028536</v>
      </c>
      <c r="E4" s="10">
        <v>8188.9094430363293</v>
      </c>
      <c r="F4" s="10">
        <v>8481.6387479398363</v>
      </c>
      <c r="G4" s="10">
        <v>7393.7796979321965</v>
      </c>
      <c r="H4" s="10">
        <v>6496.5640919337702</v>
      </c>
      <c r="I4" s="10">
        <v>6350.2199686775994</v>
      </c>
      <c r="J4" s="10">
        <v>6073.8172510083768</v>
      </c>
      <c r="K4" s="10">
        <v>5664.1969376161951</v>
      </c>
      <c r="L4" s="10">
        <v>5863.9274822923371</v>
      </c>
      <c r="M4" s="10">
        <v>6483.4828876317815</v>
      </c>
      <c r="N4" s="10">
        <f t="shared" ref="N4:N14" si="0">AVERAGE(B4:M4)</f>
        <v>6945.0948457476507</v>
      </c>
      <c r="P4" s="16"/>
      <c r="Q4" s="16"/>
      <c r="R4" s="16"/>
    </row>
    <row r="5" spans="1:27">
      <c r="A5" s="4" t="s">
        <v>28</v>
      </c>
      <c r="B5" s="10">
        <v>360.10327522451138</v>
      </c>
      <c r="C5" s="10">
        <v>473.55061596143548</v>
      </c>
      <c r="D5" s="10">
        <v>571.30900243308997</v>
      </c>
      <c r="E5" s="10">
        <v>624.04151044456341</v>
      </c>
      <c r="F5" s="10">
        <v>632.8687331536388</v>
      </c>
      <c r="G5" s="10">
        <v>512.28173960021616</v>
      </c>
      <c r="H5" s="10">
        <v>376.29041998353006</v>
      </c>
      <c r="I5" s="10">
        <v>296.27207505518766</v>
      </c>
      <c r="J5" s="10">
        <v>290.96070835639182</v>
      </c>
      <c r="K5" s="10">
        <v>245.24158362510099</v>
      </c>
      <c r="L5" s="10">
        <v>285.64192708333331</v>
      </c>
      <c r="M5" s="10">
        <v>251.63097660223804</v>
      </c>
      <c r="N5" s="10">
        <f t="shared" si="0"/>
        <v>410.01604729360309</v>
      </c>
      <c r="P5" s="16"/>
      <c r="Q5" s="16"/>
      <c r="R5" s="16"/>
    </row>
    <row r="6" spans="1:27">
      <c r="A6" s="4" t="s">
        <v>29</v>
      </c>
      <c r="B6" s="10">
        <v>2139.8971119133575</v>
      </c>
      <c r="C6" s="10">
        <v>2311.269927536232</v>
      </c>
      <c r="D6" s="10">
        <v>2603.3551912568305</v>
      </c>
      <c r="E6" s="10">
        <v>2623.2956204379561</v>
      </c>
      <c r="F6" s="10">
        <v>2674.453038674033</v>
      </c>
      <c r="G6" s="10">
        <v>2312.3203703703703</v>
      </c>
      <c r="H6" s="10">
        <v>1874.2495344506517</v>
      </c>
      <c r="I6" s="10">
        <v>1702.0316573556797</v>
      </c>
      <c r="J6" s="10">
        <v>1508.7523277467412</v>
      </c>
      <c r="K6" s="10">
        <v>1573.6567164179105</v>
      </c>
      <c r="L6" s="10">
        <v>1597.2715355805244</v>
      </c>
      <c r="M6" s="10">
        <v>1781.7673545966229</v>
      </c>
      <c r="N6" s="10">
        <f t="shared" si="0"/>
        <v>2058.5266988614094</v>
      </c>
      <c r="P6" s="16"/>
      <c r="Q6" s="16"/>
      <c r="R6" s="16"/>
    </row>
    <row r="7" spans="1:27">
      <c r="A7" s="4" t="s">
        <v>30</v>
      </c>
      <c r="B7" s="10">
        <v>96902.829530201343</v>
      </c>
      <c r="C7" s="10">
        <v>99171.895161290318</v>
      </c>
      <c r="D7" s="10">
        <v>102258.75401069519</v>
      </c>
      <c r="E7" s="10">
        <v>101742.1564171123</v>
      </c>
      <c r="F7" s="10">
        <v>103140.96937416778</v>
      </c>
      <c r="G7" s="10">
        <v>99209.676392572946</v>
      </c>
      <c r="H7" s="10">
        <v>91608.818061088983</v>
      </c>
      <c r="I7" s="10">
        <v>90664.129161118515</v>
      </c>
      <c r="J7" s="10">
        <v>83739.230053191495</v>
      </c>
      <c r="K7" s="10">
        <v>79570.34759358289</v>
      </c>
      <c r="L7" s="10">
        <v>87996.072096128177</v>
      </c>
      <c r="M7" s="10">
        <v>91782.785904255317</v>
      </c>
      <c r="N7" s="10">
        <f t="shared" si="0"/>
        <v>93982.305312950455</v>
      </c>
      <c r="P7" s="16"/>
      <c r="Q7" s="16"/>
      <c r="R7" s="16"/>
    </row>
    <row r="8" spans="1:27">
      <c r="A8" s="4" t="s">
        <v>31</v>
      </c>
      <c r="B8" s="10">
        <v>1775683.3333333333</v>
      </c>
      <c r="C8" s="10">
        <v>1707078.5333333334</v>
      </c>
      <c r="D8" s="10">
        <v>1751063.4</v>
      </c>
      <c r="E8" s="10">
        <v>1823985</v>
      </c>
      <c r="F8" s="10">
        <v>1814260.5333333334</v>
      </c>
      <c r="G8" s="10">
        <v>1806452.1333333333</v>
      </c>
      <c r="H8" s="10">
        <v>1678732.6666666667</v>
      </c>
      <c r="I8" s="10">
        <v>1813255.5333333334</v>
      </c>
      <c r="J8" s="10">
        <v>1811870.9333333333</v>
      </c>
      <c r="K8" s="10">
        <v>1644042.6</v>
      </c>
      <c r="L8" s="10">
        <v>1924012.9285714286</v>
      </c>
      <c r="M8" s="10">
        <v>1670266</v>
      </c>
      <c r="N8" s="10">
        <f t="shared" si="0"/>
        <v>1768391.9662698414</v>
      </c>
      <c r="P8" s="16"/>
      <c r="Q8" s="16"/>
      <c r="R8" s="16"/>
    </row>
    <row r="9" spans="1:27">
      <c r="A9" s="4" t="s">
        <v>32</v>
      </c>
      <c r="B9" s="10">
        <v>884450</v>
      </c>
      <c r="C9" s="10">
        <v>1051875</v>
      </c>
      <c r="D9" s="10">
        <v>965650</v>
      </c>
      <c r="E9" s="10">
        <v>1063950</v>
      </c>
      <c r="F9" s="10">
        <v>1022850</v>
      </c>
      <c r="G9" s="10">
        <v>1083250</v>
      </c>
      <c r="H9" s="10">
        <v>859875</v>
      </c>
      <c r="I9" s="10">
        <v>881100</v>
      </c>
      <c r="J9" s="10">
        <v>790750</v>
      </c>
      <c r="K9" s="10">
        <v>846150</v>
      </c>
      <c r="L9" s="10">
        <v>979675</v>
      </c>
      <c r="M9" s="10">
        <v>1207025</v>
      </c>
      <c r="N9" s="10">
        <f t="shared" si="0"/>
        <v>969716.66666666663</v>
      </c>
      <c r="P9" s="16"/>
      <c r="Q9" s="16"/>
      <c r="R9" s="16"/>
      <c r="S9" s="16"/>
      <c r="T9" s="44"/>
      <c r="U9" s="44"/>
      <c r="V9" s="44"/>
      <c r="W9" s="44"/>
      <c r="X9" s="44"/>
      <c r="Y9" s="44"/>
      <c r="Z9" s="44"/>
      <c r="AA9" s="44"/>
    </row>
    <row r="10" spans="1:27">
      <c r="A10" s="4" t="s">
        <v>33</v>
      </c>
      <c r="B10" s="10">
        <v>442.02173913043481</v>
      </c>
      <c r="C10" s="10">
        <v>508.48523206751054</v>
      </c>
      <c r="D10" s="10">
        <v>611.92916666666667</v>
      </c>
      <c r="E10" s="10">
        <v>633.46963562753035</v>
      </c>
      <c r="F10" s="10">
        <v>635.67322834645665</v>
      </c>
      <c r="G10" s="10">
        <v>466.91732283464569</v>
      </c>
      <c r="H10" s="10">
        <v>364.04887218045116</v>
      </c>
      <c r="I10" s="10">
        <v>341.23762376237624</v>
      </c>
      <c r="J10" s="10">
        <v>339.18506493506493</v>
      </c>
      <c r="K10" s="10">
        <v>336.33762057877811</v>
      </c>
      <c r="L10" s="10">
        <v>328.86333333333334</v>
      </c>
      <c r="M10" s="10">
        <v>329.17610062893084</v>
      </c>
      <c r="N10" s="10">
        <f t="shared" si="0"/>
        <v>444.77874500768166</v>
      </c>
      <c r="P10" s="16"/>
      <c r="Q10" s="16"/>
      <c r="R10" s="16"/>
    </row>
    <row r="11" spans="1:27">
      <c r="A11" s="4" t="s">
        <v>34</v>
      </c>
      <c r="B11" s="10">
        <v>778.19423856803246</v>
      </c>
      <c r="C11" s="10">
        <v>811.52604384862445</v>
      </c>
      <c r="D11" s="10">
        <v>832.87828395751819</v>
      </c>
      <c r="E11" s="10">
        <v>832.72992191857224</v>
      </c>
      <c r="F11" s="10">
        <v>905.64323496659244</v>
      </c>
      <c r="G11" s="10">
        <v>826.27166341599332</v>
      </c>
      <c r="H11" s="10">
        <v>760.02448866008069</v>
      </c>
      <c r="I11" s="10">
        <v>765.86880912632159</v>
      </c>
      <c r="J11" s="10">
        <v>772.91007644197362</v>
      </c>
      <c r="K11" s="10">
        <v>734.41536748329622</v>
      </c>
      <c r="L11" s="10">
        <v>731.3255425709516</v>
      </c>
      <c r="M11" s="10">
        <v>722.97455152273676</v>
      </c>
      <c r="N11" s="10">
        <f t="shared" si="0"/>
        <v>789.56351854005777</v>
      </c>
      <c r="P11" s="16"/>
      <c r="Q11" s="16"/>
      <c r="R11" s="16"/>
    </row>
    <row r="12" spans="1:27">
      <c r="A12" s="4" t="s">
        <v>35</v>
      </c>
      <c r="B12" s="10">
        <v>47698.392947103275</v>
      </c>
      <c r="C12" s="10">
        <v>48490.435329642678</v>
      </c>
      <c r="D12" s="10">
        <v>51847.978989494746</v>
      </c>
      <c r="E12" s="10">
        <v>53859.532169576058</v>
      </c>
      <c r="F12" s="10">
        <v>62187.203878667329</v>
      </c>
      <c r="G12" s="10">
        <v>54697.360119047618</v>
      </c>
      <c r="H12" s="10">
        <v>48245.525634644102</v>
      </c>
      <c r="I12" s="10">
        <v>46664.924378109456</v>
      </c>
      <c r="J12" s="10">
        <v>42816.161113873692</v>
      </c>
      <c r="K12" s="10">
        <v>42335.535413571073</v>
      </c>
      <c r="L12" s="10">
        <v>42465.955918771666</v>
      </c>
      <c r="M12" s="10">
        <v>44687.885630498531</v>
      </c>
      <c r="N12" s="10">
        <f t="shared" si="0"/>
        <v>48833.074293583348</v>
      </c>
      <c r="P12" s="16"/>
      <c r="Q12" s="16"/>
      <c r="R12" s="16"/>
    </row>
    <row r="13" spans="1:27">
      <c r="A13" s="4" t="s">
        <v>36</v>
      </c>
      <c r="B13" s="10">
        <v>2078431.375</v>
      </c>
      <c r="C13" s="10">
        <v>2083785.4166666667</v>
      </c>
      <c r="D13" s="10">
        <v>2351679.2083333335</v>
      </c>
      <c r="E13" s="10">
        <v>2345234.5833333335</v>
      </c>
      <c r="F13" s="10">
        <v>2585119.6666666665</v>
      </c>
      <c r="G13" s="10">
        <v>2275070.5652173911</v>
      </c>
      <c r="H13" s="10">
        <v>2126334</v>
      </c>
      <c r="I13" s="10">
        <v>2129343.875</v>
      </c>
      <c r="J13" s="10">
        <v>1950874.5</v>
      </c>
      <c r="K13" s="10">
        <v>1803228.4782608696</v>
      </c>
      <c r="L13" s="10">
        <v>1963511.8695652173</v>
      </c>
      <c r="M13" s="10">
        <v>1852255</v>
      </c>
      <c r="N13" s="10">
        <f t="shared" si="0"/>
        <v>2128739.0448369565</v>
      </c>
      <c r="P13" s="16"/>
      <c r="Q13" s="16"/>
      <c r="R13" s="16"/>
    </row>
    <row r="14" spans="1:27">
      <c r="A14" s="74" t="s">
        <v>37</v>
      </c>
      <c r="B14" s="77">
        <v>40650</v>
      </c>
      <c r="C14" s="77">
        <v>3162.5</v>
      </c>
      <c r="D14" s="77">
        <v>191200</v>
      </c>
      <c r="E14" s="77">
        <v>68075</v>
      </c>
      <c r="F14" s="77">
        <v>0</v>
      </c>
      <c r="G14" s="77">
        <v>2187.5</v>
      </c>
      <c r="H14" s="77">
        <v>44462.5</v>
      </c>
      <c r="I14" s="77">
        <v>5262.5</v>
      </c>
      <c r="J14" s="77">
        <v>0</v>
      </c>
      <c r="K14" s="77">
        <v>219100</v>
      </c>
      <c r="L14" s="77">
        <v>0</v>
      </c>
      <c r="M14" s="77">
        <v>5100</v>
      </c>
      <c r="N14" s="77">
        <f t="shared" si="0"/>
        <v>48266.666666666664</v>
      </c>
      <c r="P14" s="16"/>
      <c r="Q14" s="16"/>
      <c r="R14" s="16"/>
    </row>
    <row r="15" spans="1:27">
      <c r="A15" s="60" t="s">
        <v>38</v>
      </c>
      <c r="B15" s="62">
        <f>+'Energy Sales Summary'!B15/'Customers Side-by-Side'!B15*1000</f>
        <v>6597.8756969538927</v>
      </c>
      <c r="C15" s="62">
        <f>+'Energy Sales Summary'!C15/'Customers Side-by-Side'!C15*1000</f>
        <v>6997.9445217218508</v>
      </c>
      <c r="D15" s="62">
        <f>+'Energy Sales Summary'!D15/'Customers Side-by-Side'!D15*1000</f>
        <v>7776.9298537481682</v>
      </c>
      <c r="E15" s="62">
        <f>+'Energy Sales Summary'!E15/'Customers Side-by-Side'!E15*1000</f>
        <v>7838.7474618502765</v>
      </c>
      <c r="F15" s="62">
        <f>+'Energy Sales Summary'!F15/'Customers Side-by-Side'!F15*1000</f>
        <v>8121.1086210952499</v>
      </c>
      <c r="G15" s="62">
        <f>+'Energy Sales Summary'!G15/'Customers Side-by-Side'!G15*1000</f>
        <v>7078.6355752934915</v>
      </c>
      <c r="H15" s="62">
        <f>+'Energy Sales Summary'!H15/'Customers Side-by-Side'!H15*1000</f>
        <v>6220.720558215492</v>
      </c>
      <c r="I15" s="62">
        <f>+'Energy Sales Summary'!I15/'Customers Side-by-Side'!I15*1000</f>
        <v>6078.9767571243119</v>
      </c>
      <c r="J15" s="62">
        <f>+'Energy Sales Summary'!J15/'Customers Side-by-Side'!J15*1000</f>
        <v>5815.693550379171</v>
      </c>
      <c r="K15" s="62">
        <f>+'Energy Sales Summary'!K15/'Customers Side-by-Side'!K15*1000</f>
        <v>5416.3118924712635</v>
      </c>
      <c r="L15" s="62">
        <f>+'Energy Sales Summary'!L15/'Customers Side-by-Side'!L15*1000</f>
        <v>5601.0655785986</v>
      </c>
      <c r="M15" s="62">
        <f>+'Energy Sales Summary'!M15/'Customers Side-by-Side'!M15*1000</f>
        <v>6183.6047581750536</v>
      </c>
      <c r="N15" s="62">
        <f>+'Energy Sales Summary'!N15/'Customers Side-by-Side'!N15*1000</f>
        <v>6641.5428414581265</v>
      </c>
      <c r="P15" s="16"/>
      <c r="Q15" s="16"/>
      <c r="R15" s="16"/>
    </row>
    <row r="16" spans="1:27">
      <c r="A16" s="60" t="s">
        <v>39</v>
      </c>
      <c r="B16" s="62">
        <f>+'Energy Sales Summary'!B16/'Customers Side-by-Side'!B16*1000</f>
        <v>76728.373384030405</v>
      </c>
      <c r="C16" s="62">
        <f>+'Energy Sales Summary'!C16/'Customers Side-by-Side'!C16*1000</f>
        <v>77528.783536585368</v>
      </c>
      <c r="D16" s="62">
        <f>+'Energy Sales Summary'!D16/'Customers Side-by-Side'!D16*1000</f>
        <v>80084.075399847658</v>
      </c>
      <c r="E16" s="62">
        <f>+'Energy Sales Summary'!E16/'Customers Side-by-Side'!E16*1000</f>
        <v>80765.567073170736</v>
      </c>
      <c r="F16" s="62">
        <f>+'Energy Sales Summary'!F16/'Customers Side-by-Side'!F16*1000</f>
        <v>81792.254961832077</v>
      </c>
      <c r="G16" s="62">
        <f>+'Energy Sales Summary'!G16/'Customers Side-by-Side'!G16*1000</f>
        <v>79567.008396946578</v>
      </c>
      <c r="H16" s="62">
        <f>+'Energy Sales Summary'!H16/'Customers Side-by-Side'!H16*1000</f>
        <v>73528.925727411945</v>
      </c>
      <c r="I16" s="62">
        <f>+'Energy Sales Summary'!I16/'Customers Side-by-Side'!I16*1000</f>
        <v>74449.911809815938</v>
      </c>
      <c r="J16" s="62">
        <f>+'Energy Sales Summary'!J16/'Customers Side-by-Side'!J16*1000</f>
        <v>70307.214559386979</v>
      </c>
      <c r="K16" s="62">
        <f>+'Energy Sales Summary'!K16/'Customers Side-by-Side'!K16*1000</f>
        <v>66052.991538461545</v>
      </c>
      <c r="L16" s="62">
        <f>+'Energy Sales Summary'!L16/'Customers Side-by-Side'!L16*1000</f>
        <v>72941.33821263483</v>
      </c>
      <c r="M16" s="62">
        <f>+'Energy Sales Summary'!M16/'Customers Side-by-Side'!M16*1000</f>
        <v>75193.254992319489</v>
      </c>
      <c r="N16" s="62">
        <f>+'Energy Sales Summary'!N16/'Customers Side-by-Side'!N16*1000</f>
        <v>75758.383757251242</v>
      </c>
      <c r="P16" s="16"/>
      <c r="Q16" s="16"/>
      <c r="R16" s="16"/>
    </row>
    <row r="17" spans="1:22">
      <c r="A17" s="60" t="s">
        <v>40</v>
      </c>
      <c r="B17" s="62">
        <f>+'Energy Sales Summary'!B17/'Customers Side-by-Side'!B17*1000</f>
        <v>16004.205174616693</v>
      </c>
      <c r="C17" s="62">
        <f>+'Energy Sales Summary'!C17/'Customers Side-by-Side'!C17*1000</f>
        <v>16183.138773775368</v>
      </c>
      <c r="D17" s="62">
        <f>+'Energy Sales Summary'!D17/'Customers Side-by-Side'!D17*1000</f>
        <v>17681.111453136607</v>
      </c>
      <c r="E17" s="62">
        <f>+'Energy Sales Summary'!E17/'Customers Side-by-Side'!E17*1000</f>
        <v>18046.449523809522</v>
      </c>
      <c r="F17" s="62">
        <f>+'Energy Sales Summary'!F17/'Customers Side-by-Side'!F17*1000</f>
        <v>20450.547862796837</v>
      </c>
      <c r="G17" s="62">
        <f>+'Energy Sales Summary'!G17/'Customers Side-by-Side'!G17*1000</f>
        <v>17803.277842288608</v>
      </c>
      <c r="H17" s="62">
        <f>+'Energy Sales Summary'!H17/'Customers Side-by-Side'!H17*1000</f>
        <v>16189.432440978077</v>
      </c>
      <c r="I17" s="62">
        <f>+'Energy Sales Summary'!I17/'Customers Side-by-Side'!I17*1000</f>
        <v>15799.279521360346</v>
      </c>
      <c r="J17" s="62">
        <f>+'Energy Sales Summary'!J17/'Customers Side-by-Side'!J17*1000</f>
        <v>14527.237421383648</v>
      </c>
      <c r="K17" s="62">
        <f>+'Energy Sales Summary'!K17/'Customers Side-by-Side'!K17*1000</f>
        <v>13918.496907432647</v>
      </c>
      <c r="L17" s="62">
        <f>+'Energy Sales Summary'!L17/'Customers Side-by-Side'!L17*1000</f>
        <v>14294.478073856484</v>
      </c>
      <c r="M17" s="62">
        <f>+'Energy Sales Summary'!M17/'Customers Side-by-Side'!M17*1000</f>
        <v>14929.198184095181</v>
      </c>
      <c r="N17" s="62">
        <f>+'Energy Sales Summary'!N17/'Customers Side-by-Side'!N17*1000</f>
        <v>16313.213608011949</v>
      </c>
      <c r="P17" s="16"/>
      <c r="Q17" s="16"/>
      <c r="R17" s="16"/>
    </row>
    <row r="18" spans="1:22">
      <c r="A18" s="60" t="s">
        <v>41</v>
      </c>
      <c r="B18" s="62">
        <f>+'Energy Sales Summary'!B18/'Customers Side-by-Side'!B18*1000</f>
        <v>1934.5781491329842</v>
      </c>
      <c r="C18" s="62">
        <f>+'Energy Sales Summary'!C18/'Customers Side-by-Side'!C18*1000</f>
        <v>2119.2994348451348</v>
      </c>
      <c r="D18" s="62">
        <f>+'Energy Sales Summary'!D18/'Customers Side-by-Side'!D18*1000</f>
        <v>2418.2267352641575</v>
      </c>
      <c r="E18" s="62">
        <f>+'Energy Sales Summary'!E18/'Customers Side-by-Side'!E18*1000</f>
        <v>2434.6107558881354</v>
      </c>
      <c r="F18" s="62">
        <f>+'Energy Sales Summary'!F18/'Customers Side-by-Side'!F18*1000</f>
        <v>2530.7809771631728</v>
      </c>
      <c r="G18" s="62">
        <f>+'Energy Sales Summary'!G18/'Customers Side-by-Side'!G18*1000</f>
        <v>2105.8382875794832</v>
      </c>
      <c r="H18" s="62">
        <f>+'Energy Sales Summary'!H18/'Customers Side-by-Side'!H18*1000</f>
        <v>1731.8615333024645</v>
      </c>
      <c r="I18" s="62">
        <f>+'Energy Sales Summary'!I18/'Customers Side-by-Side'!I18*1000</f>
        <v>1677.6736869428341</v>
      </c>
      <c r="J18" s="62">
        <f>+'Energy Sales Summary'!J18/'Customers Side-by-Side'!J18*1000</f>
        <v>1653.9607703475776</v>
      </c>
      <c r="K18" s="62">
        <f>+'Energy Sales Summary'!K18/'Customers Side-by-Side'!K18*1000</f>
        <v>1550.9365685945234</v>
      </c>
      <c r="L18" s="62">
        <f>+'Energy Sales Summary'!L18/'Customers Side-by-Side'!L18*1000</f>
        <v>1543.4643050326265</v>
      </c>
      <c r="M18" s="62">
        <f>+'Energy Sales Summary'!M18/'Customers Side-by-Side'!M18*1000</f>
        <v>1679.8858895430146</v>
      </c>
      <c r="N18" s="62">
        <f>+'Energy Sales Summary'!N18/'Customers Side-by-Side'!N18*1000</f>
        <v>1947.0046182100471</v>
      </c>
    </row>
    <row r="20" spans="1:22">
      <c r="B20" s="100" t="s">
        <v>42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Q20" s="16"/>
      <c r="R20" s="16"/>
    </row>
    <row r="21" spans="1:22" ht="24">
      <c r="A21" s="3" t="s">
        <v>87</v>
      </c>
      <c r="B21" s="13" t="s">
        <v>13</v>
      </c>
      <c r="C21" s="13" t="s">
        <v>14</v>
      </c>
      <c r="D21" s="13" t="s">
        <v>15</v>
      </c>
      <c r="E21" s="13" t="s">
        <v>16</v>
      </c>
      <c r="F21" s="13" t="s">
        <v>17</v>
      </c>
      <c r="G21" s="13" t="s">
        <v>18</v>
      </c>
      <c r="H21" s="13" t="s">
        <v>19</v>
      </c>
      <c r="I21" s="13" t="s">
        <v>20</v>
      </c>
      <c r="J21" s="13" t="s">
        <v>21</v>
      </c>
      <c r="K21" s="13" t="s">
        <v>22</v>
      </c>
      <c r="L21" s="13" t="s">
        <v>23</v>
      </c>
      <c r="M21" s="13" t="s">
        <v>24</v>
      </c>
      <c r="N21" s="43" t="s">
        <v>25</v>
      </c>
      <c r="Q21" s="16"/>
      <c r="R21" s="16"/>
    </row>
    <row r="22" spans="1:22">
      <c r="A22" s="4" t="s">
        <v>26</v>
      </c>
      <c r="B22" s="5">
        <v>1089.05</v>
      </c>
      <c r="C22" s="5">
        <v>1335.6</v>
      </c>
      <c r="D22" s="6">
        <v>1428.93</v>
      </c>
      <c r="E22" s="5">
        <v>1417.16</v>
      </c>
      <c r="F22" s="5">
        <v>1452.23</v>
      </c>
      <c r="G22" s="5">
        <v>1246.18</v>
      </c>
      <c r="H22" s="5">
        <v>994.61</v>
      </c>
      <c r="I22" s="5">
        <v>920.23</v>
      </c>
      <c r="J22" s="5">
        <v>1032.08</v>
      </c>
      <c r="K22" s="5">
        <v>938.45</v>
      </c>
      <c r="L22" s="5">
        <v>876.28</v>
      </c>
      <c r="M22" s="5">
        <v>926.44</v>
      </c>
      <c r="N22" s="5">
        <f>AVERAGE(B22:M22)</f>
        <v>1138.1033333333335</v>
      </c>
      <c r="O22" s="16"/>
      <c r="P22" s="16"/>
      <c r="Q22" s="16"/>
      <c r="R22" s="16"/>
      <c r="U22" s="16"/>
      <c r="V22" s="16"/>
    </row>
    <row r="23" spans="1:22">
      <c r="A23" s="4" t="s">
        <v>27</v>
      </c>
      <c r="B23" s="5">
        <v>6644.04</v>
      </c>
      <c r="C23" s="5">
        <v>7388.22</v>
      </c>
      <c r="D23" s="6">
        <v>7707.92</v>
      </c>
      <c r="E23" s="5">
        <v>7710.37</v>
      </c>
      <c r="F23" s="5">
        <v>7899.09</v>
      </c>
      <c r="G23" s="5">
        <v>7210.98</v>
      </c>
      <c r="H23" s="5">
        <v>6563.3</v>
      </c>
      <c r="I23" s="5">
        <v>6118.34</v>
      </c>
      <c r="J23" s="5">
        <v>6233.12</v>
      </c>
      <c r="K23" s="5">
        <v>5729.45</v>
      </c>
      <c r="L23" s="5">
        <v>5829.31</v>
      </c>
      <c r="M23" s="5">
        <v>6200.69</v>
      </c>
      <c r="N23" s="5">
        <f t="shared" ref="N23:N33" si="1">AVERAGE(B23:M23)</f>
        <v>6769.5691666666671</v>
      </c>
      <c r="O23" s="16"/>
      <c r="P23" s="16"/>
      <c r="Q23" s="16"/>
      <c r="R23" s="16"/>
      <c r="U23" s="16"/>
      <c r="V23" s="16"/>
    </row>
    <row r="24" spans="1:22">
      <c r="A24" s="4" t="s">
        <v>28</v>
      </c>
      <c r="B24" s="5">
        <f>+B87/'Customers Side-by-Side'!B24</f>
        <v>307.22323292223211</v>
      </c>
      <c r="C24" s="5">
        <f>+C87/'Customers Side-by-Side'!C24</f>
        <v>342.3962727426424</v>
      </c>
      <c r="D24" s="5">
        <f>+D87/'Customers Side-by-Side'!D24</f>
        <v>360.85609927259821</v>
      </c>
      <c r="E24" s="5">
        <f>+E87/'Customers Side-by-Side'!E24</f>
        <v>362.91220871418994</v>
      </c>
      <c r="F24" s="5">
        <f>+F87/'Customers Side-by-Side'!F24</f>
        <v>358.28902046322668</v>
      </c>
      <c r="G24" s="5">
        <f>+G87/'Customers Side-by-Side'!G24</f>
        <v>321.34056280734274</v>
      </c>
      <c r="H24" s="5">
        <f>+H87/'Customers Side-by-Side'!H24</f>
        <v>250.40807399971317</v>
      </c>
      <c r="I24" s="5">
        <f>+I87/'Customers Side-by-Side'!I24</f>
        <v>210.24989079650854</v>
      </c>
      <c r="J24" s="5">
        <f>+J87/'Customers Side-by-Side'!J24</f>
        <v>203.98163837856123</v>
      </c>
      <c r="K24" s="5">
        <f>+K87/'Customers Side-by-Side'!K24</f>
        <v>193.50792385989041</v>
      </c>
      <c r="L24" s="5">
        <f>+L87/'Customers Side-by-Side'!L24</f>
        <v>197.49158114419444</v>
      </c>
      <c r="M24" s="5">
        <f>+M87/'Customers Side-by-Side'!M24</f>
        <v>215.03073263943301</v>
      </c>
      <c r="N24" s="5">
        <f>+N87/'Customers Side-by-Side'!N24</f>
        <v>219.82013728949195</v>
      </c>
      <c r="O24" s="16"/>
      <c r="P24" s="16"/>
      <c r="Q24" s="16"/>
      <c r="R24" s="16"/>
      <c r="U24" s="16"/>
      <c r="V24" s="16"/>
    </row>
    <row r="25" spans="1:22">
      <c r="A25" s="4" t="s">
        <v>29</v>
      </c>
      <c r="B25" s="5">
        <v>1992.54</v>
      </c>
      <c r="C25" s="5">
        <v>2262.84</v>
      </c>
      <c r="D25" s="6">
        <v>2402.48</v>
      </c>
      <c r="E25" s="5">
        <v>2428.62</v>
      </c>
      <c r="F25" s="5">
        <v>2486.5500000000002</v>
      </c>
      <c r="G25" s="5">
        <v>2252.65</v>
      </c>
      <c r="H25" s="5">
        <v>1968.19</v>
      </c>
      <c r="I25" s="5">
        <v>1676.29</v>
      </c>
      <c r="J25" s="5">
        <v>1629.15</v>
      </c>
      <c r="K25" s="5">
        <v>1666.55</v>
      </c>
      <c r="L25" s="5">
        <v>1639.71</v>
      </c>
      <c r="M25" s="5">
        <v>1754.69</v>
      </c>
      <c r="N25" s="5">
        <f t="shared" si="1"/>
        <v>2013.3549999999998</v>
      </c>
      <c r="O25" s="16"/>
      <c r="P25" s="16"/>
      <c r="Q25" s="16"/>
      <c r="R25" s="16"/>
      <c r="U25" s="16"/>
      <c r="V25" s="16"/>
    </row>
    <row r="26" spans="1:22">
      <c r="A26" s="4" t="s">
        <v>30</v>
      </c>
      <c r="B26" s="5">
        <v>96201.45</v>
      </c>
      <c r="C26" s="5">
        <v>99257.55</v>
      </c>
      <c r="D26" s="5">
        <v>100628.4</v>
      </c>
      <c r="E26" s="5">
        <v>99340.65</v>
      </c>
      <c r="F26" s="5">
        <v>101790.92</v>
      </c>
      <c r="G26" s="5">
        <v>95157.19</v>
      </c>
      <c r="H26" s="5">
        <v>91904.78</v>
      </c>
      <c r="I26" s="5">
        <v>90018.880000000005</v>
      </c>
      <c r="J26" s="5">
        <v>87932.89</v>
      </c>
      <c r="K26" s="5">
        <v>86233.68</v>
      </c>
      <c r="L26" s="5">
        <v>87943.5</v>
      </c>
      <c r="M26" s="5">
        <v>94396.15</v>
      </c>
      <c r="N26" s="5">
        <f t="shared" si="1"/>
        <v>94233.83666666667</v>
      </c>
      <c r="O26" s="16"/>
      <c r="P26" s="16"/>
      <c r="Q26" s="16"/>
      <c r="R26" s="16"/>
      <c r="U26" s="16"/>
      <c r="V26" s="16"/>
    </row>
    <row r="27" spans="1:22">
      <c r="A27" s="4" t="s">
        <v>31</v>
      </c>
      <c r="B27" s="5">
        <v>1805540.55</v>
      </c>
      <c r="C27" s="5">
        <v>1771986.69</v>
      </c>
      <c r="D27" s="5">
        <v>1798658.39</v>
      </c>
      <c r="E27" s="5">
        <v>1781272.8</v>
      </c>
      <c r="F27" s="5">
        <v>1703212.55</v>
      </c>
      <c r="G27" s="5">
        <v>1747847</v>
      </c>
      <c r="H27" s="5">
        <v>1613396.77</v>
      </c>
      <c r="I27" s="5">
        <v>1669658.5</v>
      </c>
      <c r="J27" s="5">
        <v>1707473.18</v>
      </c>
      <c r="K27" s="5">
        <v>1581644.32</v>
      </c>
      <c r="L27" s="5">
        <v>1743055.24</v>
      </c>
      <c r="M27" s="5">
        <v>1729838.6</v>
      </c>
      <c r="N27" s="5">
        <f t="shared" si="1"/>
        <v>1721132.0491666666</v>
      </c>
      <c r="O27" s="16"/>
      <c r="P27" s="16"/>
      <c r="Q27" s="16"/>
      <c r="R27" s="16"/>
      <c r="U27" s="16"/>
      <c r="V27" s="16"/>
    </row>
    <row r="28" spans="1:22">
      <c r="A28" s="4" t="s">
        <v>32</v>
      </c>
      <c r="B28" s="5">
        <v>2275305.2999999998</v>
      </c>
      <c r="C28" s="5">
        <v>856598.51</v>
      </c>
      <c r="D28" s="5">
        <v>909516.26</v>
      </c>
      <c r="E28" s="5">
        <v>856799.71</v>
      </c>
      <c r="F28" s="5">
        <v>838220.83</v>
      </c>
      <c r="G28" s="5">
        <v>893858.71</v>
      </c>
      <c r="H28" s="5">
        <v>852795.71</v>
      </c>
      <c r="I28" s="5">
        <v>1581683.67</v>
      </c>
      <c r="J28" s="5">
        <v>1602539.43</v>
      </c>
      <c r="K28" s="5">
        <v>1009121.83</v>
      </c>
      <c r="L28" s="5">
        <v>2107276.11</v>
      </c>
      <c r="M28" s="5">
        <v>2962428.73</v>
      </c>
      <c r="N28" s="5">
        <f t="shared" si="1"/>
        <v>1395512.0666666667</v>
      </c>
      <c r="O28" s="16"/>
      <c r="P28" s="16"/>
      <c r="Q28" s="16"/>
      <c r="R28" s="16"/>
      <c r="U28" s="16"/>
      <c r="V28" s="16"/>
    </row>
    <row r="29" spans="1:22">
      <c r="A29" s="4" t="s">
        <v>33</v>
      </c>
      <c r="B29" s="5">
        <v>476.78</v>
      </c>
      <c r="C29" s="5">
        <v>582.16</v>
      </c>
      <c r="D29" s="5">
        <v>627.79</v>
      </c>
      <c r="E29" s="5">
        <v>628.04</v>
      </c>
      <c r="F29" s="5">
        <v>639.38</v>
      </c>
      <c r="G29" s="5">
        <v>568.6</v>
      </c>
      <c r="H29" s="5">
        <v>446.02</v>
      </c>
      <c r="I29" s="5">
        <v>393.01</v>
      </c>
      <c r="J29" s="5">
        <v>412.27</v>
      </c>
      <c r="K29" s="5">
        <v>386.06</v>
      </c>
      <c r="L29" s="5">
        <v>375.68</v>
      </c>
      <c r="M29" s="5">
        <v>401.12</v>
      </c>
      <c r="N29" s="5">
        <f t="shared" si="1"/>
        <v>494.74250000000001</v>
      </c>
      <c r="O29" s="16"/>
      <c r="P29" s="16"/>
      <c r="Q29" s="16"/>
      <c r="R29" s="16"/>
      <c r="U29" s="16"/>
      <c r="V29" s="16"/>
    </row>
    <row r="30" spans="1:22">
      <c r="A30" s="4" t="s">
        <v>34</v>
      </c>
      <c r="B30" s="5">
        <v>780.5</v>
      </c>
      <c r="C30" s="5">
        <v>838.24</v>
      </c>
      <c r="D30" s="5">
        <v>862.87</v>
      </c>
      <c r="E30" s="5">
        <v>840.23</v>
      </c>
      <c r="F30" s="5">
        <v>884.5</v>
      </c>
      <c r="G30" s="5">
        <v>819.72</v>
      </c>
      <c r="H30" s="5">
        <v>752.15</v>
      </c>
      <c r="I30" s="5">
        <v>777.64</v>
      </c>
      <c r="J30" s="5">
        <v>794.87</v>
      </c>
      <c r="K30" s="5">
        <v>729.93</v>
      </c>
      <c r="L30" s="5">
        <v>715.08</v>
      </c>
      <c r="M30" s="5">
        <v>742.73</v>
      </c>
      <c r="N30" s="5">
        <f t="shared" si="1"/>
        <v>794.87166666666678</v>
      </c>
      <c r="O30" s="16"/>
      <c r="P30" s="16"/>
      <c r="Q30" s="16"/>
      <c r="R30" s="16"/>
      <c r="U30" s="16"/>
      <c r="V30" s="16"/>
    </row>
    <row r="31" spans="1:22">
      <c r="A31" s="4" t="s">
        <v>35</v>
      </c>
      <c r="B31" s="5">
        <v>49553.82</v>
      </c>
      <c r="C31" s="5">
        <v>54781.78</v>
      </c>
      <c r="D31" s="6">
        <v>57117.440000000002</v>
      </c>
      <c r="E31" s="5">
        <v>57268.13</v>
      </c>
      <c r="F31" s="5">
        <v>57645.14</v>
      </c>
      <c r="G31" s="5">
        <v>54226.84</v>
      </c>
      <c r="H31" s="5">
        <v>47939.44</v>
      </c>
      <c r="I31" s="5">
        <v>44025.24</v>
      </c>
      <c r="J31" s="5">
        <v>43587.78</v>
      </c>
      <c r="K31" s="5">
        <v>42464.62</v>
      </c>
      <c r="L31" s="5">
        <v>43296.83</v>
      </c>
      <c r="M31" s="5">
        <v>45495.98</v>
      </c>
      <c r="N31" s="5">
        <f t="shared" si="1"/>
        <v>49783.586666666662</v>
      </c>
      <c r="O31" s="16"/>
      <c r="P31" s="16"/>
      <c r="Q31" s="16"/>
      <c r="U31" s="16"/>
      <c r="V31" s="16"/>
    </row>
    <row r="32" spans="1:22">
      <c r="A32" s="4" t="s">
        <v>36</v>
      </c>
      <c r="B32" s="5">
        <v>2308054.7200000002</v>
      </c>
      <c r="C32" s="5">
        <v>2387139.39</v>
      </c>
      <c r="D32" s="6">
        <v>2422471.4300000002</v>
      </c>
      <c r="E32" s="5">
        <v>2424751.04</v>
      </c>
      <c r="F32" s="5">
        <v>2430454.15</v>
      </c>
      <c r="G32" s="5">
        <v>2378744.64</v>
      </c>
      <c r="H32" s="5">
        <v>2280722.52</v>
      </c>
      <c r="I32" s="5">
        <v>2206239.89</v>
      </c>
      <c r="J32" s="5">
        <v>2177737.56</v>
      </c>
      <c r="K32" s="5">
        <v>2159420.67</v>
      </c>
      <c r="L32" s="5">
        <v>2192222.62</v>
      </c>
      <c r="M32" s="5">
        <v>2240278.88</v>
      </c>
      <c r="N32" s="5">
        <f t="shared" si="1"/>
        <v>2300686.4591666665</v>
      </c>
      <c r="O32" s="16"/>
      <c r="P32" s="16"/>
      <c r="Q32" s="16"/>
      <c r="U32" s="16"/>
      <c r="V32" s="16"/>
    </row>
    <row r="33" spans="1:22">
      <c r="A33" s="74" t="s">
        <v>37</v>
      </c>
      <c r="B33" s="80">
        <v>51650</v>
      </c>
      <c r="C33" s="80">
        <v>0</v>
      </c>
      <c r="D33" s="81">
        <v>26325</v>
      </c>
      <c r="E33" s="80">
        <v>58487.5</v>
      </c>
      <c r="F33" s="80">
        <v>27370.83</v>
      </c>
      <c r="G33" s="80">
        <v>80829.17</v>
      </c>
      <c r="H33" s="80">
        <v>0</v>
      </c>
      <c r="I33" s="80">
        <v>25054.17</v>
      </c>
      <c r="J33" s="80">
        <v>132620.82999999999</v>
      </c>
      <c r="K33" s="80">
        <v>28.12</v>
      </c>
      <c r="L33" s="80">
        <v>16565.62</v>
      </c>
      <c r="M33" s="80">
        <v>24241.67</v>
      </c>
      <c r="N33" s="80">
        <f t="shared" si="1"/>
        <v>36931.075833333329</v>
      </c>
      <c r="O33" s="16"/>
      <c r="P33" s="16"/>
      <c r="Q33" s="16"/>
      <c r="U33" s="16"/>
      <c r="V33" s="16"/>
    </row>
    <row r="34" spans="1:22">
      <c r="A34" s="60" t="s">
        <v>38</v>
      </c>
      <c r="B34" s="62">
        <f>+'Energy Sales Summary'!B34/'Customers Side-by-Side'!B34*1000</f>
        <v>6342.4351720232016</v>
      </c>
      <c r="C34" s="62">
        <f>+'Energy Sales Summary'!C34/'Customers Side-by-Side'!C34*1000</f>
        <v>7051.7838793815445</v>
      </c>
      <c r="D34" s="62">
        <f>+'Energy Sales Summary'!D34/'Customers Side-by-Side'!D34*1000</f>
        <v>7355.9275589720846</v>
      </c>
      <c r="E34" s="62">
        <f>+'Energy Sales Summary'!E34/'Customers Side-by-Side'!E34*1000</f>
        <v>7358.3708401045205</v>
      </c>
      <c r="F34" s="62">
        <f>+'Energy Sales Summary'!F34/'Customers Side-by-Side'!F34*1000</f>
        <v>7537.7759342796835</v>
      </c>
      <c r="G34" s="62">
        <f>+'Energy Sales Summary'!G34/'Customers Side-by-Side'!G34*1000</f>
        <v>6879.9511002398467</v>
      </c>
      <c r="H34" s="62">
        <f>+'Energy Sales Summary'!H34/'Customers Side-by-Side'!H34*1000</f>
        <v>6258.703960290828</v>
      </c>
      <c r="I34" s="62">
        <f>+'Energy Sales Summary'!I34/'Customers Side-by-Side'!I34*1000</f>
        <v>5832.8316269197649</v>
      </c>
      <c r="J34" s="62">
        <f>+'Energy Sales Summary'!J34/'Customers Side-by-Side'!J34*1000</f>
        <v>5940.8212415506541</v>
      </c>
      <c r="K34" s="62">
        <f>+'Energy Sales Summary'!K34/'Customers Side-by-Side'!K34*1000</f>
        <v>5460.7057509220904</v>
      </c>
      <c r="L34" s="62">
        <f>+'Energy Sales Summary'!L34/'Customers Side-by-Side'!L34*1000</f>
        <v>5555.6257943262099</v>
      </c>
      <c r="M34" s="62">
        <f>+'Energy Sales Summary'!M34/'Customers Side-by-Side'!M34*1000</f>
        <v>5909.4954112898668</v>
      </c>
      <c r="N34" s="62">
        <f>+'Energy Sales Summary'!N34/'Customers Side-by-Side'!N34*1000</f>
        <v>6444.5759006727494</v>
      </c>
      <c r="O34" s="16"/>
      <c r="P34" s="16"/>
      <c r="Q34" s="16"/>
      <c r="U34" s="16"/>
      <c r="V34" s="16"/>
    </row>
    <row r="35" spans="1:22">
      <c r="A35" s="60" t="s">
        <v>39</v>
      </c>
      <c r="B35" s="62">
        <f>+'Energy Sales Summary'!B35/'Customers Side-by-Side'!B35*1000</f>
        <v>77904.636763020273</v>
      </c>
      <c r="C35" s="62">
        <f>+'Energy Sales Summary'!C35/'Customers Side-by-Side'!C35*1000</f>
        <v>78303.060597041025</v>
      </c>
      <c r="D35" s="62">
        <f>+'Energy Sales Summary'!D35/'Customers Side-by-Side'!D35*1000</f>
        <v>79492.897467757648</v>
      </c>
      <c r="E35" s="62">
        <f>+'Energy Sales Summary'!E35/'Customers Side-by-Side'!E35*1000</f>
        <v>78537.48468101614</v>
      </c>
      <c r="F35" s="62">
        <f>+'Energy Sales Summary'!F35/'Customers Side-by-Side'!F35*1000</f>
        <v>79055.902227597748</v>
      </c>
      <c r="G35" s="62">
        <f>+'Energy Sales Summary'!G35/'Customers Side-by-Side'!G35*1000</f>
        <v>75737.289212129981</v>
      </c>
      <c r="H35" s="62">
        <f>+'Energy Sales Summary'!H35/'Customers Side-by-Side'!H35*1000</f>
        <v>72204.30236229999</v>
      </c>
      <c r="I35" s="62">
        <f>+'Energy Sales Summary'!I35/'Customers Side-by-Side'!I35*1000</f>
        <v>72207.54898542013</v>
      </c>
      <c r="J35" s="62">
        <f>+'Energy Sales Summary'!J35/'Customers Side-by-Side'!J35*1000</f>
        <v>71450.277046924704</v>
      </c>
      <c r="K35" s="62">
        <f>+'Energy Sales Summary'!K35/'Customers Side-by-Side'!K35*1000</f>
        <v>68612.247834538401</v>
      </c>
      <c r="L35" s="62">
        <f>+'Energy Sales Summary'!L35/'Customers Side-by-Side'!L35*1000</f>
        <v>72255.394430422137</v>
      </c>
      <c r="M35" s="62">
        <f>+'Energy Sales Summary'!M35/'Customers Side-by-Side'!M35*1000</f>
        <v>76478.876543348029</v>
      </c>
      <c r="N35" s="62">
        <f>+'Energy Sales Summary'!N35/'Customers Side-by-Side'!N35*1000</f>
        <v>75187.792588722557</v>
      </c>
      <c r="O35" s="16"/>
      <c r="P35" s="16"/>
      <c r="Q35" s="16"/>
      <c r="U35" s="16"/>
      <c r="V35" s="16"/>
    </row>
    <row r="36" spans="1:22">
      <c r="A36" s="60" t="s">
        <v>40</v>
      </c>
      <c r="B36" s="62">
        <f>+'Energy Sales Summary'!B36/'Customers Side-by-Side'!B36*1000</f>
        <v>16987.602114290843</v>
      </c>
      <c r="C36" s="62">
        <f>+'Energy Sales Summary'!C36/'Customers Side-by-Side'!C36*1000</f>
        <v>18322.562083164623</v>
      </c>
      <c r="D36" s="62">
        <f>+'Energy Sales Summary'!D36/'Customers Side-by-Side'!D36*1000</f>
        <v>18925.416442398026</v>
      </c>
      <c r="E36" s="62">
        <f>+'Energy Sales Summary'!E36/'Customers Side-by-Side'!E36*1000</f>
        <v>18946.941161512012</v>
      </c>
      <c r="F36" s="62">
        <f>+'Energy Sales Summary'!F36/'Customers Side-by-Side'!F36*1000</f>
        <v>19062.810369942366</v>
      </c>
      <c r="G36" s="62">
        <f>+'Energy Sales Summary'!G36/'Customers Side-by-Side'!G36*1000</f>
        <v>18165.184132015169</v>
      </c>
      <c r="H36" s="62">
        <f>+'Energy Sales Summary'!H36/'Customers Side-by-Side'!H36*1000</f>
        <v>16512.903090779015</v>
      </c>
      <c r="I36" s="62">
        <f>+'Energy Sales Summary'!I36/'Customers Side-by-Side'!I36*1000</f>
        <v>15516.743748527877</v>
      </c>
      <c r="J36" s="62">
        <f>+'Energy Sales Summary'!J36/'Customers Side-by-Side'!J36*1000</f>
        <v>15383.707835833113</v>
      </c>
      <c r="K36" s="62">
        <f>+'Energy Sales Summary'!K36/'Customers Side-by-Side'!K36*1000</f>
        <v>15017.602344623167</v>
      </c>
      <c r="L36" s="62">
        <f>+'Energy Sales Summary'!L36/'Customers Side-by-Side'!L36*1000</f>
        <v>15264.274882966118</v>
      </c>
      <c r="M36" s="62">
        <f>+'Energy Sales Summary'!M36/'Customers Side-by-Side'!M36*1000</f>
        <v>15868.791675066315</v>
      </c>
      <c r="N36" s="62">
        <f>+'Energy Sales Summary'!N36/'Customers Side-by-Side'!N36*1000</f>
        <v>16995.088933612769</v>
      </c>
      <c r="O36" s="16"/>
      <c r="P36" s="16"/>
      <c r="Q36" s="16"/>
      <c r="U36" s="16"/>
      <c r="V36" s="16"/>
    </row>
    <row r="37" spans="1:22">
      <c r="A37" s="60" t="s">
        <v>41</v>
      </c>
      <c r="B37" s="62">
        <f>+'Energy Sales Summary'!B37/'Customers Side-by-Side'!B37*1000</f>
        <v>1896.8610864863128</v>
      </c>
      <c r="C37" s="62">
        <f>+'Energy Sales Summary'!C37/'Customers Side-by-Side'!C37*1000</f>
        <v>2200.255401385883</v>
      </c>
      <c r="D37" s="62">
        <f>+'Energy Sales Summary'!D37/'Customers Side-by-Side'!D37*1000</f>
        <v>2321.2331178250806</v>
      </c>
      <c r="E37" s="62">
        <f>+'Energy Sales Summary'!E37/'Customers Side-by-Side'!E37*1000</f>
        <v>2309.8469808332707</v>
      </c>
      <c r="F37" s="62">
        <f>+'Energy Sales Summary'!F37/'Customers Side-by-Side'!F37*1000</f>
        <v>2360.0655747592814</v>
      </c>
      <c r="G37" s="62">
        <f>+'Energy Sales Summary'!G37/'Customers Side-by-Side'!G37*1000</f>
        <v>2096.999848647577</v>
      </c>
      <c r="H37" s="62">
        <f>+'Energy Sales Summary'!H37/'Customers Side-by-Side'!H37*1000</f>
        <v>1788.6016507915992</v>
      </c>
      <c r="I37" s="62">
        <f>+'Energy Sales Summary'!I37/'Customers Side-by-Side'!I37*1000</f>
        <v>1669.2312382972766</v>
      </c>
      <c r="J37" s="62">
        <f>+'Energy Sales Summary'!J37/'Customers Side-by-Side'!J37*1000</f>
        <v>1775.4896834453866</v>
      </c>
      <c r="K37" s="62">
        <f>+'Energy Sales Summary'!K37/'Customers Side-by-Side'!K37*1000</f>
        <v>1636.8427434545558</v>
      </c>
      <c r="L37" s="62">
        <f>+'Energy Sales Summary'!L37/'Customers Side-by-Side'!L37*1000</f>
        <v>1597.9125434369264</v>
      </c>
      <c r="M37" s="62">
        <f>+'Energy Sales Summary'!M37/'Customers Side-by-Side'!M37*1000</f>
        <v>1689.3594329260259</v>
      </c>
      <c r="N37" s="62">
        <f>+'Energy Sales Summary'!N37/'Customers Side-by-Side'!N37*1000</f>
        <v>1943.0583687112523</v>
      </c>
      <c r="O37" s="16"/>
      <c r="P37" s="16"/>
      <c r="Q37" s="16"/>
      <c r="U37" s="16"/>
      <c r="V37" s="16"/>
    </row>
    <row r="38" spans="1:22">
      <c r="A38" s="60"/>
      <c r="B38" s="8"/>
      <c r="C38" s="8"/>
      <c r="D38" s="8"/>
      <c r="E38" s="8"/>
      <c r="F38" s="8"/>
      <c r="G38" s="8"/>
      <c r="H38" s="8"/>
      <c r="I38" s="8"/>
      <c r="J38" s="8"/>
      <c r="K38" s="8"/>
      <c r="O38" s="16"/>
      <c r="P38" s="16"/>
      <c r="Q38" s="16"/>
      <c r="U38" s="16"/>
      <c r="V38" s="16"/>
    </row>
    <row r="39" spans="1:22">
      <c r="A39" s="60"/>
      <c r="B39" s="8"/>
      <c r="C39" s="8"/>
      <c r="D39" s="8"/>
      <c r="E39" s="8"/>
      <c r="F39" s="8"/>
      <c r="G39" s="8"/>
      <c r="H39" s="8"/>
      <c r="I39" s="8"/>
      <c r="J39" s="8"/>
      <c r="K39" s="8"/>
      <c r="O39" s="16"/>
      <c r="P39" s="16"/>
      <c r="Q39" s="16"/>
      <c r="U39" s="16"/>
      <c r="V39" s="16"/>
    </row>
    <row r="40" spans="1:22">
      <c r="A40" s="11" t="s">
        <v>9</v>
      </c>
      <c r="B40" s="8"/>
      <c r="C40" s="8"/>
      <c r="D40" s="8"/>
      <c r="E40" s="8"/>
      <c r="F40" s="8"/>
      <c r="G40" s="8"/>
      <c r="H40" s="8"/>
      <c r="I40" s="8"/>
      <c r="J40" s="8"/>
      <c r="K40" s="8"/>
      <c r="O40" s="16"/>
      <c r="P40" s="16"/>
      <c r="Q40" s="16"/>
      <c r="U40" s="16"/>
      <c r="V40" s="16"/>
    </row>
    <row r="41" spans="1:22">
      <c r="A41" s="11" t="s">
        <v>10</v>
      </c>
      <c r="B41" s="100" t="s">
        <v>43</v>
      </c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4"/>
      <c r="P41" s="4"/>
      <c r="Q41" s="4"/>
    </row>
    <row r="42" spans="1:22" ht="24">
      <c r="A42" s="3" t="s">
        <v>87</v>
      </c>
      <c r="B42" s="13" t="s">
        <v>13</v>
      </c>
      <c r="C42" s="13" t="s">
        <v>14</v>
      </c>
      <c r="D42" s="13" t="s">
        <v>15</v>
      </c>
      <c r="E42" s="13" t="s">
        <v>16</v>
      </c>
      <c r="F42" s="13" t="s">
        <v>17</v>
      </c>
      <c r="G42" s="13" t="s">
        <v>18</v>
      </c>
      <c r="H42" s="13" t="s">
        <v>19</v>
      </c>
      <c r="I42" s="13" t="s">
        <v>20</v>
      </c>
      <c r="J42" s="13" t="s">
        <v>21</v>
      </c>
      <c r="K42" s="13" t="s">
        <v>22</v>
      </c>
      <c r="L42" s="13" t="s">
        <v>23</v>
      </c>
      <c r="M42" s="13" t="s">
        <v>24</v>
      </c>
      <c r="N42" s="43" t="s">
        <v>25</v>
      </c>
      <c r="O42" s="4"/>
      <c r="P42" s="4"/>
      <c r="Q42" s="4"/>
    </row>
    <row r="43" spans="1:22">
      <c r="A43" s="4" t="s">
        <v>26</v>
      </c>
      <c r="B43" s="9">
        <f>+'Average Use Side-by-Side'!B22/'Average Use Side-by-Side'!B3-1</f>
        <v>-2.5161047668061043E-2</v>
      </c>
      <c r="C43" s="9">
        <f>+'Average Use Side-by-Side'!C22/'Average Use Side-by-Side'!C3-1</f>
        <v>4.5104214385633057E-2</v>
      </c>
      <c r="D43" s="9">
        <f>+'Average Use Side-by-Side'!D22/'Average Use Side-by-Side'!D3-1</f>
        <v>-5.0876695403843097E-2</v>
      </c>
      <c r="E43" s="9">
        <f>+'Average Use Side-by-Side'!E22/'Average Use Side-by-Side'!E3-1</f>
        <v>-6.2297308006541985E-2</v>
      </c>
      <c r="F43" s="9">
        <f>+'Average Use Side-by-Side'!F22/'Average Use Side-by-Side'!F3-1</f>
        <v>-6.7308782001448964E-2</v>
      </c>
      <c r="G43" s="9">
        <f>+'Average Use Side-by-Side'!G22/'Average Use Side-by-Side'!G3-1</f>
        <v>1.1837667543750374E-2</v>
      </c>
      <c r="H43" s="9">
        <f>+'Average Use Side-by-Side'!H22/'Average Use Side-by-Side'!H3-1</f>
        <v>6.2302220776695894E-2</v>
      </c>
      <c r="I43" s="9">
        <f>+'Average Use Side-by-Side'!I22/'Average Use Side-by-Side'!I3-1</f>
        <v>2.8011529758952491E-2</v>
      </c>
      <c r="J43" s="9">
        <f>+'Average Use Side-by-Side'!J22/'Average Use Side-by-Side'!J3-1</f>
        <v>0.11936103757770455</v>
      </c>
      <c r="K43" s="9">
        <f>+'Average Use Side-by-Side'!K22/'Average Use Side-by-Side'!K3-1</f>
        <v>8.6100032690467065E-2</v>
      </c>
      <c r="L43" s="9">
        <f>+'Average Use Side-by-Side'!L22/'Average Use Side-by-Side'!L3-1</f>
        <v>6.9379552910688203E-2</v>
      </c>
      <c r="M43" s="9">
        <f>+'Average Use Side-by-Side'!M22/'Average Use Side-by-Side'!M3-1</f>
        <v>3.3407803293772576E-2</v>
      </c>
      <c r="N43" s="9">
        <f>+'Average Use Side-by-Side'!N22/'Average Use Side-by-Side'!N3-1</f>
        <v>9.1044902717831722E-3</v>
      </c>
      <c r="O43" s="15"/>
      <c r="P43" s="15"/>
      <c r="Q43" s="15"/>
    </row>
    <row r="44" spans="1:22">
      <c r="A44" s="4" t="s">
        <v>27</v>
      </c>
      <c r="B44" s="9">
        <f>+'Average Use Side-by-Side'!B23/'Average Use Side-by-Side'!B4-1</f>
        <v>-3.7877450434038229E-2</v>
      </c>
      <c r="C44" s="9">
        <f>+'Average Use Side-by-Side'!C23/'Average Use Side-by-Side'!C4-1</f>
        <v>9.9784631000228163E-3</v>
      </c>
      <c r="D44" s="9">
        <f>+'Average Use Side-by-Side'!D23/'Average Use Side-by-Side'!D4-1</f>
        <v>-5.1189237289009815E-2</v>
      </c>
      <c r="E44" s="9">
        <f>+'Average Use Side-by-Side'!E23/'Average Use Side-by-Side'!E4-1</f>
        <v>-5.8437505795508438E-2</v>
      </c>
      <c r="F44" s="9">
        <f>+'Average Use Side-by-Side'!F23/'Average Use Side-by-Side'!F4-1</f>
        <v>-6.868351332239131E-2</v>
      </c>
      <c r="G44" s="9">
        <f>+'Average Use Side-by-Side'!G23/'Average Use Side-by-Side'!G4-1</f>
        <v>-2.4723443948880486E-2</v>
      </c>
      <c r="H44" s="9">
        <f>+'Average Use Side-by-Side'!H23/'Average Use Side-by-Side'!H4-1</f>
        <v>1.0272492831878699E-2</v>
      </c>
      <c r="I44" s="9">
        <f>+'Average Use Side-by-Side'!I23/'Average Use Side-by-Side'!I4-1</f>
        <v>-3.6515265584711187E-2</v>
      </c>
      <c r="J44" s="9">
        <f>+'Average Use Side-by-Side'!J23/'Average Use Side-by-Side'!J4-1</f>
        <v>2.6227781049088295E-2</v>
      </c>
      <c r="K44" s="9">
        <f>+'Average Use Side-by-Side'!K23/'Average Use Side-by-Side'!K4-1</f>
        <v>1.1520267233375403E-2</v>
      </c>
      <c r="L44" s="9">
        <f>+'Average Use Side-by-Side'!L23/'Average Use Side-by-Side'!L4-1</f>
        <v>-5.90346357400795E-3</v>
      </c>
      <c r="M44" s="9">
        <f>+'Average Use Side-by-Side'!M23/'Average Use Side-by-Side'!M4-1</f>
        <v>-4.3617434106481889E-2</v>
      </c>
      <c r="N44" s="9">
        <f>+'Average Use Side-by-Side'!N23/'Average Use Side-by-Side'!N4-1</f>
        <v>-2.527333074341731E-2</v>
      </c>
      <c r="O44" s="15"/>
      <c r="P44" s="15"/>
      <c r="Q44" s="15"/>
    </row>
    <row r="45" spans="1:22">
      <c r="A45" s="4" t="s">
        <v>28</v>
      </c>
      <c r="B45" s="9">
        <f>+'Average Use Side-by-Side'!B24/'Average Use Side-by-Side'!B5-1</f>
        <v>-0.14684687960505349</v>
      </c>
      <c r="C45" s="48">
        <f>+'Average Use Side-by-Side'!C24/'Average Use Side-by-Side'!C5-1</f>
        <v>-0.27695950295094518</v>
      </c>
      <c r="D45" s="48">
        <f>+'Average Use Side-by-Side'!D24/'Average Use Side-by-Side'!D5-1</f>
        <v>-0.36836966031379736</v>
      </c>
      <c r="E45" s="48">
        <f>+'Average Use Side-by-Side'!E24/'Average Use Side-by-Side'!E5-1</f>
        <v>-0.41844860856186716</v>
      </c>
      <c r="F45" s="48">
        <f>+'Average Use Side-by-Side'!F24/'Average Use Side-by-Side'!F5-1</f>
        <v>-0.43386518926627649</v>
      </c>
      <c r="G45" s="48">
        <f>+'Average Use Side-by-Side'!G24/'Average Use Side-by-Side'!G5-1</f>
        <v>-0.37272688451062808</v>
      </c>
      <c r="H45" s="48">
        <f>+'Average Use Side-by-Side'!H24/'Average Use Side-by-Side'!H5-1</f>
        <v>-0.33453508061493209</v>
      </c>
      <c r="I45" s="48">
        <f>+'Average Use Side-by-Side'!I24/'Average Use Side-by-Side'!I5-1</f>
        <v>-0.29034860691023767</v>
      </c>
      <c r="J45" s="48">
        <f>+'Average Use Side-by-Side'!J24/'Average Use Side-by-Side'!J5-1</f>
        <v>-0.29893751107895883</v>
      </c>
      <c r="K45" s="48">
        <f>+'Average Use Side-by-Side'!K24/'Average Use Side-by-Side'!K5-1</f>
        <v>-0.21094978673884046</v>
      </c>
      <c r="L45" s="48">
        <f>+'Average Use Side-by-Side'!L24/'Average Use Side-by-Side'!L5-1</f>
        <v>-0.30860436645010403</v>
      </c>
      <c r="M45" s="9">
        <f>+'Average Use Side-by-Side'!M24/'Average Use Side-by-Side'!M5-1</f>
        <v>-0.14545206022333379</v>
      </c>
      <c r="N45" s="9">
        <f>+'Average Use Side-by-Side'!N24/'Average Use Side-by-Side'!N5-1</f>
        <v>-0.46387430750464309</v>
      </c>
      <c r="O45" s="15"/>
      <c r="P45" s="15"/>
      <c r="Q45" s="15"/>
    </row>
    <row r="46" spans="1:22">
      <c r="A46" s="4" t="s">
        <v>29</v>
      </c>
      <c r="B46" s="9">
        <f>+'Average Use Side-by-Side'!B25/'Average Use Side-by-Side'!B6-1</f>
        <v>-6.8861774284839528E-2</v>
      </c>
      <c r="C46" s="9">
        <f>+'Average Use Side-by-Side'!C25/'Average Use Side-by-Side'!C6-1</f>
        <v>-2.0953817189088397E-2</v>
      </c>
      <c r="D46" s="9">
        <f>+'Average Use Side-by-Side'!D25/'Average Use Side-by-Side'!D6-1</f>
        <v>-7.7160117041060849E-2</v>
      </c>
      <c r="E46" s="9">
        <f>+'Average Use Side-by-Side'!E25/'Average Use Side-by-Side'!E6-1</f>
        <v>-7.4210324952037054E-2</v>
      </c>
      <c r="F46" s="9">
        <f>+'Average Use Side-by-Side'!F25/'Average Use Side-by-Side'!F6-1</f>
        <v>-7.0258492468124767E-2</v>
      </c>
      <c r="G46" s="9">
        <f>+'Average Use Side-by-Side'!G25/'Average Use Side-by-Side'!G6-1</f>
        <v>-2.580540790756114E-2</v>
      </c>
      <c r="H46" s="9">
        <f>+'Average Use Side-by-Side'!H25/'Average Use Side-by-Side'!H6-1</f>
        <v>5.0121642728262694E-2</v>
      </c>
      <c r="I46" s="9">
        <f>+'Average Use Side-by-Side'!I25/'Average Use Side-by-Side'!I6-1</f>
        <v>-1.5124076714103318E-2</v>
      </c>
      <c r="J46" s="9">
        <f>+'Average Use Side-by-Side'!J25/'Average Use Side-by-Side'!J6-1</f>
        <v>7.9799493952110501E-2</v>
      </c>
      <c r="K46" s="9">
        <f>+'Average Use Side-by-Side'!K25/'Average Use Side-by-Side'!K6-1</f>
        <v>5.9030208185137711E-2</v>
      </c>
      <c r="L46" s="9">
        <f>+'Average Use Side-by-Side'!L25/'Average Use Side-by-Side'!L6-1</f>
        <v>2.6569348713806118E-2</v>
      </c>
      <c r="M46" s="9">
        <f>+'Average Use Side-by-Side'!M25/'Average Use Side-by-Side'!M6-1</f>
        <v>-1.5196908017631183E-2</v>
      </c>
      <c r="N46" s="9">
        <f>+'Average Use Side-by-Side'!N25/'Average Use Side-by-Side'!N6-1</f>
        <v>-2.1943703176837359E-2</v>
      </c>
      <c r="O46" s="15"/>
      <c r="P46" s="15"/>
      <c r="Q46" s="15"/>
    </row>
    <row r="47" spans="1:22">
      <c r="A47" s="4" t="s">
        <v>30</v>
      </c>
      <c r="B47" s="9">
        <f>+'Average Use Side-by-Side'!B26/'Average Use Side-by-Side'!B7-1</f>
        <v>-7.237967493846531E-3</v>
      </c>
      <c r="C47" s="9">
        <f>+'Average Use Side-by-Side'!C26/'Average Use Side-by-Side'!C7-1</f>
        <v>8.637007346725678E-4</v>
      </c>
      <c r="D47" s="9">
        <f>+'Average Use Side-by-Side'!D26/'Average Use Side-by-Side'!D7-1</f>
        <v>-1.5943417524182601E-2</v>
      </c>
      <c r="E47" s="9">
        <f>+'Average Use Side-by-Side'!E26/'Average Use Side-by-Side'!E7-1</f>
        <v>-2.3603848214764134E-2</v>
      </c>
      <c r="F47" s="9">
        <f>+'Average Use Side-by-Side'!F26/'Average Use Side-by-Side'!F7-1</f>
        <v>-1.3089360923787319E-2</v>
      </c>
      <c r="G47" s="9">
        <f>+'Average Use Side-by-Side'!G26/'Average Use Side-by-Side'!G7-1</f>
        <v>-4.0847692885694342E-2</v>
      </c>
      <c r="H47" s="9">
        <f>+'Average Use Side-by-Side'!H26/'Average Use Side-by-Side'!H7-1</f>
        <v>3.2307145226309064E-3</v>
      </c>
      <c r="I47" s="9">
        <f>+'Average Use Side-by-Side'!I26/'Average Use Side-by-Side'!I7-1</f>
        <v>-7.1169178713650361E-3</v>
      </c>
      <c r="J47" s="9">
        <f>+'Average Use Side-by-Side'!J26/'Average Use Side-by-Side'!J7-1</f>
        <v>5.0079991709317984E-2</v>
      </c>
      <c r="K47" s="9">
        <f>+'Average Use Side-by-Side'!K26/'Average Use Side-by-Side'!K7-1</f>
        <v>8.3741401262327431E-2</v>
      </c>
      <c r="L47" s="9">
        <f>+'Average Use Side-by-Side'!L26/'Average Use Side-by-Side'!L7-1</f>
        <v>-5.9743685003055269E-4</v>
      </c>
      <c r="M47" s="9">
        <f>+'Average Use Side-by-Side'!M26/'Average Use Side-by-Side'!M7-1</f>
        <v>2.8473357721684911E-2</v>
      </c>
      <c r="N47" s="9">
        <f>+'Average Use Side-by-Side'!N26/'Average Use Side-by-Side'!N7-1</f>
        <v>2.6763692684346196E-3</v>
      </c>
      <c r="O47" s="15"/>
      <c r="P47" s="15"/>
      <c r="Q47" s="15"/>
    </row>
    <row r="48" spans="1:22">
      <c r="A48" s="4" t="s">
        <v>31</v>
      </c>
      <c r="B48" s="9">
        <f>+'Average Use Side-by-Side'!B27/'Average Use Side-by-Side'!B8-1</f>
        <v>1.6814493950685794E-2</v>
      </c>
      <c r="C48" s="9">
        <f>+'Average Use Side-by-Side'!C27/'Average Use Side-by-Side'!C8-1</f>
        <v>3.8022947040358579E-2</v>
      </c>
      <c r="D48" s="9">
        <f>+'Average Use Side-by-Side'!D27/'Average Use Side-by-Side'!D8-1</f>
        <v>2.7180620644575271E-2</v>
      </c>
      <c r="E48" s="9">
        <f>+'Average Use Side-by-Side'!E27/'Average Use Side-by-Side'!E8-1</f>
        <v>-2.3416968889546808E-2</v>
      </c>
      <c r="F48" s="9">
        <f>+'Average Use Side-by-Side'!F27/'Average Use Side-by-Side'!F8-1</f>
        <v>-6.1208399396367463E-2</v>
      </c>
      <c r="G48" s="9">
        <f>+'Average Use Side-by-Side'!G27/'Average Use Side-by-Side'!G8-1</f>
        <v>-3.2442118034532674E-2</v>
      </c>
      <c r="H48" s="9">
        <f>+'Average Use Side-by-Side'!H27/'Average Use Side-by-Side'!H8-1</f>
        <v>-3.8919774401244833E-2</v>
      </c>
      <c r="I48" s="9">
        <f>+'Average Use Side-by-Side'!I27/'Average Use Side-by-Side'!I8-1</f>
        <v>-7.9192938167604532E-2</v>
      </c>
      <c r="J48" s="9">
        <f>+'Average Use Side-by-Side'!J27/'Average Use Side-by-Side'!J8-1</f>
        <v>-5.7618758275056026E-2</v>
      </c>
      <c r="K48" s="9">
        <f>+'Average Use Side-by-Side'!K27/'Average Use Side-by-Side'!K8-1</f>
        <v>-3.795417466676354E-2</v>
      </c>
      <c r="L48" s="9">
        <f>+'Average Use Side-by-Side'!L27/'Average Use Side-by-Side'!L8-1</f>
        <v>-9.4052220691567268E-2</v>
      </c>
      <c r="M48" s="9">
        <f>+'Average Use Side-by-Side'!M27/'Average Use Side-by-Side'!M8-1</f>
        <v>3.5666534551981544E-2</v>
      </c>
      <c r="N48" s="9">
        <f>+'Average Use Side-by-Side'!N27/'Average Use Side-by-Side'!N8-1</f>
        <v>-2.6724797445705772E-2</v>
      </c>
      <c r="O48" s="15"/>
      <c r="P48" s="15"/>
      <c r="Q48" s="15"/>
    </row>
    <row r="49" spans="1:17">
      <c r="A49" s="4" t="s">
        <v>32</v>
      </c>
      <c r="B49" s="48">
        <f>+'Average Use Side-by-Side'!B28/'Average Use Side-by-Side'!B9-1</f>
        <v>1.5725652100175247</v>
      </c>
      <c r="C49" s="48">
        <f>+'Average Use Side-by-Side'!C28/'Average Use Side-by-Side'!C9-1</f>
        <v>-0.18564609863339276</v>
      </c>
      <c r="D49" s="9">
        <f>+'Average Use Side-by-Side'!D28/'Average Use Side-by-Side'!D9-1</f>
        <v>-5.8130523481592755E-2</v>
      </c>
      <c r="E49" s="48">
        <f>+'Average Use Side-by-Side'!E28/'Average Use Side-by-Side'!E9-1</f>
        <v>-0.19469927158231126</v>
      </c>
      <c r="F49" s="48">
        <f>+'Average Use Side-by-Side'!F28/'Average Use Side-by-Side'!F9-1</f>
        <v>-0.1805046389988757</v>
      </c>
      <c r="G49" s="48">
        <f>+'Average Use Side-by-Side'!G28/'Average Use Side-by-Side'!G9-1</f>
        <v>-0.17483617816755137</v>
      </c>
      <c r="H49" s="9">
        <f>+'Average Use Side-by-Side'!H28/'Average Use Side-by-Side'!H9-1</f>
        <v>-8.2329292048263225E-3</v>
      </c>
      <c r="I49" s="48">
        <f>+'Average Use Side-by-Side'!I28/'Average Use Side-by-Side'!I9-1</f>
        <v>0.79512390194075588</v>
      </c>
      <c r="J49" s="48">
        <f>+'Average Use Side-by-Side'!J28/'Average Use Side-by-Side'!J9-1</f>
        <v>1.0266069301296237</v>
      </c>
      <c r="K49" s="48">
        <f>+'Average Use Side-by-Side'!K28/'Average Use Side-by-Side'!K9-1</f>
        <v>0.19260394729066954</v>
      </c>
      <c r="L49" s="48">
        <f>+'Average Use Side-by-Side'!L28/'Average Use Side-by-Side'!L9-1</f>
        <v>1.1509950851047539</v>
      </c>
      <c r="M49" s="48">
        <f>+'Average Use Side-by-Side'!M28/'Average Use Side-by-Side'!M9-1</f>
        <v>1.4543225948095526</v>
      </c>
      <c r="N49" s="48">
        <f>+'Average Use Side-by-Side'!N28/'Average Use Side-by-Side'!N9-1</f>
        <v>0.43909258718182298</v>
      </c>
      <c r="O49" s="15"/>
      <c r="P49" s="15"/>
      <c r="Q49" s="15"/>
    </row>
    <row r="50" spans="1:17">
      <c r="A50" s="4" t="s">
        <v>33</v>
      </c>
      <c r="B50" s="9">
        <f>+'Average Use Side-by-Side'!B29/'Average Use Side-by-Side'!B10-1</f>
        <v>7.8634731716913153E-2</v>
      </c>
      <c r="C50" s="9">
        <f>+'Average Use Side-by-Side'!C29/'Average Use Side-by-Side'!C10-1</f>
        <v>0.14489067388039256</v>
      </c>
      <c r="D50" s="9">
        <f>+'Average Use Side-by-Side'!D29/'Average Use Side-by-Side'!D10-1</f>
        <v>2.5919394265403684E-2</v>
      </c>
      <c r="E50" s="9">
        <f>+'Average Use Side-by-Side'!E29/'Average Use Side-by-Side'!E10-1</f>
        <v>-8.5712642282398388E-3</v>
      </c>
      <c r="F50" s="9">
        <f>+'Average Use Side-by-Side'!F29/'Average Use Side-by-Side'!F10-1</f>
        <v>5.8312533676863065E-3</v>
      </c>
      <c r="G50" s="48">
        <f>+'Average Use Side-by-Side'!G29/'Average Use Side-by-Side'!G10-1</f>
        <v>0.21777447996155042</v>
      </c>
      <c r="H50" s="48">
        <f>+'Average Use Side-by-Side'!H29/'Average Use Side-by-Side'!H10-1</f>
        <v>0.22516517446843642</v>
      </c>
      <c r="I50" s="48">
        <f>+'Average Use Side-by-Side'!I29/'Average Use Side-by-Side'!I10-1</f>
        <v>0.15171942550413453</v>
      </c>
      <c r="J50" s="48">
        <f>+'Average Use Side-by-Side'!J29/'Average Use Side-by-Side'!J10-1</f>
        <v>0.21547214963290551</v>
      </c>
      <c r="K50" s="9">
        <f>+'Average Use Side-by-Side'!K29/'Average Use Side-by-Side'!K10-1</f>
        <v>0.14783472433341949</v>
      </c>
      <c r="L50" s="9">
        <f>+'Average Use Side-by-Side'!L29/'Average Use Side-by-Side'!L10-1</f>
        <v>0.14235903465471988</v>
      </c>
      <c r="M50" s="48">
        <f>+'Average Use Side-by-Side'!M29/'Average Use Side-by-Side'!M10-1</f>
        <v>0.21855748103708517</v>
      </c>
      <c r="N50" s="9">
        <f>+'Average Use Side-by-Side'!N29/'Average Use Side-by-Side'!N10-1</f>
        <v>0.11233395379865874</v>
      </c>
      <c r="O50" s="15"/>
      <c r="P50" s="15"/>
      <c r="Q50" s="15"/>
    </row>
    <row r="51" spans="1:17">
      <c r="A51" s="4" t="s">
        <v>34</v>
      </c>
      <c r="B51" s="9">
        <f>+'Average Use Side-by-Side'!B30/'Average Use Side-by-Side'!B11-1</f>
        <v>2.9629638947346049E-3</v>
      </c>
      <c r="C51" s="9">
        <f>+'Average Use Side-by-Side'!C30/'Average Use Side-by-Side'!C11-1</f>
        <v>3.2918174781780163E-2</v>
      </c>
      <c r="D51" s="9">
        <f>+'Average Use Side-by-Side'!D30/'Average Use Side-by-Side'!D11-1</f>
        <v>3.6009722693179924E-2</v>
      </c>
      <c r="E51" s="9">
        <f>+'Average Use Side-by-Side'!E30/'Average Use Side-by-Side'!E11-1</f>
        <v>9.0066153311123553E-3</v>
      </c>
      <c r="F51" s="9">
        <f>+'Average Use Side-by-Side'!F30/'Average Use Side-by-Side'!F11-1</f>
        <v>-2.3346097171887292E-2</v>
      </c>
      <c r="G51" s="9">
        <f>+'Average Use Side-by-Side'!G30/'Average Use Side-by-Side'!G11-1</f>
        <v>-7.9291880698258987E-3</v>
      </c>
      <c r="H51" s="9">
        <f>+'Average Use Side-by-Side'!H30/'Average Use Side-by-Side'!H11-1</f>
        <v>-1.0360835443557037E-2</v>
      </c>
      <c r="I51" s="9">
        <f>+'Average Use Side-by-Side'!I30/'Average Use Side-by-Side'!I11-1</f>
        <v>1.5369722246694639E-2</v>
      </c>
      <c r="J51" s="9">
        <f>+'Average Use Side-by-Side'!J30/'Average Use Side-by-Side'!J11-1</f>
        <v>2.8412003190742441E-2</v>
      </c>
      <c r="K51" s="9">
        <f>+'Average Use Side-by-Side'!K30/'Average Use Side-by-Side'!K11-1</f>
        <v>-6.1073987308664091E-3</v>
      </c>
      <c r="L51" s="9">
        <f>+'Average Use Side-by-Side'!L30/'Average Use Side-by-Side'!L11-1</f>
        <v>-2.2213831768873926E-2</v>
      </c>
      <c r="M51" s="9">
        <f>+'Average Use Side-by-Side'!M30/'Average Use Side-by-Side'!M11-1</f>
        <v>2.732523355857297E-2</v>
      </c>
      <c r="N51" s="9">
        <f>+'Average Use Side-by-Side'!N30/'Average Use Side-by-Side'!N11-1</f>
        <v>6.7228892951185504E-3</v>
      </c>
      <c r="O51" s="15"/>
      <c r="P51" s="15"/>
      <c r="Q51" s="15"/>
    </row>
    <row r="52" spans="1:17">
      <c r="A52" s="4" t="s">
        <v>35</v>
      </c>
      <c r="B52" s="9">
        <f>+'Average Use Side-by-Side'!B31/'Average Use Side-by-Side'!B12-1</f>
        <v>3.8899152324783026E-2</v>
      </c>
      <c r="C52" s="9">
        <f>+'Average Use Side-by-Side'!C31/'Average Use Side-by-Side'!C12-1</f>
        <v>0.12974403359318498</v>
      </c>
      <c r="D52" s="9">
        <f>+'Average Use Side-by-Side'!D31/'Average Use Side-by-Side'!D12-1</f>
        <v>0.10163291054359003</v>
      </c>
      <c r="E52" s="9">
        <f>+'Average Use Side-by-Side'!E31/'Average Use Side-by-Side'!E12-1</f>
        <v>6.3286807239469001E-2</v>
      </c>
      <c r="F52" s="9">
        <f>+'Average Use Side-by-Side'!F31/'Average Use Side-by-Side'!F12-1</f>
        <v>-7.3038560915671513E-2</v>
      </c>
      <c r="G52" s="9">
        <f>+'Average Use Side-by-Side'!G31/'Average Use Side-by-Side'!G12-1</f>
        <v>-8.602245483576243E-3</v>
      </c>
      <c r="H52" s="9">
        <f>+'Average Use Side-by-Side'!H31/'Average Use Side-by-Side'!H12-1</f>
        <v>-6.3443320518888902E-3</v>
      </c>
      <c r="I52" s="9">
        <f>+'Average Use Side-by-Side'!I31/'Average Use Side-by-Side'!I12-1</f>
        <v>-5.6566777151957348E-2</v>
      </c>
      <c r="J52" s="9">
        <f>+'Average Use Side-by-Side'!J31/'Average Use Side-by-Side'!J12-1</f>
        <v>1.8021673733759291E-2</v>
      </c>
      <c r="K52" s="9">
        <f>+'Average Use Side-by-Side'!K31/'Average Use Side-by-Side'!K12-1</f>
        <v>3.049083592965518E-3</v>
      </c>
      <c r="L52" s="9">
        <f>+'Average Use Side-by-Side'!L31/'Average Use Side-by-Side'!L12-1</f>
        <v>1.9565651196398859E-2</v>
      </c>
      <c r="M52" s="9">
        <f>+'Average Use Side-by-Side'!M31/'Average Use Side-by-Side'!M12-1</f>
        <v>1.8083074598408855E-2</v>
      </c>
      <c r="N52" s="9">
        <f>+'Average Use Side-by-Side'!N31/'Average Use Side-by-Side'!N12-1</f>
        <v>1.9464520447122657E-2</v>
      </c>
      <c r="O52" s="15"/>
      <c r="P52" s="15"/>
      <c r="Q52" s="15"/>
    </row>
    <row r="53" spans="1:17">
      <c r="A53" s="4" t="s">
        <v>36</v>
      </c>
      <c r="B53" s="9">
        <f>+'Average Use Side-by-Side'!B32/'Average Use Side-by-Side'!B13-1</f>
        <v>0.11047915642632189</v>
      </c>
      <c r="C53" s="9">
        <f>+'Average Use Side-by-Side'!C32/'Average Use Side-by-Side'!C13-1</f>
        <v>0.14557831670527488</v>
      </c>
      <c r="D53" s="9">
        <f>+'Average Use Side-by-Side'!D32/'Average Use Side-by-Side'!D13-1</f>
        <v>3.0102839458634456E-2</v>
      </c>
      <c r="E53" s="9">
        <f>+'Average Use Side-by-Side'!E32/'Average Use Side-by-Side'!E13-1</f>
        <v>3.3905544985460612E-2</v>
      </c>
      <c r="F53" s="9">
        <f>+'Average Use Side-by-Side'!F32/'Average Use Side-by-Side'!F13-1</f>
        <v>-5.9829151687239679E-2</v>
      </c>
      <c r="G53" s="9">
        <f>+'Average Use Side-by-Side'!G32/'Average Use Side-by-Side'!G13-1</f>
        <v>4.5569608419026242E-2</v>
      </c>
      <c r="H53" s="9">
        <f>+'Average Use Side-by-Side'!H32/'Average Use Side-by-Side'!H13-1</f>
        <v>7.2607840536811352E-2</v>
      </c>
      <c r="I53" s="9">
        <f>+'Average Use Side-by-Side'!I32/'Average Use Side-by-Side'!I13-1</f>
        <v>3.6112539596264259E-2</v>
      </c>
      <c r="J53" s="9">
        <f>+'Average Use Side-by-Side'!J32/'Average Use Side-by-Side'!J13-1</f>
        <v>0.11628788012760438</v>
      </c>
      <c r="K53" s="48">
        <f>+'Average Use Side-by-Side'!K32/'Average Use Side-by-Side'!K13-1</f>
        <v>0.19753026088111758</v>
      </c>
      <c r="L53" s="9">
        <f>+'Average Use Side-by-Side'!L32/'Average Use Side-by-Side'!L13-1</f>
        <v>0.11648045218357983</v>
      </c>
      <c r="M53" s="48">
        <f>+'Average Use Side-by-Side'!M32/'Average Use Side-by-Side'!M13-1</f>
        <v>0.20948728981700682</v>
      </c>
      <c r="N53" s="9">
        <f>+'Average Use Side-by-Side'!N32/'Average Use Side-by-Side'!N13-1</f>
        <v>8.0774303805227321E-2</v>
      </c>
      <c r="O53" s="15"/>
      <c r="P53" s="15"/>
      <c r="Q53" s="15"/>
    </row>
    <row r="54" spans="1:17">
      <c r="A54" s="74" t="s">
        <v>37</v>
      </c>
      <c r="B54" s="82">
        <f>+'Average Use Side-by-Side'!B33/'Average Use Side-by-Side'!B14-1</f>
        <v>0.27060270602706038</v>
      </c>
      <c r="C54" s="82">
        <f>+'Average Use Side-by-Side'!C33/'Average Use Side-by-Side'!C14-1</f>
        <v>-1</v>
      </c>
      <c r="D54" s="82">
        <f>+'Average Use Side-by-Side'!D33/'Average Use Side-by-Side'!D14-1</f>
        <v>-0.86231694560669458</v>
      </c>
      <c r="E54" s="78">
        <f>+'Average Use Side-by-Side'!E33/'Average Use Side-by-Side'!E14-1</f>
        <v>-0.14083731178846859</v>
      </c>
      <c r="F54" s="82" t="e">
        <f>+'Average Use Side-by-Side'!F33/'Average Use Side-by-Side'!F14-1</f>
        <v>#DIV/0!</v>
      </c>
      <c r="G54" s="82">
        <f>+'Average Use Side-by-Side'!G33/'Average Use Side-by-Side'!G14-1</f>
        <v>35.950477714285711</v>
      </c>
      <c r="H54" s="82">
        <f>+'Average Use Side-by-Side'!H33/'Average Use Side-by-Side'!H14-1</f>
        <v>-1</v>
      </c>
      <c r="I54" s="82">
        <f>+'Average Use Side-by-Side'!I33/'Average Use Side-by-Side'!I14-1</f>
        <v>3.7608874109263652</v>
      </c>
      <c r="J54" s="82" t="e">
        <f>+'Average Use Side-by-Side'!J33/'Average Use Side-by-Side'!J14-1</f>
        <v>#DIV/0!</v>
      </c>
      <c r="K54" s="82">
        <f>+'Average Use Side-by-Side'!K33/'Average Use Side-by-Side'!K14-1</f>
        <v>-0.99987165677772705</v>
      </c>
      <c r="L54" s="82" t="e">
        <f>+'Average Use Side-by-Side'!L33/'Average Use Side-by-Side'!L14-1</f>
        <v>#DIV/0!</v>
      </c>
      <c r="M54" s="82">
        <f>+'Average Use Side-by-Side'!M33/'Average Use Side-by-Side'!M14-1</f>
        <v>3.7532686274509803</v>
      </c>
      <c r="N54" s="82">
        <f>+'Average Use Side-by-Side'!N33/'Average Use Side-by-Side'!N14-1</f>
        <v>-0.23485340124309395</v>
      </c>
      <c r="O54" s="15"/>
      <c r="P54" s="15"/>
      <c r="Q54" s="15"/>
    </row>
    <row r="55" spans="1:17">
      <c r="A55" s="60" t="s">
        <v>38</v>
      </c>
      <c r="B55" s="63">
        <f>+'Average Use Side-by-Side'!B34/'Average Use Side-by-Side'!B15-1</f>
        <v>-3.8715570990314752E-2</v>
      </c>
      <c r="C55" s="63">
        <f>+'Average Use Side-by-Side'!C34/'Average Use Side-by-Side'!C15-1</f>
        <v>7.693595954151089E-3</v>
      </c>
      <c r="D55" s="63">
        <f>+'Average Use Side-by-Side'!D34/'Average Use Side-by-Side'!D15-1</f>
        <v>-5.4134768178881965E-2</v>
      </c>
      <c r="E55" s="63">
        <f>+'Average Use Side-by-Side'!E34/'Average Use Side-by-Side'!E15-1</f>
        <v>-6.1282318901541233E-2</v>
      </c>
      <c r="F55" s="63">
        <f>+'Average Use Side-by-Side'!F34/'Average Use Side-by-Side'!F15-1</f>
        <v>-7.1829194021652554E-2</v>
      </c>
      <c r="G55" s="63">
        <f>+'Average Use Side-by-Side'!G34/'Average Use Side-by-Side'!G15-1</f>
        <v>-2.8068188133192229E-2</v>
      </c>
      <c r="H55" s="63">
        <f>+'Average Use Side-by-Side'!H34/'Average Use Side-by-Side'!H15-1</f>
        <v>6.1059489362809138E-3</v>
      </c>
      <c r="I55" s="63">
        <f>+'Average Use Side-by-Side'!I34/'Average Use Side-by-Side'!I15-1</f>
        <v>-4.0491210945341249E-2</v>
      </c>
      <c r="J55" s="63">
        <f>+'Average Use Side-by-Side'!J34/'Average Use Side-by-Side'!J15-1</f>
        <v>2.1515523486158372E-2</v>
      </c>
      <c r="K55" s="63">
        <f>+'Average Use Side-by-Side'!K34/'Average Use Side-by-Side'!K15-1</f>
        <v>8.1963260853818998E-3</v>
      </c>
      <c r="L55" s="63">
        <f>+'Average Use Side-by-Side'!L34/'Average Use Side-by-Side'!L15-1</f>
        <v>-8.112703490923856E-3</v>
      </c>
      <c r="M55" s="63">
        <f>+'Average Use Side-by-Side'!M34/'Average Use Side-by-Side'!M15-1</f>
        <v>-4.4328406747342619E-2</v>
      </c>
      <c r="N55" s="63">
        <f>+'Average Use Side-by-Side'!N34/'Average Use Side-by-Side'!N15-1</f>
        <v>-2.9656804975473738E-2</v>
      </c>
      <c r="O55" s="15"/>
      <c r="P55" s="15"/>
      <c r="Q55" s="15"/>
    </row>
    <row r="56" spans="1:17">
      <c r="A56" s="60" t="s">
        <v>39</v>
      </c>
      <c r="B56" s="63">
        <f>+'Average Use Side-by-Side'!B35/'Average Use Side-by-Side'!B16-1</f>
        <v>1.5330226969658245E-2</v>
      </c>
      <c r="C56" s="63">
        <f>+'Average Use Side-by-Side'!C35/'Average Use Side-by-Side'!C16-1</f>
        <v>9.9869625851962684E-3</v>
      </c>
      <c r="D56" s="63">
        <f>+'Average Use Side-by-Side'!D35/'Average Use Side-by-Side'!D16-1</f>
        <v>-7.3819661292003902E-3</v>
      </c>
      <c r="E56" s="63">
        <f>+'Average Use Side-by-Side'!E35/'Average Use Side-by-Side'!E16-1</f>
        <v>-2.7587033347218792E-2</v>
      </c>
      <c r="F56" s="63">
        <f>+'Average Use Side-by-Side'!F35/'Average Use Side-by-Side'!F16-1</f>
        <v>-3.3454912515998414E-2</v>
      </c>
      <c r="G56" s="63">
        <f>+'Average Use Side-by-Side'!G35/'Average Use Side-by-Side'!G16-1</f>
        <v>-4.8131999203875564E-2</v>
      </c>
      <c r="H56" s="63">
        <f>+'Average Use Side-by-Side'!H35/'Average Use Side-by-Side'!H16-1</f>
        <v>-1.801499684658292E-2</v>
      </c>
      <c r="I56" s="63">
        <f>+'Average Use Side-by-Side'!I35/'Average Use Side-by-Side'!I16-1</f>
        <v>-3.0119079658871506E-2</v>
      </c>
      <c r="J56" s="63">
        <f>+'Average Use Side-by-Side'!J35/'Average Use Side-by-Side'!J16-1</f>
        <v>1.6258110845398521E-2</v>
      </c>
      <c r="K56" s="63">
        <f>+'Average Use Side-by-Side'!K35/'Average Use Side-by-Side'!K16-1</f>
        <v>3.8745501702018181E-2</v>
      </c>
      <c r="L56" s="63">
        <f>+'Average Use Side-by-Side'!L35/'Average Use Side-by-Side'!L16-1</f>
        <v>-9.4040471291199079E-3</v>
      </c>
      <c r="M56" s="63">
        <f>+'Average Use Side-by-Side'!M35/'Average Use Side-by-Side'!M16-1</f>
        <v>1.7097564816948685E-2</v>
      </c>
      <c r="N56" s="63">
        <f>+'Average Use Side-by-Side'!N35/'Average Use Side-by-Side'!N16-1</f>
        <v>-7.5317230942650859E-3</v>
      </c>
      <c r="O56" s="15"/>
      <c r="P56" s="15"/>
      <c r="Q56" s="15"/>
    </row>
    <row r="57" spans="1:17">
      <c r="A57" s="60" t="s">
        <v>40</v>
      </c>
      <c r="B57" s="63">
        <f>+'Average Use Side-by-Side'!B36/'Average Use Side-by-Side'!B17-1</f>
        <v>6.1446159240313714E-2</v>
      </c>
      <c r="C57" s="63">
        <f>+'Average Use Side-by-Side'!C36/'Average Use Side-by-Side'!C17-1</f>
        <v>0.13220076397393132</v>
      </c>
      <c r="D57" s="63">
        <f>+'Average Use Side-by-Side'!D36/'Average Use Side-by-Side'!D17-1</f>
        <v>7.0374817361420927E-2</v>
      </c>
      <c r="E57" s="63">
        <f>+'Average Use Side-by-Side'!E36/'Average Use Side-by-Side'!E17-1</f>
        <v>4.9898548549088817E-2</v>
      </c>
      <c r="F57" s="63">
        <f>+'Average Use Side-by-Side'!F36/'Average Use Side-by-Side'!F17-1</f>
        <v>-6.7858206154907452E-2</v>
      </c>
      <c r="G57" s="63">
        <f>+'Average Use Side-by-Side'!G36/'Average Use Side-by-Side'!G17-1</f>
        <v>2.0328070647019691E-2</v>
      </c>
      <c r="H57" s="63">
        <f>+'Average Use Side-by-Side'!H36/'Average Use Side-by-Side'!H17-1</f>
        <v>1.9980357617860767E-2</v>
      </c>
      <c r="I57" s="63">
        <f>+'Average Use Side-by-Side'!I36/'Average Use Side-by-Side'!I17-1</f>
        <v>-1.7882826394107765E-2</v>
      </c>
      <c r="J57" s="63">
        <f>+'Average Use Side-by-Side'!J36/'Average Use Side-by-Side'!J17-1</f>
        <v>5.8956179320699187E-2</v>
      </c>
      <c r="K57" s="63">
        <f>+'Average Use Side-by-Side'!K36/'Average Use Side-by-Side'!K17-1</f>
        <v>7.8967250882067797E-2</v>
      </c>
      <c r="L57" s="63">
        <f>+'Average Use Side-by-Side'!L36/'Average Use Side-by-Side'!L17-1</f>
        <v>6.7844156610608941E-2</v>
      </c>
      <c r="M57" s="63">
        <f>+'Average Use Side-by-Side'!M36/'Average Use Side-by-Side'!M17-1</f>
        <v>6.2936634599179531E-2</v>
      </c>
      <c r="N57" s="63">
        <f>+'Average Use Side-by-Side'!N36/'Average Use Side-by-Side'!N17-1</f>
        <v>4.1798957702970929E-2</v>
      </c>
      <c r="O57" s="15"/>
      <c r="P57" s="15"/>
      <c r="Q57" s="15"/>
    </row>
    <row r="58" spans="1:17">
      <c r="A58" s="60" t="s">
        <v>41</v>
      </c>
      <c r="B58" s="63">
        <f>+'Average Use Side-by-Side'!B37/'Average Use Side-by-Side'!B18-1</f>
        <v>-1.9496272437262374E-2</v>
      </c>
      <c r="C58" s="63">
        <f>+'Average Use Side-by-Side'!C37/'Average Use Side-by-Side'!C18-1</f>
        <v>3.8199399862843819E-2</v>
      </c>
      <c r="D58" s="63">
        <f>+'Average Use Side-by-Side'!D37/'Average Use Side-by-Side'!D18-1</f>
        <v>-4.0109397528632296E-2</v>
      </c>
      <c r="E58" s="63">
        <f>+'Average Use Side-by-Side'!E37/'Average Use Side-by-Side'!E18-1</f>
        <v>-5.1245881812163163E-2</v>
      </c>
      <c r="F58" s="63">
        <f>+'Average Use Side-by-Side'!F37/'Average Use Side-by-Side'!F18-1</f>
        <v>-6.7455620989869791E-2</v>
      </c>
      <c r="G58" s="63">
        <f>+'Average Use Side-by-Side'!G37/'Average Use Side-by-Side'!G18-1</f>
        <v>-4.1971118979251543E-3</v>
      </c>
      <c r="H58" s="63">
        <f>+'Average Use Side-by-Side'!H37/'Average Use Side-by-Side'!H18-1</f>
        <v>3.2762502312143615E-2</v>
      </c>
      <c r="I58" s="63">
        <f>+'Average Use Side-by-Side'!I37/'Average Use Side-by-Side'!I18-1</f>
        <v>-5.0322352381539925E-3</v>
      </c>
      <c r="J58" s="63">
        <f>+'Average Use Side-by-Side'!J37/'Average Use Side-by-Side'!J18-1</f>
        <v>7.3477506405590143E-2</v>
      </c>
      <c r="K58" s="63">
        <f>+'Average Use Side-by-Side'!K37/'Average Use Side-by-Side'!K18-1</f>
        <v>5.5389869966043559E-2</v>
      </c>
      <c r="L58" s="63">
        <f>+'Average Use Side-by-Side'!L37/'Average Use Side-by-Side'!L18-1</f>
        <v>3.5276642437901407E-2</v>
      </c>
      <c r="M58" s="63">
        <f>+'Average Use Side-by-Side'!M37/'Average Use Side-by-Side'!M18-1</f>
        <v>5.6393969626047369E-3</v>
      </c>
      <c r="N58" s="63">
        <f>+'Average Use Side-by-Side'!N37/'Average Use Side-by-Side'!N18-1</f>
        <v>-2.0268310932013422E-3</v>
      </c>
    </row>
    <row r="60" spans="1:17">
      <c r="B60" s="100" t="s">
        <v>44</v>
      </c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</row>
    <row r="61" spans="1:17" ht="24">
      <c r="A61" s="3" t="s">
        <v>87</v>
      </c>
      <c r="B61" s="13" t="s">
        <v>13</v>
      </c>
      <c r="C61" s="13" t="s">
        <v>14</v>
      </c>
      <c r="D61" s="13" t="s">
        <v>15</v>
      </c>
      <c r="E61" s="13" t="s">
        <v>16</v>
      </c>
      <c r="F61" s="13" t="s">
        <v>17</v>
      </c>
      <c r="G61" s="13" t="s">
        <v>18</v>
      </c>
      <c r="H61" s="13" t="s">
        <v>19</v>
      </c>
      <c r="I61" s="13" t="s">
        <v>20</v>
      </c>
      <c r="J61" s="13" t="s">
        <v>21</v>
      </c>
      <c r="K61" s="13" t="s">
        <v>22</v>
      </c>
      <c r="L61" s="13" t="s">
        <v>23</v>
      </c>
      <c r="M61" s="13" t="s">
        <v>24</v>
      </c>
      <c r="N61" s="43" t="s">
        <v>25</v>
      </c>
    </row>
    <row r="62" spans="1:17">
      <c r="A62" s="4" t="s">
        <v>26</v>
      </c>
      <c r="B62" s="10">
        <f t="shared" ref="B62:N62" si="2">+B22-B3</f>
        <v>-28.10888803463763</v>
      </c>
      <c r="C62" s="10">
        <f t="shared" si="2"/>
        <v>57.641322180357292</v>
      </c>
      <c r="D62" s="10">
        <f t="shared" si="2"/>
        <v>-76.59619778733213</v>
      </c>
      <c r="E62" s="10">
        <f t="shared" si="2"/>
        <v>-94.150580742032162</v>
      </c>
      <c r="F62" s="10">
        <f t="shared" si="2"/>
        <v>-104.8019222221476</v>
      </c>
      <c r="G62" s="10">
        <f t="shared" si="2"/>
        <v>14.579279871524477</v>
      </c>
      <c r="H62" s="10">
        <f t="shared" si="2"/>
        <v>58.332187013035764</v>
      </c>
      <c r="I62" s="10">
        <f t="shared" si="2"/>
        <v>25.074670160679148</v>
      </c>
      <c r="J62" s="10">
        <f t="shared" si="2"/>
        <v>110.0539821626993</v>
      </c>
      <c r="K62" s="10">
        <f t="shared" si="2"/>
        <v>74.395150765451262</v>
      </c>
      <c r="L62" s="10">
        <f t="shared" si="2"/>
        <v>56.851577589173758</v>
      </c>
      <c r="M62" s="10">
        <f t="shared" si="2"/>
        <v>29.949769282595753</v>
      </c>
      <c r="N62" s="10">
        <f t="shared" si="2"/>
        <v>10.268362519947232</v>
      </c>
    </row>
    <row r="63" spans="1:17">
      <c r="A63" s="4" t="s">
        <v>27</v>
      </c>
      <c r="B63" s="10">
        <f t="shared" ref="B63:N63" si="3">+B23-B4</f>
        <v>-261.56677846839466</v>
      </c>
      <c r="C63" s="10">
        <f t="shared" si="3"/>
        <v>72.994705667847484</v>
      </c>
      <c r="D63" s="10">
        <f t="shared" si="3"/>
        <v>-415.84956810285348</v>
      </c>
      <c r="E63" s="10">
        <f t="shared" si="3"/>
        <v>-478.53944303632943</v>
      </c>
      <c r="F63" s="10">
        <f t="shared" si="3"/>
        <v>-582.54874793983618</v>
      </c>
      <c r="G63" s="10">
        <f t="shared" si="3"/>
        <v>-182.79969793219698</v>
      </c>
      <c r="H63" s="10">
        <f t="shared" si="3"/>
        <v>66.735908066229968</v>
      </c>
      <c r="I63" s="10">
        <f t="shared" si="3"/>
        <v>-231.87996867759921</v>
      </c>
      <c r="J63" s="10">
        <f t="shared" si="3"/>
        <v>159.30274899162305</v>
      </c>
      <c r="K63" s="10">
        <f t="shared" si="3"/>
        <v>65.253062383804718</v>
      </c>
      <c r="L63" s="10">
        <f t="shared" si="3"/>
        <v>-34.617482292336717</v>
      </c>
      <c r="M63" s="10">
        <f t="shared" si="3"/>
        <v>-282.79288763178192</v>
      </c>
      <c r="N63" s="10">
        <f t="shared" si="3"/>
        <v>-175.52567908098354</v>
      </c>
    </row>
    <row r="64" spans="1:17">
      <c r="A64" s="4" t="s">
        <v>28</v>
      </c>
      <c r="B64" s="10">
        <f t="shared" ref="B64:N64" si="4">+B24-B5</f>
        <v>-52.880042302279264</v>
      </c>
      <c r="C64" s="10">
        <f t="shared" si="4"/>
        <v>-131.15434321879309</v>
      </c>
      <c r="D64" s="10">
        <f t="shared" si="4"/>
        <v>-210.45290316049176</v>
      </c>
      <c r="E64" s="10">
        <f t="shared" si="4"/>
        <v>-261.12930173037347</v>
      </c>
      <c r="F64" s="10">
        <f t="shared" si="4"/>
        <v>-274.57971269041212</v>
      </c>
      <c r="G64" s="10">
        <f t="shared" si="4"/>
        <v>-190.94117679287342</v>
      </c>
      <c r="H64" s="10">
        <f t="shared" si="4"/>
        <v>-125.88234598381689</v>
      </c>
      <c r="I64" s="10">
        <f t="shared" si="4"/>
        <v>-86.022184258679118</v>
      </c>
      <c r="J64" s="10">
        <f t="shared" si="4"/>
        <v>-86.979069977830591</v>
      </c>
      <c r="K64" s="10">
        <f t="shared" si="4"/>
        <v>-51.733659765210575</v>
      </c>
      <c r="L64" s="10">
        <f t="shared" si="4"/>
        <v>-88.150345939138873</v>
      </c>
      <c r="M64" s="10">
        <f t="shared" si="4"/>
        <v>-36.600243962805024</v>
      </c>
      <c r="N64" s="10">
        <f t="shared" si="4"/>
        <v>-190.19591000411114</v>
      </c>
    </row>
    <row r="65" spans="1:14">
      <c r="A65" s="4" t="s">
        <v>29</v>
      </c>
      <c r="B65" s="10">
        <f t="shared" ref="B65:N65" si="5">+B25-B6</f>
        <v>-147.35711191335758</v>
      </c>
      <c r="C65" s="10">
        <f t="shared" si="5"/>
        <v>-48.429927536231844</v>
      </c>
      <c r="D65" s="10">
        <f t="shared" si="5"/>
        <v>-200.87519125683048</v>
      </c>
      <c r="E65" s="10">
        <f t="shared" si="5"/>
        <v>-194.67562043795624</v>
      </c>
      <c r="F65" s="10">
        <f t="shared" si="5"/>
        <v>-187.90303867403281</v>
      </c>
      <c r="G65" s="10">
        <f t="shared" si="5"/>
        <v>-59.670370370370165</v>
      </c>
      <c r="H65" s="10">
        <f t="shared" si="5"/>
        <v>93.940465549348346</v>
      </c>
      <c r="I65" s="10">
        <f t="shared" si="5"/>
        <v>-25.741657355679763</v>
      </c>
      <c r="J65" s="10">
        <f t="shared" si="5"/>
        <v>120.39767225325886</v>
      </c>
      <c r="K65" s="10">
        <f t="shared" si="5"/>
        <v>92.893283582089452</v>
      </c>
      <c r="L65" s="10">
        <f t="shared" si="5"/>
        <v>42.438464419475622</v>
      </c>
      <c r="M65" s="10">
        <f t="shared" si="5"/>
        <v>-27.077354596622854</v>
      </c>
      <c r="N65" s="10">
        <f t="shared" si="5"/>
        <v>-45.171698861409595</v>
      </c>
    </row>
    <row r="66" spans="1:14">
      <c r="A66" s="4" t="s">
        <v>30</v>
      </c>
      <c r="B66" s="10">
        <f t="shared" ref="B66:N66" si="6">+B26-B7</f>
        <v>-701.37953020134591</v>
      </c>
      <c r="C66" s="10">
        <f t="shared" si="6"/>
        <v>85.654838709684554</v>
      </c>
      <c r="D66" s="10">
        <f t="shared" si="6"/>
        <v>-1630.3540106951987</v>
      </c>
      <c r="E66" s="10">
        <f t="shared" si="6"/>
        <v>-2401.5064171123086</v>
      </c>
      <c r="F66" s="10">
        <f t="shared" si="6"/>
        <v>-1350.0493741677783</v>
      </c>
      <c r="G66" s="10">
        <f t="shared" si="6"/>
        <v>-4052.4863925729442</v>
      </c>
      <c r="H66" s="10">
        <f t="shared" si="6"/>
        <v>295.96193891101575</v>
      </c>
      <c r="I66" s="10">
        <f t="shared" si="6"/>
        <v>-645.24916111851053</v>
      </c>
      <c r="J66" s="10">
        <f t="shared" si="6"/>
        <v>4193.6599468085042</v>
      </c>
      <c r="K66" s="10">
        <f t="shared" si="6"/>
        <v>6663.3324064171029</v>
      </c>
      <c r="L66" s="10">
        <f t="shared" si="6"/>
        <v>-52.572096128176781</v>
      </c>
      <c r="M66" s="10">
        <f t="shared" si="6"/>
        <v>2613.3640957446769</v>
      </c>
      <c r="N66" s="10">
        <f t="shared" si="6"/>
        <v>251.53135371621465</v>
      </c>
    </row>
    <row r="67" spans="1:14">
      <c r="A67" s="4" t="s">
        <v>31</v>
      </c>
      <c r="B67" s="10">
        <f t="shared" ref="B67:N67" si="7">+B27-B8</f>
        <v>29857.216666666791</v>
      </c>
      <c r="C67" s="10">
        <f t="shared" si="7"/>
        <v>64908.156666666502</v>
      </c>
      <c r="D67" s="10">
        <f t="shared" si="7"/>
        <v>47594.989999999991</v>
      </c>
      <c r="E67" s="10">
        <f t="shared" si="7"/>
        <v>-42712.199999999953</v>
      </c>
      <c r="F67" s="10">
        <f t="shared" si="7"/>
        <v>-111047.9833333334</v>
      </c>
      <c r="G67" s="10">
        <f t="shared" si="7"/>
        <v>-58605.133333333302</v>
      </c>
      <c r="H67" s="10">
        <f t="shared" si="7"/>
        <v>-65335.896666666726</v>
      </c>
      <c r="I67" s="10">
        <f t="shared" si="7"/>
        <v>-143597.03333333344</v>
      </c>
      <c r="J67" s="10">
        <f t="shared" si="7"/>
        <v>-104397.75333333341</v>
      </c>
      <c r="K67" s="10">
        <f t="shared" si="7"/>
        <v>-62398.280000000028</v>
      </c>
      <c r="L67" s="10">
        <f t="shared" si="7"/>
        <v>-180957.68857142865</v>
      </c>
      <c r="M67" s="10">
        <f t="shared" si="7"/>
        <v>59572.600000000093</v>
      </c>
      <c r="N67" s="10">
        <f t="shared" si="7"/>
        <v>-47259.917103174841</v>
      </c>
    </row>
    <row r="68" spans="1:14">
      <c r="A68" s="4" t="s">
        <v>32</v>
      </c>
      <c r="B68" s="10">
        <f t="shared" ref="B68:N68" si="8">+B28-B9</f>
        <v>1390855.2999999998</v>
      </c>
      <c r="C68" s="10">
        <f t="shared" si="8"/>
        <v>-195276.49</v>
      </c>
      <c r="D68" s="10">
        <f t="shared" si="8"/>
        <v>-56133.739999999991</v>
      </c>
      <c r="E68" s="10">
        <f t="shared" si="8"/>
        <v>-207150.29000000004</v>
      </c>
      <c r="F68" s="10">
        <f t="shared" si="8"/>
        <v>-184629.17000000004</v>
      </c>
      <c r="G68" s="10">
        <f t="shared" si="8"/>
        <v>-189391.29000000004</v>
      </c>
      <c r="H68" s="10">
        <f t="shared" si="8"/>
        <v>-7079.2900000000373</v>
      </c>
      <c r="I68" s="10">
        <f t="shared" si="8"/>
        <v>700583.66999999993</v>
      </c>
      <c r="J68" s="10">
        <f t="shared" si="8"/>
        <v>811789.42999999993</v>
      </c>
      <c r="K68" s="10">
        <f t="shared" si="8"/>
        <v>162971.82999999996</v>
      </c>
      <c r="L68" s="10">
        <f t="shared" si="8"/>
        <v>1127601.1099999999</v>
      </c>
      <c r="M68" s="10">
        <f t="shared" si="8"/>
        <v>1755403.73</v>
      </c>
      <c r="N68" s="10">
        <f t="shared" si="8"/>
        <v>425795.4</v>
      </c>
    </row>
    <row r="69" spans="1:14">
      <c r="A69" s="4" t="s">
        <v>33</v>
      </c>
      <c r="B69" s="10">
        <f t="shared" ref="B69:N69" si="9">+B29-B10</f>
        <v>34.758260869565163</v>
      </c>
      <c r="C69" s="10">
        <f t="shared" si="9"/>
        <v>73.674767932489431</v>
      </c>
      <c r="D69" s="10">
        <f t="shared" si="9"/>
        <v>15.860833333333289</v>
      </c>
      <c r="E69" s="10">
        <f t="shared" si="9"/>
        <v>-5.4296356275303879</v>
      </c>
      <c r="F69" s="10">
        <f t="shared" si="9"/>
        <v>3.7067716535433419</v>
      </c>
      <c r="G69" s="10">
        <f t="shared" si="9"/>
        <v>101.68267716535433</v>
      </c>
      <c r="H69" s="10">
        <f t="shared" si="9"/>
        <v>81.971127819548826</v>
      </c>
      <c r="I69" s="10">
        <f t="shared" si="9"/>
        <v>51.772376237623746</v>
      </c>
      <c r="J69" s="10">
        <f t="shared" si="9"/>
        <v>73.084935064935053</v>
      </c>
      <c r="K69" s="10">
        <f t="shared" si="9"/>
        <v>49.722379421221888</v>
      </c>
      <c r="L69" s="10">
        <f t="shared" si="9"/>
        <v>46.816666666666663</v>
      </c>
      <c r="M69" s="10">
        <f t="shared" si="9"/>
        <v>71.943899371069165</v>
      </c>
      <c r="N69" s="10">
        <f t="shared" si="9"/>
        <v>49.963754992318343</v>
      </c>
    </row>
    <row r="70" spans="1:14">
      <c r="A70" s="4" t="s">
        <v>34</v>
      </c>
      <c r="B70" s="10">
        <f t="shared" ref="B70:N70" si="10">+B30-B11</f>
        <v>2.3057614319675395</v>
      </c>
      <c r="C70" s="10">
        <f t="shared" si="10"/>
        <v>26.713956151375555</v>
      </c>
      <c r="D70" s="10">
        <f t="shared" si="10"/>
        <v>29.991716042481812</v>
      </c>
      <c r="E70" s="10">
        <f t="shared" si="10"/>
        <v>7.5000780814277732</v>
      </c>
      <c r="F70" s="10">
        <f t="shared" si="10"/>
        <v>-21.143234966592445</v>
      </c>
      <c r="G70" s="10">
        <f t="shared" si="10"/>
        <v>-6.5516634159932892</v>
      </c>
      <c r="H70" s="10">
        <f t="shared" si="10"/>
        <v>-7.8744886600807149</v>
      </c>
      <c r="I70" s="10">
        <f t="shared" si="10"/>
        <v>11.771190873678393</v>
      </c>
      <c r="J70" s="10">
        <f t="shared" si="10"/>
        <v>21.959923558026389</v>
      </c>
      <c r="K70" s="10">
        <f t="shared" si="10"/>
        <v>-4.4853674832962724</v>
      </c>
      <c r="L70" s="10">
        <f t="shared" si="10"/>
        <v>-16.245542570951557</v>
      </c>
      <c r="M70" s="10">
        <f t="shared" si="10"/>
        <v>19.755448477263258</v>
      </c>
      <c r="N70" s="10">
        <f t="shared" si="10"/>
        <v>5.3081481266090123</v>
      </c>
    </row>
    <row r="71" spans="1:14">
      <c r="A71" s="4" t="s">
        <v>35</v>
      </c>
      <c r="B71" s="10">
        <f t="shared" ref="B71:N71" si="11">+B31-B12</f>
        <v>1855.4270528967245</v>
      </c>
      <c r="C71" s="10">
        <f t="shared" si="11"/>
        <v>6291.3446703573209</v>
      </c>
      <c r="D71" s="10">
        <f t="shared" si="11"/>
        <v>5269.4610105052561</v>
      </c>
      <c r="E71" s="10">
        <f t="shared" si="11"/>
        <v>3408.5978304239397</v>
      </c>
      <c r="F71" s="10">
        <f t="shared" si="11"/>
        <v>-4542.0638786673298</v>
      </c>
      <c r="G71" s="10">
        <f t="shared" si="11"/>
        <v>-470.52011904762185</v>
      </c>
      <c r="H71" s="10">
        <f t="shared" si="11"/>
        <v>-306.08563464409963</v>
      </c>
      <c r="I71" s="10">
        <f t="shared" si="11"/>
        <v>-2639.6843781094576</v>
      </c>
      <c r="J71" s="10">
        <f t="shared" si="11"/>
        <v>771.61888612630719</v>
      </c>
      <c r="K71" s="10">
        <f t="shared" si="11"/>
        <v>129.08458642892947</v>
      </c>
      <c r="L71" s="10">
        <f t="shared" si="11"/>
        <v>830.87408122833585</v>
      </c>
      <c r="M71" s="10">
        <f t="shared" si="11"/>
        <v>808.0943695014721</v>
      </c>
      <c r="N71" s="10">
        <f t="shared" si="11"/>
        <v>950.51237308331474</v>
      </c>
    </row>
    <row r="72" spans="1:14">
      <c r="A72" s="4" t="s">
        <v>36</v>
      </c>
      <c r="B72" s="10">
        <f t="shared" ref="B72:N72" si="12">+B32-B13</f>
        <v>229623.3450000002</v>
      </c>
      <c r="C72" s="10">
        <f t="shared" si="12"/>
        <v>303353.97333333339</v>
      </c>
      <c r="D72" s="10">
        <f t="shared" si="12"/>
        <v>70792.221666666679</v>
      </c>
      <c r="E72" s="10">
        <f t="shared" si="12"/>
        <v>79516.456666666549</v>
      </c>
      <c r="F72" s="10">
        <f t="shared" si="12"/>
        <v>-154665.5166666666</v>
      </c>
      <c r="G72" s="10">
        <f t="shared" si="12"/>
        <v>103674.07478260901</v>
      </c>
      <c r="H72" s="10">
        <f t="shared" si="12"/>
        <v>154388.52000000002</v>
      </c>
      <c r="I72" s="10">
        <f t="shared" si="12"/>
        <v>76896.01500000013</v>
      </c>
      <c r="J72" s="10">
        <f t="shared" si="12"/>
        <v>226863.06000000006</v>
      </c>
      <c r="K72" s="10">
        <f t="shared" si="12"/>
        <v>356192.1917391303</v>
      </c>
      <c r="L72" s="10">
        <f t="shared" si="12"/>
        <v>228710.75043478282</v>
      </c>
      <c r="M72" s="10">
        <f t="shared" si="12"/>
        <v>388023.87999999989</v>
      </c>
      <c r="N72" s="10">
        <f t="shared" si="12"/>
        <v>171947.41432970995</v>
      </c>
    </row>
    <row r="73" spans="1:14">
      <c r="A73" s="74" t="s">
        <v>37</v>
      </c>
      <c r="B73" s="77">
        <f t="shared" ref="B73:N73" si="13">+B33-B14</f>
        <v>11000</v>
      </c>
      <c r="C73" s="77">
        <f t="shared" si="13"/>
        <v>-3162.5</v>
      </c>
      <c r="D73" s="77">
        <f t="shared" si="13"/>
        <v>-164875</v>
      </c>
      <c r="E73" s="77">
        <f t="shared" si="13"/>
        <v>-9587.5</v>
      </c>
      <c r="F73" s="77">
        <f t="shared" si="13"/>
        <v>27370.83</v>
      </c>
      <c r="G73" s="77">
        <f t="shared" si="13"/>
        <v>78641.67</v>
      </c>
      <c r="H73" s="77">
        <f t="shared" si="13"/>
        <v>-44462.5</v>
      </c>
      <c r="I73" s="77">
        <f t="shared" si="13"/>
        <v>19791.669999999998</v>
      </c>
      <c r="J73" s="77">
        <f t="shared" si="13"/>
        <v>132620.82999999999</v>
      </c>
      <c r="K73" s="77">
        <f t="shared" si="13"/>
        <v>-219071.88</v>
      </c>
      <c r="L73" s="77">
        <f t="shared" si="13"/>
        <v>16565.62</v>
      </c>
      <c r="M73" s="77">
        <f t="shared" si="13"/>
        <v>19141.669999999998</v>
      </c>
      <c r="N73" s="77">
        <f t="shared" si="13"/>
        <v>-11335.590833333335</v>
      </c>
    </row>
    <row r="74" spans="1:14">
      <c r="A74" s="60" t="s">
        <v>38</v>
      </c>
      <c r="B74" s="62">
        <f t="shared" ref="B74:N75" si="14">+B34-B15</f>
        <v>-255.44052493069103</v>
      </c>
      <c r="C74" s="62">
        <f t="shared" si="14"/>
        <v>53.839357659693633</v>
      </c>
      <c r="D74" s="62">
        <f t="shared" si="14"/>
        <v>-421.00229477608355</v>
      </c>
      <c r="E74" s="62">
        <f t="shared" si="14"/>
        <v>-480.37662174575598</v>
      </c>
      <c r="F74" s="62">
        <f t="shared" si="14"/>
        <v>-583.33268681556638</v>
      </c>
      <c r="G74" s="62">
        <f t="shared" si="14"/>
        <v>-198.68447505364475</v>
      </c>
      <c r="H74" s="62">
        <f t="shared" si="14"/>
        <v>37.983402075336016</v>
      </c>
      <c r="I74" s="62">
        <f t="shared" si="14"/>
        <v>-246.14513020454706</v>
      </c>
      <c r="J74" s="62">
        <f t="shared" si="14"/>
        <v>125.12769117148309</v>
      </c>
      <c r="K74" s="62">
        <f t="shared" si="14"/>
        <v>44.393858450826883</v>
      </c>
      <c r="L74" s="62">
        <f t="shared" si="14"/>
        <v>-45.43978427239017</v>
      </c>
      <c r="M74" s="62">
        <f t="shared" si="14"/>
        <v>-274.10934688518682</v>
      </c>
      <c r="N74" s="62">
        <f t="shared" si="14"/>
        <v>-196.96694078537712</v>
      </c>
    </row>
    <row r="75" spans="1:14">
      <c r="A75" s="60" t="s">
        <v>39</v>
      </c>
      <c r="B75" s="62">
        <f t="shared" si="14"/>
        <v>1176.2633789898682</v>
      </c>
      <c r="C75" s="62">
        <f t="shared" si="14"/>
        <v>774.27706045565719</v>
      </c>
      <c r="D75" s="62">
        <f t="shared" si="14"/>
        <v>-591.17793209000956</v>
      </c>
      <c r="E75" s="62">
        <f t="shared" si="14"/>
        <v>-2228.0823921545962</v>
      </c>
      <c r="F75" s="62">
        <f t="shared" si="14"/>
        <v>-2736.3527342343295</v>
      </c>
      <c r="G75" s="62">
        <f t="shared" si="14"/>
        <v>-3829.7191848165967</v>
      </c>
      <c r="H75" s="62">
        <f t="shared" si="14"/>
        <v>-1324.6233651119546</v>
      </c>
      <c r="I75" s="62">
        <f t="shared" si="14"/>
        <v>-2242.3628243958083</v>
      </c>
      <c r="J75" s="62">
        <f t="shared" si="14"/>
        <v>1143.0624875377252</v>
      </c>
      <c r="K75" s="62">
        <f t="shared" si="14"/>
        <v>2559.2562960768555</v>
      </c>
      <c r="L75" s="62">
        <f t="shared" si="14"/>
        <v>-685.94378221269289</v>
      </c>
      <c r="M75" s="62">
        <f t="shared" si="14"/>
        <v>1285.6215510285401</v>
      </c>
      <c r="N75" s="62">
        <f t="shared" si="14"/>
        <v>-570.59116852868465</v>
      </c>
    </row>
    <row r="76" spans="1:14">
      <c r="A76" s="60" t="s">
        <v>40</v>
      </c>
      <c r="B76" s="62">
        <f t="shared" ref="B76:N77" si="15">+B36-B17</f>
        <v>983.39693967415042</v>
      </c>
      <c r="C76" s="62">
        <f t="shared" si="15"/>
        <v>2139.4233093892544</v>
      </c>
      <c r="D76" s="62">
        <f t="shared" si="15"/>
        <v>1244.3049892614181</v>
      </c>
      <c r="E76" s="62">
        <f t="shared" si="15"/>
        <v>900.49163770248924</v>
      </c>
      <c r="F76" s="62">
        <f t="shared" si="15"/>
        <v>-1387.7374928544705</v>
      </c>
      <c r="G76" s="62">
        <f t="shared" si="15"/>
        <v>361.90628972656123</v>
      </c>
      <c r="H76" s="62">
        <f t="shared" si="15"/>
        <v>323.47064980093819</v>
      </c>
      <c r="I76" s="62">
        <f t="shared" si="15"/>
        <v>-282.53577283246887</v>
      </c>
      <c r="J76" s="62">
        <f t="shared" si="15"/>
        <v>856.47041444946444</v>
      </c>
      <c r="K76" s="62">
        <f t="shared" si="15"/>
        <v>1099.1054371905193</v>
      </c>
      <c r="L76" s="62">
        <f t="shared" si="15"/>
        <v>969.79680910963361</v>
      </c>
      <c r="M76" s="62">
        <f t="shared" si="15"/>
        <v>939.59349097113409</v>
      </c>
      <c r="N76" s="62">
        <f t="shared" si="15"/>
        <v>681.87532560082036</v>
      </c>
    </row>
    <row r="77" spans="1:14">
      <c r="A77" s="60" t="s">
        <v>41</v>
      </c>
      <c r="B77" s="62">
        <f t="shared" si="15"/>
        <v>-37.717062646671366</v>
      </c>
      <c r="C77" s="62">
        <f t="shared" si="15"/>
        <v>80.95596654074825</v>
      </c>
      <c r="D77" s="62">
        <f t="shared" si="15"/>
        <v>-96.993617439076843</v>
      </c>
      <c r="E77" s="62">
        <f t="shared" si="15"/>
        <v>-124.76377505486471</v>
      </c>
      <c r="F77" s="62">
        <f t="shared" si="15"/>
        <v>-170.7154024038914</v>
      </c>
      <c r="G77" s="62">
        <f t="shared" si="15"/>
        <v>-8.8384389319062393</v>
      </c>
      <c r="H77" s="62">
        <f t="shared" si="15"/>
        <v>56.740117489134718</v>
      </c>
      <c r="I77" s="62">
        <f t="shared" si="15"/>
        <v>-8.4424486455575334</v>
      </c>
      <c r="J77" s="62">
        <f t="shared" si="15"/>
        <v>121.52891309780898</v>
      </c>
      <c r="K77" s="62">
        <f t="shared" si="15"/>
        <v>85.906174860032479</v>
      </c>
      <c r="L77" s="62">
        <f t="shared" si="15"/>
        <v>54.4482384042999</v>
      </c>
      <c r="M77" s="62">
        <f t="shared" si="15"/>
        <v>9.473543383011247</v>
      </c>
      <c r="N77" s="62">
        <f t="shared" si="15"/>
        <v>-3.9462494987947139</v>
      </c>
    </row>
    <row r="86" spans="1:21" s="4" customFormat="1">
      <c r="A86" s="4" t="s">
        <v>45</v>
      </c>
      <c r="B86" s="5">
        <v>1365195</v>
      </c>
      <c r="C86" s="5">
        <v>1769863</v>
      </c>
      <c r="D86" s="6">
        <v>2084480</v>
      </c>
      <c r="E86" s="5">
        <v>2352844</v>
      </c>
      <c r="F86" s="5">
        <v>2355704</v>
      </c>
      <c r="G86" s="5">
        <v>1900612</v>
      </c>
      <c r="H86" s="5">
        <v>1420528</v>
      </c>
      <c r="I86" s="5">
        <v>1010056</v>
      </c>
      <c r="J86" s="5">
        <v>1048203</v>
      </c>
      <c r="K86" s="5">
        <v>914589</v>
      </c>
      <c r="L86" s="5">
        <v>1096865</v>
      </c>
      <c r="M86" s="5">
        <v>989413</v>
      </c>
      <c r="N86" s="5">
        <v>1060514</v>
      </c>
      <c r="O86" s="4" t="s">
        <v>46</v>
      </c>
      <c r="R86" s="17"/>
    </row>
    <row r="87" spans="1:21" s="4" customFormat="1">
      <c r="A87" s="4" t="s">
        <v>45</v>
      </c>
      <c r="B87" s="16">
        <v>1176029.03</v>
      </c>
      <c r="C87" s="16">
        <v>1316393.83</v>
      </c>
      <c r="D87" s="16">
        <v>1393514.39</v>
      </c>
      <c r="E87" s="16">
        <v>1402724.64</v>
      </c>
      <c r="F87" s="16">
        <v>1386356.37</v>
      </c>
      <c r="G87" s="16">
        <v>1248118.8799999999</v>
      </c>
      <c r="H87" s="16">
        <v>977813.48</v>
      </c>
      <c r="I87" s="16">
        <v>823067.35</v>
      </c>
      <c r="J87" s="16">
        <v>801968.09</v>
      </c>
      <c r="K87" s="16">
        <v>762543.13</v>
      </c>
      <c r="L87" s="16">
        <v>779752.06</v>
      </c>
      <c r="M87" s="16">
        <v>850743.29</v>
      </c>
      <c r="N87" s="5">
        <v>856371.44400000002</v>
      </c>
      <c r="O87" s="4" t="s">
        <v>47</v>
      </c>
      <c r="R87" s="17"/>
      <c r="S87" s="17"/>
      <c r="T87" s="17"/>
      <c r="U87" s="17"/>
    </row>
    <row r="88" spans="1:21">
      <c r="B88" s="7">
        <f>+B87-B86</f>
        <v>-189165.96999999997</v>
      </c>
      <c r="C88" s="7">
        <f t="shared" ref="C88:K88" si="16">+C87-C86</f>
        <v>-453469.16999999993</v>
      </c>
      <c r="D88" s="7">
        <f t="shared" si="16"/>
        <v>-690965.6100000001</v>
      </c>
      <c r="E88" s="7">
        <f t="shared" si="16"/>
        <v>-950119.3600000001</v>
      </c>
      <c r="F88" s="7">
        <f t="shared" si="16"/>
        <v>-969347.62999999989</v>
      </c>
      <c r="G88" s="7">
        <f t="shared" si="16"/>
        <v>-652493.12000000011</v>
      </c>
      <c r="H88" s="7">
        <f t="shared" si="16"/>
        <v>-442714.52</v>
      </c>
      <c r="I88" s="7">
        <f t="shared" si="16"/>
        <v>-186988.65000000002</v>
      </c>
      <c r="J88" s="7">
        <f t="shared" si="16"/>
        <v>-246234.91000000003</v>
      </c>
      <c r="K88" s="7">
        <f t="shared" si="16"/>
        <v>-152045.87</v>
      </c>
      <c r="L88" s="7">
        <f t="shared" ref="L88" si="17">+L87-L86</f>
        <v>-317112.93999999994</v>
      </c>
      <c r="M88" s="7">
        <f t="shared" ref="M88" si="18">+M87-M86</f>
        <v>-138669.70999999996</v>
      </c>
      <c r="N88" s="7">
        <f t="shared" ref="N88" si="19">+N87-N86</f>
        <v>-204142.55599999998</v>
      </c>
    </row>
    <row r="89" spans="1:21">
      <c r="B89" s="58">
        <f>+B87/B86-1</f>
        <v>-0.1385633334432077</v>
      </c>
      <c r="C89" s="58">
        <f t="shared" ref="C89:K89" si="20">+C87/C86-1</f>
        <v>-0.25621710267969888</v>
      </c>
      <c r="D89" s="58">
        <f t="shared" si="20"/>
        <v>-0.33148104563248393</v>
      </c>
      <c r="E89" s="58">
        <f t="shared" si="20"/>
        <v>-0.40381740565885371</v>
      </c>
      <c r="F89" s="58">
        <f t="shared" si="20"/>
        <v>-0.41148957169491573</v>
      </c>
      <c r="G89" s="58">
        <f t="shared" si="20"/>
        <v>-0.34330685063547961</v>
      </c>
      <c r="H89" s="58">
        <f t="shared" si="20"/>
        <v>-0.31165490578151223</v>
      </c>
      <c r="I89" s="58">
        <f t="shared" si="20"/>
        <v>-0.18512701275968857</v>
      </c>
      <c r="J89" s="58">
        <f t="shared" si="20"/>
        <v>-0.23491147230068987</v>
      </c>
      <c r="K89" s="58">
        <f t="shared" si="20"/>
        <v>-0.16624502372103755</v>
      </c>
      <c r="L89" s="58">
        <f t="shared" ref="L89:N89" si="21">+L87/L86-1</f>
        <v>-0.28910844999156682</v>
      </c>
      <c r="M89" s="58">
        <f t="shared" si="21"/>
        <v>-0.14015351526612241</v>
      </c>
      <c r="N89" s="58">
        <f t="shared" si="21"/>
        <v>-0.19249397556279313</v>
      </c>
    </row>
    <row r="92" spans="1:21">
      <c r="B92" s="16"/>
    </row>
    <row r="93" spans="1:21">
      <c r="B93" s="16"/>
    </row>
    <row r="94" spans="1:21">
      <c r="B94" s="16"/>
    </row>
    <row r="95" spans="1:21">
      <c r="B95" s="16"/>
    </row>
    <row r="96" spans="1:21">
      <c r="B96" s="16"/>
    </row>
    <row r="97" spans="2:2">
      <c r="B97" s="16"/>
    </row>
    <row r="98" spans="2:2">
      <c r="B98" s="16"/>
    </row>
    <row r="99" spans="2:2">
      <c r="B99" s="16"/>
    </row>
    <row r="100" spans="2:2">
      <c r="B100" s="16"/>
    </row>
    <row r="101" spans="2:2">
      <c r="B101" s="16"/>
    </row>
    <row r="102" spans="2:2">
      <c r="B102" s="16"/>
    </row>
    <row r="103" spans="2:2">
      <c r="B103" s="16"/>
    </row>
  </sheetData>
  <mergeCells count="4">
    <mergeCell ref="B1:N1"/>
    <mergeCell ref="B20:N20"/>
    <mergeCell ref="B41:N41"/>
    <mergeCell ref="B60:N60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F0E7C-A293-4D55-A3EB-2633E9B3DBE9}">
  <sheetPr>
    <tabColor theme="9" tint="0.79998168889431442"/>
  </sheetPr>
  <dimension ref="A1:P9"/>
  <sheetViews>
    <sheetView zoomScale="90" zoomScaleNormal="90" workbookViewId="0">
      <selection activeCell="B14" sqref="B14:H14"/>
    </sheetView>
  </sheetViews>
  <sheetFormatPr defaultColWidth="8.7109375" defaultRowHeight="12.75"/>
  <cols>
    <col min="1" max="1" width="25.7109375" style="4" customWidth="1"/>
    <col min="2" max="2" width="12.5703125" style="4" bestFit="1" customWidth="1"/>
    <col min="3" max="11" width="9.42578125" style="4" bestFit="1" customWidth="1"/>
    <col min="12" max="12" width="11.28515625" style="3" bestFit="1" customWidth="1"/>
    <col min="13" max="13" width="8.7109375" style="4"/>
    <col min="14" max="14" width="9.5703125" style="4" customWidth="1"/>
    <col min="15" max="16384" width="8.7109375" style="4"/>
  </cols>
  <sheetData>
    <row r="1" spans="1:16" ht="20.100000000000001" customHeight="1">
      <c r="B1" s="65" t="s">
        <v>88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13"/>
      <c r="N1" s="43"/>
    </row>
    <row r="2" spans="1:16">
      <c r="B2" s="13" t="s">
        <v>13</v>
      </c>
      <c r="C2" s="13" t="s">
        <v>14</v>
      </c>
      <c r="D2" s="13" t="s">
        <v>15</v>
      </c>
      <c r="E2" s="13" t="s">
        <v>16</v>
      </c>
      <c r="F2" s="13" t="s">
        <v>17</v>
      </c>
      <c r="G2" s="13" t="s">
        <v>18</v>
      </c>
      <c r="H2" s="13" t="s">
        <v>19</v>
      </c>
      <c r="I2" s="13" t="s">
        <v>20</v>
      </c>
      <c r="J2" s="13" t="s">
        <v>21</v>
      </c>
      <c r="K2" s="13" t="s">
        <v>22</v>
      </c>
      <c r="L2" s="13" t="s">
        <v>23</v>
      </c>
      <c r="M2" s="13"/>
      <c r="N2" s="43"/>
    </row>
    <row r="3" spans="1:16">
      <c r="A3" s="4" t="s">
        <v>89</v>
      </c>
      <c r="B3" s="18">
        <v>4.5514832530142177</v>
      </c>
      <c r="C3" s="18">
        <v>5.0405608568833475</v>
      </c>
      <c r="D3" s="18">
        <v>5.0314555950649984</v>
      </c>
      <c r="E3" s="18">
        <v>5.4596655236489724</v>
      </c>
      <c r="F3" s="18">
        <v>4.8730216799252073</v>
      </c>
      <c r="G3" s="18">
        <v>4.409760428874562</v>
      </c>
      <c r="H3" s="18">
        <v>4.0672425312589482</v>
      </c>
      <c r="I3" s="18">
        <v>3.4192633582833203</v>
      </c>
      <c r="J3" s="18">
        <v>3.4546617171993987</v>
      </c>
      <c r="K3" s="64">
        <v>3.1608837669767085</v>
      </c>
      <c r="L3" s="19">
        <v>3.6671995683141652</v>
      </c>
      <c r="N3" s="18"/>
      <c r="O3" s="18"/>
    </row>
    <row r="4" spans="1:16">
      <c r="A4" s="4" t="s">
        <v>90</v>
      </c>
      <c r="B4" s="18">
        <v>4.75</v>
      </c>
      <c r="C4" s="18">
        <v>5.07</v>
      </c>
      <c r="D4" s="18">
        <v>5.04</v>
      </c>
      <c r="E4" s="18">
        <v>5.13</v>
      </c>
      <c r="F4" s="18">
        <v>4.9400000000000004</v>
      </c>
      <c r="G4" s="18">
        <v>4.47</v>
      </c>
      <c r="H4" s="18">
        <v>3.9</v>
      </c>
      <c r="I4" s="18">
        <v>4.45</v>
      </c>
      <c r="J4" s="18">
        <v>5.28</v>
      </c>
      <c r="K4" s="18">
        <v>4.07</v>
      </c>
      <c r="L4" s="18">
        <v>4.12</v>
      </c>
      <c r="M4" s="18"/>
      <c r="N4" s="18"/>
      <c r="O4" s="18"/>
      <c r="P4" s="15"/>
    </row>
    <row r="5" spans="1:16">
      <c r="A5" s="4" t="s">
        <v>49</v>
      </c>
      <c r="B5" s="9">
        <f>+B4/B3-1</f>
        <v>4.3615835970464145E-2</v>
      </c>
      <c r="C5" s="9">
        <f t="shared" ref="C5:J5" si="0">+C4/C3-1</f>
        <v>5.840449892882571E-3</v>
      </c>
      <c r="D5" s="9">
        <f t="shared" si="0"/>
        <v>1.6981974248928555E-3</v>
      </c>
      <c r="E5" s="9">
        <f t="shared" si="0"/>
        <v>-6.0382000000000047E-2</v>
      </c>
      <c r="F5" s="9">
        <f t="shared" si="0"/>
        <v>1.3744720314033287E-2</v>
      </c>
      <c r="G5" s="9">
        <f t="shared" si="0"/>
        <v>1.3660508795669823E-2</v>
      </c>
      <c r="H5" s="9">
        <f t="shared" si="0"/>
        <v>-4.1119389850395982E-2</v>
      </c>
      <c r="I5" s="48">
        <f t="shared" si="0"/>
        <v>0.30144991295264623</v>
      </c>
      <c r="J5" s="48">
        <f t="shared" si="0"/>
        <v>0.52836961538461535</v>
      </c>
      <c r="K5" s="48">
        <f t="shared" ref="K5:L5" si="1">+K4/K3-1</f>
        <v>0.28761457239309829</v>
      </c>
      <c r="L5" s="9">
        <f t="shared" si="1"/>
        <v>0.12347308163923842</v>
      </c>
      <c r="M5" s="9"/>
      <c r="N5" s="9"/>
      <c r="O5" s="18"/>
      <c r="P5" s="15"/>
    </row>
    <row r="6" spans="1:16">
      <c r="A6" s="4" t="s">
        <v>44</v>
      </c>
      <c r="B6" s="12">
        <f>+B4-B3</f>
        <v>0.19851674698578226</v>
      </c>
      <c r="C6" s="12">
        <f t="shared" ref="C6:J6" si="2">+C4-C3</f>
        <v>2.9439143116652744E-2</v>
      </c>
      <c r="D6" s="12">
        <f t="shared" si="2"/>
        <v>8.5444049350016371E-3</v>
      </c>
      <c r="E6" s="12">
        <f t="shared" si="2"/>
        <v>-0.3296655236489725</v>
      </c>
      <c r="F6" s="12">
        <f t="shared" si="2"/>
        <v>6.6978320074793096E-2</v>
      </c>
      <c r="G6" s="12">
        <f t="shared" si="2"/>
        <v>6.0239571125437763E-2</v>
      </c>
      <c r="H6" s="12">
        <f t="shared" si="2"/>
        <v>-0.16724253125894828</v>
      </c>
      <c r="I6" s="12">
        <f t="shared" si="2"/>
        <v>1.0307366417166799</v>
      </c>
      <c r="J6" s="12">
        <f t="shared" si="2"/>
        <v>1.8253382828006015</v>
      </c>
      <c r="K6" s="12">
        <f t="shared" ref="K6:L6" si="3">+K4-K3</f>
        <v>0.90911623302329181</v>
      </c>
      <c r="L6" s="12">
        <f t="shared" si="3"/>
        <v>0.45280043168583495</v>
      </c>
      <c r="M6" s="12"/>
      <c r="N6" s="12"/>
    </row>
    <row r="7" spans="1:16" ht="15">
      <c r="B7" s="12"/>
      <c r="C7" s="12"/>
      <c r="D7" s="12"/>
      <c r="E7" s="12"/>
      <c r="F7" s="12"/>
      <c r="G7" s="12"/>
      <c r="H7" s="12"/>
      <c r="I7" s="66"/>
      <c r="J7" s="67"/>
      <c r="K7" s="67"/>
      <c r="L7" s="67"/>
      <c r="M7" s="12"/>
      <c r="N7" s="12"/>
    </row>
    <row r="8" spans="1:16" ht="15">
      <c r="B8" s="12"/>
      <c r="C8" s="12"/>
      <c r="D8" s="12"/>
      <c r="E8" s="12"/>
      <c r="F8" s="12"/>
      <c r="G8" s="12"/>
      <c r="H8" s="12"/>
      <c r="I8" s="68"/>
      <c r="J8" s="10"/>
      <c r="K8" s="10"/>
      <c r="L8" s="10"/>
      <c r="M8" s="12"/>
      <c r="N8" s="12"/>
    </row>
    <row r="9" spans="1:16" ht="15">
      <c r="I9" s="68"/>
      <c r="J9" s="69"/>
      <c r="K9" s="69"/>
      <c r="L9" s="70"/>
    </row>
  </sheetData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5C4885EF66B48AAFD9E4A9CC8BF5E" ma:contentTypeVersion="4" ma:contentTypeDescription="Create a new document." ma:contentTypeScope="" ma:versionID="f75be072b016438776b4d2c94cc809dc">
  <xsd:schema xmlns:xsd="http://www.w3.org/2001/XMLSchema" xmlns:xs="http://www.w3.org/2001/XMLSchema" xmlns:p="http://schemas.microsoft.com/office/2006/metadata/properties" xmlns:ns2="6c16c6fc-c4e8-4518-9db1-1a3dadac20d5" targetNamespace="http://schemas.microsoft.com/office/2006/metadata/properties" ma:root="true" ma:fieldsID="39712d36c8343be37a8b7a02ff70dcb6" ns2:_="">
    <xsd:import namespace="6c16c6fc-c4e8-4518-9db1-1a3dadac20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6c6fc-c4e8-4518-9db1-1a3dadac20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6932E4-DF62-4CBF-931D-0243C4021B7B}"/>
</file>

<file path=customXml/itemProps2.xml><?xml version="1.0" encoding="utf-8"?>
<ds:datastoreItem xmlns:ds="http://schemas.openxmlformats.org/officeDocument/2006/customXml" ds:itemID="{F6DF4E01-AD6F-44B9-8644-C4F68D40F8EC}"/>
</file>

<file path=customXml/itemProps3.xml><?xml version="1.0" encoding="utf-8"?>
<ds:datastoreItem xmlns:ds="http://schemas.openxmlformats.org/officeDocument/2006/customXml" ds:itemID="{98F426C3-FFEF-4B8E-B048-3699194812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Sizemore, Ashley A.</cp:lastModifiedBy>
  <cp:revision/>
  <dcterms:created xsi:type="dcterms:W3CDTF">2024-05-21T14:20:18Z</dcterms:created>
  <dcterms:modified xsi:type="dcterms:W3CDTF">2024-05-22T13:37:59Z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2024-05-21T14:20:19Z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0d54692f-e573-44a0-bfae-d29c94993064</vt:lpwstr>
  </property>
  <property fmtid="{D5CDD505-2E9C-101B-9397-08002B2CF9AE}" pid="8" name="MSIP_Label_a83f872e-d8d7-43ac-9961-0f2ad31e50e5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0x0101000C25C4885EF66B48AAFD9E4A9CC8BF5E</vt:lpwstr>
  </property>
</Properties>
</file>