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/>
  <mc:AlternateContent xmlns:mc="http://schemas.openxmlformats.org/markup-compatibility/2006">
    <mc:Choice Requires="x15">
      <x15ac:absPath xmlns:x15ac="http://schemas.microsoft.com/office/spreadsheetml/2010/11/ac" url="H:\- Special Projects\2024\- JAA Testimony and RC Material\Rate Case Scenarios\Rate Case Scenarios - FOR PODs\"/>
    </mc:Choice>
  </mc:AlternateContent>
  <xr:revisionPtr revIDLastSave="0" documentId="101_{3CE4772F-1E75-44BA-A01F-A1AC6C66E656}" xr6:coauthVersionLast="47" xr6:coauthVersionMax="47" xr10:uidLastSave="{00000000-0000-0000-0000-000000000000}"/>
  <bookViews>
    <workbookView xWindow="-120" yWindow="-120" windowWidth="29040" windowHeight="15840" xr2:uid="{859832EA-FF05-46D0-A721-02271DC416BD}"/>
  </bookViews>
  <sheets>
    <sheet name="No South Tampa Resilience" sheetId="5" r:id="rId1"/>
    <sheet name="With South Tampa Resilience" sheetId="4" r:id="rId2"/>
    <sheet name="Delt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C16" i="5" l="1"/>
  <c r="C14" i="5"/>
  <c r="C17" i="5"/>
  <c r="C15" i="5" l="1"/>
  <c r="C11" i="5" l="1"/>
  <c r="C21" i="5" l="1"/>
  <c r="K38" i="5" l="1"/>
  <c r="K39" i="5" s="1"/>
  <c r="I38" i="5"/>
  <c r="I39" i="5" s="1"/>
  <c r="J38" i="5" l="1"/>
  <c r="J39" i="5" s="1"/>
  <c r="J40" i="5" s="1"/>
  <c r="I40" i="5"/>
  <c r="K40" i="5" l="1"/>
  <c r="C12" i="5"/>
  <c r="M38" i="5" l="1"/>
  <c r="M39" i="5" s="1"/>
  <c r="P38" i="5"/>
  <c r="P39" i="5" s="1"/>
  <c r="O38" i="5"/>
  <c r="O39" i="5" s="1"/>
  <c r="N38" i="5"/>
  <c r="N39" i="5" s="1"/>
  <c r="L38" i="5" l="1"/>
  <c r="L39" i="5" s="1"/>
  <c r="Z38" i="5"/>
  <c r="Z39" i="5" s="1"/>
  <c r="V38" i="5"/>
  <c r="V39" i="5" s="1"/>
  <c r="AE38" i="5"/>
  <c r="AE39" i="5" s="1"/>
  <c r="S38" i="5"/>
  <c r="S39" i="5" s="1"/>
  <c r="AG38" i="5"/>
  <c r="AG39" i="5" s="1"/>
  <c r="T38" i="5"/>
  <c r="T39" i="5" s="1"/>
  <c r="AH38" i="5"/>
  <c r="AH39" i="5" s="1"/>
  <c r="R38" i="5"/>
  <c r="R39" i="5" s="1"/>
  <c r="AK38" i="5"/>
  <c r="AK39" i="5" s="1"/>
  <c r="AC38" i="5"/>
  <c r="AC39" i="5" s="1"/>
  <c r="X38" i="5"/>
  <c r="X39" i="5" s="1"/>
  <c r="AA38" i="5"/>
  <c r="AA39" i="5" s="1"/>
  <c r="Q38" i="5"/>
  <c r="Q39" i="5" s="1"/>
  <c r="AJ38" i="5"/>
  <c r="AJ39" i="5" s="1"/>
  <c r="Y38" i="5"/>
  <c r="Y39" i="5" s="1"/>
  <c r="W38" i="5"/>
  <c r="W39" i="5" s="1"/>
  <c r="AB38" i="5"/>
  <c r="AB39" i="5" s="1"/>
  <c r="U38" i="5"/>
  <c r="U39" i="5" s="1"/>
  <c r="AF38" i="5"/>
  <c r="AF39" i="5" s="1"/>
  <c r="AD38" i="5"/>
  <c r="AD39" i="5" s="1"/>
  <c r="AI38" i="5"/>
  <c r="AI39" i="5" s="1"/>
  <c r="AL38" i="5" l="1"/>
  <c r="AL39" i="5" s="1"/>
  <c r="AC40" i="5"/>
  <c r="Q40" i="5"/>
  <c r="X40" i="5"/>
  <c r="Z40" i="5"/>
  <c r="AF40" i="5"/>
  <c r="M40" i="5"/>
  <c r="O40" i="5"/>
  <c r="AE40" i="5"/>
  <c r="AH40" i="5"/>
  <c r="AL40" i="5"/>
  <c r="U40" i="5"/>
  <c r="AB40" i="5"/>
  <c r="P40" i="5"/>
  <c r="W40" i="5"/>
  <c r="S40" i="5"/>
  <c r="AI40" i="5"/>
  <c r="AJ40" i="5"/>
  <c r="R40" i="5"/>
  <c r="AA40" i="5"/>
  <c r="AK40" i="5"/>
  <c r="L40" i="5"/>
  <c r="T40" i="5"/>
  <c r="N40" i="5"/>
  <c r="AD40" i="5"/>
  <c r="AG40" i="5"/>
  <c r="Y40" i="5"/>
  <c r="V40" i="5"/>
  <c r="C13" i="5"/>
  <c r="C18" i="5" s="1"/>
  <c r="F6" i="4" l="1"/>
  <c r="C15" i="4" l="1"/>
  <c r="F15" i="3" s="1"/>
  <c r="C14" i="4"/>
  <c r="C11" i="4"/>
  <c r="F11" i="3" s="1"/>
  <c r="AB38" i="4"/>
  <c r="AB39" i="4" s="1"/>
  <c r="J38" i="4"/>
  <c r="J39" i="4" s="1"/>
  <c r="AA38" i="4"/>
  <c r="AA39" i="4" s="1"/>
  <c r="C21" i="4"/>
  <c r="F21" i="3" s="1"/>
  <c r="N38" i="4"/>
  <c r="N39" i="4" s="1"/>
  <c r="M38" i="4"/>
  <c r="M39" i="4" s="1"/>
  <c r="L38" i="4"/>
  <c r="L39" i="4" s="1"/>
  <c r="K38" i="4"/>
  <c r="K39" i="4" s="1"/>
  <c r="I38" i="4"/>
  <c r="I39" i="4" s="1"/>
  <c r="R38" i="4"/>
  <c r="R39" i="4" s="1"/>
  <c r="W38" i="4"/>
  <c r="W39" i="4" s="1"/>
  <c r="V38" i="4"/>
  <c r="V39" i="4" s="1"/>
  <c r="X38" i="4"/>
  <c r="X39" i="4" s="1"/>
  <c r="U38" i="4"/>
  <c r="U39" i="4" s="1"/>
  <c r="T38" i="4"/>
  <c r="T39" i="4" s="1"/>
  <c r="Q38" i="4"/>
  <c r="Q39" i="4" s="1"/>
  <c r="S38" i="4"/>
  <c r="S39" i="4" s="1"/>
  <c r="Y38" i="4"/>
  <c r="Y39" i="4" s="1"/>
  <c r="Z38" i="4"/>
  <c r="Z39" i="4" s="1"/>
  <c r="P38" i="4"/>
  <c r="P39" i="4" s="1"/>
  <c r="O38" i="4"/>
  <c r="O39" i="4" s="1"/>
  <c r="C12" i="4" l="1"/>
  <c r="F12" i="3" s="1"/>
  <c r="J40" i="4"/>
  <c r="L40" i="4"/>
  <c r="I40" i="4"/>
  <c r="N40" i="4"/>
  <c r="O40" i="4"/>
  <c r="S40" i="4"/>
  <c r="Z40" i="4"/>
  <c r="X40" i="4"/>
  <c r="U40" i="4"/>
  <c r="T40" i="4"/>
  <c r="Q40" i="4"/>
  <c r="V40" i="4"/>
  <c r="M40" i="4"/>
  <c r="Y40" i="4"/>
  <c r="R40" i="4"/>
  <c r="K40" i="4"/>
  <c r="W40" i="4"/>
  <c r="P40" i="4"/>
  <c r="AB40" i="4"/>
  <c r="AA40" i="4"/>
  <c r="C17" i="4" l="1"/>
  <c r="F17" i="3" s="1"/>
  <c r="C16" i="4"/>
  <c r="F16" i="3" s="1"/>
  <c r="F14" i="3" l="1"/>
  <c r="AH38" i="4" l="1"/>
  <c r="AH39" i="4" s="1"/>
  <c r="AG38" i="4" l="1"/>
  <c r="AG39" i="4" s="1"/>
  <c r="AL38" i="4"/>
  <c r="AL39" i="4" s="1"/>
  <c r="AJ38" i="4"/>
  <c r="AJ39" i="4" s="1"/>
  <c r="AF38" i="4"/>
  <c r="AF39" i="4" s="1"/>
  <c r="AD38" i="4"/>
  <c r="AD39" i="4" s="1"/>
  <c r="AK38" i="4"/>
  <c r="AK39" i="4" s="1"/>
  <c r="AE38" i="4"/>
  <c r="AE39" i="4" s="1"/>
  <c r="AI38" i="4"/>
  <c r="AI39" i="4" s="1"/>
  <c r="AC38" i="4" l="1"/>
  <c r="AC39" i="4" s="1"/>
  <c r="AL40" i="4" s="1"/>
  <c r="C13" i="4"/>
  <c r="F13" i="3" s="1"/>
  <c r="F18" i="3" l="1"/>
  <c r="F22" i="3" s="1"/>
  <c r="C18" i="4"/>
  <c r="AH40" i="4"/>
  <c r="AI40" i="4"/>
  <c r="AF40" i="4"/>
  <c r="AK40" i="4"/>
  <c r="AJ40" i="4"/>
  <c r="AE40" i="4"/>
  <c r="AD40" i="4"/>
  <c r="AG40" i="4"/>
  <c r="AC40" i="4"/>
</calcChain>
</file>

<file path=xl/sharedStrings.xml><?xml version="1.0" encoding="utf-8"?>
<sst xmlns="http://schemas.openxmlformats.org/spreadsheetml/2006/main" count="112" uniqueCount="50">
  <si>
    <t>Tax Rate</t>
  </si>
  <si>
    <t xml:space="preserve">Common Equity </t>
  </si>
  <si>
    <t>Preferred Stock</t>
  </si>
  <si>
    <t>No South Tampa Resilience</t>
  </si>
  <si>
    <t>Debt</t>
  </si>
  <si>
    <t>WACC</t>
  </si>
  <si>
    <t>REVENUE REQUIREMENT SUMMARY (2024 $000)</t>
  </si>
  <si>
    <t>CPVRR Revenue Requirements</t>
  </si>
  <si>
    <t>Cost/(Savings)
(2024 US $ millions)</t>
  </si>
  <si>
    <t>Capital RR - New Solar Units</t>
  </si>
  <si>
    <t>Capital RR - Reciprocating Engines</t>
  </si>
  <si>
    <t>Capital RR - New Batteries</t>
  </si>
  <si>
    <t>Capital RR - Balance of System</t>
  </si>
  <si>
    <t>Capital RR - New Recip Units</t>
  </si>
  <si>
    <t>System FOM</t>
  </si>
  <si>
    <t>Capital RR - Units Enhancements</t>
  </si>
  <si>
    <t>System VOM</t>
  </si>
  <si>
    <t>Capital RR - New Combustion Turbine Units</t>
  </si>
  <si>
    <t>System Fuel</t>
  </si>
  <si>
    <t>Capital RR - New Combined Cycle Units</t>
  </si>
  <si>
    <t>Start Costs</t>
  </si>
  <si>
    <t>Capital RR - New Transmission</t>
  </si>
  <si>
    <t>System Capacity</t>
  </si>
  <si>
    <t>VOM - Polk</t>
  </si>
  <si>
    <r>
      <t>Sub Total w/o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Cost</t>
    </r>
  </si>
  <si>
    <t>VOM - Bayside</t>
  </si>
  <si>
    <t>VOM - Big Bend</t>
  </si>
  <si>
    <t>Plus Emissions Costs</t>
  </si>
  <si>
    <t>VOM - New Combustion Turbines</t>
  </si>
  <si>
    <t>CO2 - Base</t>
  </si>
  <si>
    <t>VOM - New Combined Cycle Units</t>
  </si>
  <si>
    <t xml:space="preserve">VOM - New/Existing Batteries </t>
  </si>
  <si>
    <t>VOM - New Recips</t>
  </si>
  <si>
    <t xml:space="preserve">FOM - New Solar </t>
  </si>
  <si>
    <t>FOM - New Batteries</t>
  </si>
  <si>
    <t>FOM - New Combustion Turbines</t>
  </si>
  <si>
    <t>FOM - New Combined Cycles</t>
  </si>
  <si>
    <t>FOM - New Recip Units</t>
  </si>
  <si>
    <t>RR of Land for Solar</t>
  </si>
  <si>
    <t>Land Lease</t>
  </si>
  <si>
    <t>Solar PTC Benefit</t>
  </si>
  <si>
    <t>Total RR</t>
  </si>
  <si>
    <t>NPV</t>
  </si>
  <si>
    <t>CPVRR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</si>
  <si>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Cost </t>
    </r>
  </si>
  <si>
    <t>Note: 2053 Contains end effects</t>
  </si>
  <si>
    <t>With South Tampa Resilience</t>
  </si>
  <si>
    <t>South Tampa Resilience</t>
  </si>
  <si>
    <r>
      <t>Sub Total w/o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Cost</t>
    </r>
  </si>
  <si>
    <r>
      <t>Sub Total w/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Cost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</si>
</sst>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%"/>
    <numFmt numFmtId="165" formatCode="_(#,##0_);_(\(#,##0\);_(&quot;-&quot;_);_(@_)"/>
    <numFmt numFmtId="166" formatCode="&quot;$&quot;#,##0.0_);\(&quot;$&quot;#,##0.0\)"/>
    <numFmt numFmtId="167" formatCode="#,##0_);\-#,##0_);\-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3F3F76"/>
      <name val="Calibri"/>
      <family val="2"/>
    </font>
    <font>
      <b/>
      <sz val="11"/>
      <color rgb="FFFA7D00"/>
      <name val="Calibri"/>
      <family val="2"/>
    </font>
    <font>
      <vertAlign val="subscript"/>
      <sz val="11"/>
      <color theme="1"/>
      <name val="Calibri"/>
      <family val="2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3" borderId="2" applyNumberFormat="0" applyAlignment="0" applyProtection="0"/>
    <xf numFmtId="0" fontId="1" fillId="0" borderId="0"/>
  </cellStyleXfs>
  <cellXfs count="34">
    <xf numFmtId="0" fontId="0" fillId="0" borderId="0" xfId="0"/>
    <xf numFmtId="0" fontId="2" fillId="0" borderId="1" xfId="2"/>
    <xf numFmtId="0" fontId="6" fillId="0" borderId="0" xfId="0" applyFont="1"/>
    <xf numFmtId="10" fontId="7" fillId="2" borderId="2" xfId="3" applyNumberFormat="1" applyFont="1"/>
    <xf numFmtId="10" fontId="6" fillId="0" borderId="0" xfId="1" applyNumberFormat="1" applyFont="1"/>
    <xf numFmtId="164" fontId="8" fillId="3" borderId="2" xfId="4" applyNumberFormat="1" applyFont="1" applyAlignment="1"/>
    <xf numFmtId="164" fontId="6" fillId="0" borderId="0" xfId="0" applyNumberFormat="1" applyFont="1"/>
    <xf numFmtId="165" fontId="6" fillId="0" borderId="0" xfId="0" applyNumberFormat="1" applyFont="1"/>
    <xf numFmtId="0" fontId="6" fillId="0" borderId="3" xfId="0" applyFont="1" applyBorder="1"/>
    <xf numFmtId="165" fontId="6" fillId="0" borderId="3" xfId="0" applyNumberFormat="1" applyFont="1" applyBorder="1"/>
    <xf numFmtId="0" fontId="0" fillId="0" borderId="4" xfId="5" quotePrefix="1" applyFont="1" applyBorder="1" applyAlignment="1">
      <alignment horizontal="left" vertical="center" wrapText="1"/>
    </xf>
    <xf numFmtId="0" fontId="1" fillId="0" borderId="4" xfId="5" quotePrefix="1" applyBorder="1" applyAlignment="1">
      <alignment horizontal="center" vertical="center" wrapText="1"/>
    </xf>
    <xf numFmtId="0" fontId="1" fillId="0" borderId="0" xfId="5"/>
    <xf numFmtId="166" fontId="1" fillId="0" borderId="0" xfId="5" applyNumberFormat="1" applyAlignment="1">
      <alignment horizontal="center"/>
    </xf>
    <xf numFmtId="166" fontId="11" fillId="0" borderId="0" xfId="5" applyNumberFormat="1" applyFont="1" applyAlignment="1">
      <alignment horizontal="center" vertical="center"/>
    </xf>
    <xf numFmtId="0" fontId="1" fillId="0" borderId="0" xfId="5" applyAlignment="1">
      <alignment vertical="center"/>
    </xf>
    <xf numFmtId="37" fontId="0" fillId="0" borderId="5" xfId="5" applyNumberFormat="1" applyFont="1" applyBorder="1"/>
    <xf numFmtId="166" fontId="1" fillId="0" borderId="5" xfId="5" applyNumberFormat="1" applyBorder="1" applyAlignment="1">
      <alignment horizontal="center"/>
    </xf>
    <xf numFmtId="0" fontId="1" fillId="0" borderId="0" xfId="5" quotePrefix="1" applyAlignment="1">
      <alignment horizontal="left"/>
    </xf>
    <xf numFmtId="0" fontId="0" fillId="0" borderId="0" xfId="5" quotePrefix="1" applyFont="1" applyAlignment="1">
      <alignment horizontal="left"/>
    </xf>
    <xf numFmtId="166" fontId="11" fillId="0" borderId="0" xfId="5" applyNumberFormat="1" applyFont="1" applyAlignment="1">
      <alignment horizontal="center"/>
    </xf>
    <xf numFmtId="0" fontId="6" fillId="0" borderId="4" xfId="5" quotePrefix="1" applyFont="1" applyBorder="1" applyAlignment="1">
      <alignment horizontal="left" vertical="center" wrapText="1"/>
    </xf>
    <xf numFmtId="0" fontId="6" fillId="0" borderId="4" xfId="5" quotePrefix="1" applyFont="1" applyBorder="1" applyAlignment="1">
      <alignment horizontal="center" vertical="center" wrapText="1"/>
    </xf>
    <xf numFmtId="0" fontId="6" fillId="0" borderId="0" xfId="5" applyFont="1"/>
    <xf numFmtId="166" fontId="6" fillId="0" borderId="0" xfId="5" applyNumberFormat="1" applyFont="1" applyAlignment="1">
      <alignment horizontal="center"/>
    </xf>
    <xf numFmtId="166" fontId="13" fillId="0" borderId="0" xfId="5" applyNumberFormat="1" applyFont="1" applyAlignment="1">
      <alignment horizontal="center" vertical="center"/>
    </xf>
    <xf numFmtId="0" fontId="6" fillId="0" borderId="0" xfId="5" applyFont="1" applyAlignment="1">
      <alignment vertical="center"/>
    </xf>
    <xf numFmtId="37" fontId="6" fillId="0" borderId="5" xfId="5" applyNumberFormat="1" applyFont="1" applyBorder="1"/>
    <xf numFmtId="166" fontId="6" fillId="0" borderId="5" xfId="5" applyNumberFormat="1" applyFont="1" applyBorder="1" applyAlignment="1">
      <alignment horizontal="center"/>
    </xf>
    <xf numFmtId="0" fontId="6" fillId="0" borderId="0" xfId="5" quotePrefix="1" applyFont="1" applyAlignment="1">
      <alignment horizontal="left"/>
    </xf>
    <xf numFmtId="166" fontId="13" fillId="0" borderId="0" xfId="5" applyNumberFormat="1" applyFont="1" applyAlignment="1">
      <alignment horizontal="center"/>
    </xf>
    <xf numFmtId="167" fontId="0" fillId="0" borderId="0" xfId="5" applyNumberFormat="1" applyFont="1" applyAlignment="1">
      <alignment vertic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6">
    <cellStyle name="Calculation" xfId="4" builtinId="22"/>
    <cellStyle name="Heading 3" xfId="2" builtinId="18"/>
    <cellStyle name="Input" xfId="3" builtinId="20"/>
    <cellStyle name="Normal" xfId="0" builtinId="0"/>
    <cellStyle name="Normal 4" xfId="5" xr:uid="{7509B474-3136-4E8E-9B87-D94A6C6B528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4B88-74AF-4BD7-A460-1DF7C16AA008}">
  <dimension ref="B2:AL47"/>
  <sheetViews>
    <sheetView showGridLines="0" tabSelected="1" zoomScale="90" zoomScaleNormal="90" workbookViewId="0"/>
  </sheetViews>
  <sheetFormatPr defaultRowHeight="15"/>
  <cols>
    <col min="1" max="1" width="9.140625" style="2"/>
    <col min="2" max="2" width="44.140625" style="2" customWidth="1"/>
    <col min="3" max="3" width="27.140625" style="2" customWidth="1"/>
    <col min="4" max="4" width="10.85546875" style="2" customWidth="1"/>
    <col min="5" max="5" width="15.42578125" style="2" customWidth="1"/>
    <col min="6" max="6" width="10.7109375" style="2" customWidth="1"/>
    <col min="7" max="7" width="14.42578125" style="2" bestFit="1" customWidth="1"/>
    <col min="8" max="8" width="14.28515625" style="2" customWidth="1"/>
    <col min="9" max="9" width="10.85546875" style="2" customWidth="1"/>
    <col min="10" max="22" width="11.140625" style="2" customWidth="1"/>
    <col min="23" max="37" width="12.140625" style="2" customWidth="1"/>
    <col min="38" max="38" width="14.85546875" style="2" customWidth="1"/>
    <col min="39" max="16384" width="9.140625" style="2"/>
  </cols>
  <sheetData>
    <row r="2" spans="2:38">
      <c r="E2" s="2" t="s">
        <v>0</v>
      </c>
      <c r="F2" s="3">
        <v>0.25344999999999995</v>
      </c>
    </row>
    <row r="3" spans="2:38">
      <c r="E3" s="2" t="s">
        <v>1</v>
      </c>
      <c r="F3" s="3">
        <v>0.10199999999999999</v>
      </c>
      <c r="G3" s="3">
        <v>0.54</v>
      </c>
      <c r="H3" s="4"/>
    </row>
    <row r="4" spans="2:38">
      <c r="E4" s="2" t="s">
        <v>2</v>
      </c>
      <c r="F4" s="3">
        <v>0</v>
      </c>
      <c r="G4" s="3">
        <v>0</v>
      </c>
      <c r="H4" s="4"/>
    </row>
    <row r="5" spans="2:38">
      <c r="B5" s="32" t="s">
        <v>3</v>
      </c>
      <c r="C5" s="32"/>
      <c r="E5" s="2" t="s">
        <v>4</v>
      </c>
      <c r="F5" s="3">
        <v>5.5300000000000002E-2</v>
      </c>
      <c r="G5" s="3">
        <v>0.46</v>
      </c>
      <c r="H5" s="4"/>
    </row>
    <row r="6" spans="2:38">
      <c r="B6" s="32"/>
      <c r="C6" s="32"/>
      <c r="E6" s="2" t="s">
        <v>5</v>
      </c>
      <c r="F6" s="5">
        <f>F3*G3+F4*G4+(F5*G5)*(1-F2)</f>
        <v>7.4070738900000002E-2</v>
      </c>
      <c r="G6" s="6"/>
      <c r="H6" s="6"/>
    </row>
    <row r="7" spans="2:38">
      <c r="B7" s="32"/>
      <c r="C7" s="32"/>
    </row>
    <row r="8" spans="2:38" customFormat="1" ht="15.75" thickBot="1">
      <c r="E8" s="1" t="s">
        <v>6</v>
      </c>
      <c r="F8" s="1"/>
      <c r="G8" s="1"/>
      <c r="H8" s="1"/>
      <c r="I8" s="1">
        <v>2024</v>
      </c>
      <c r="J8" s="1">
        <v>2025</v>
      </c>
      <c r="K8" s="1">
        <v>2026</v>
      </c>
      <c r="L8" s="1">
        <v>2027</v>
      </c>
      <c r="M8" s="1">
        <v>2028</v>
      </c>
      <c r="N8" s="1">
        <v>2029</v>
      </c>
      <c r="O8" s="1">
        <v>2030</v>
      </c>
      <c r="P8" s="1">
        <v>2031</v>
      </c>
      <c r="Q8" s="1">
        <v>2032</v>
      </c>
      <c r="R8" s="1">
        <v>2033</v>
      </c>
      <c r="S8" s="1">
        <v>2034</v>
      </c>
      <c r="T8" s="1">
        <v>2035</v>
      </c>
      <c r="U8" s="1">
        <v>2036</v>
      </c>
      <c r="V8" s="1">
        <v>2037</v>
      </c>
      <c r="W8" s="1">
        <v>2038</v>
      </c>
      <c r="X8" s="1">
        <v>2039</v>
      </c>
      <c r="Y8" s="1">
        <v>2040</v>
      </c>
      <c r="Z8" s="1">
        <v>2041</v>
      </c>
      <c r="AA8" s="1">
        <v>2042</v>
      </c>
      <c r="AB8" s="1">
        <v>2043</v>
      </c>
      <c r="AC8" s="1">
        <v>2044</v>
      </c>
      <c r="AD8" s="1">
        <v>2045</v>
      </c>
      <c r="AE8" s="1">
        <v>2046</v>
      </c>
      <c r="AF8" s="1">
        <v>2047</v>
      </c>
      <c r="AG8" s="1">
        <v>2048</v>
      </c>
      <c r="AH8" s="1">
        <v>2049</v>
      </c>
      <c r="AI8" s="1">
        <v>2050</v>
      </c>
      <c r="AJ8" s="1">
        <v>2051</v>
      </c>
      <c r="AK8" s="1">
        <v>2052</v>
      </c>
      <c r="AL8" s="1">
        <v>2053</v>
      </c>
    </row>
    <row r="9" spans="2:38" ht="30.75" customHeight="1" thickBot="1">
      <c r="B9" s="10" t="s">
        <v>7</v>
      </c>
      <c r="C9" s="11" t="s">
        <v>8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2:38" ht="15" customHeight="1">
      <c r="B10" s="12"/>
      <c r="C10" s="13"/>
      <c r="E10" s="2" t="s">
        <v>9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</row>
    <row r="11" spans="2:38" ht="15" customHeight="1">
      <c r="B11" s="31" t="s">
        <v>10</v>
      </c>
      <c r="C11" s="14">
        <f>(NPV(F6,J12:AL12)+I12)/1000</f>
        <v>0</v>
      </c>
      <c r="E11" s="2" t="s">
        <v>11</v>
      </c>
      <c r="I11" s="7">
        <v>690.40072638135734</v>
      </c>
      <c r="J11" s="7">
        <v>3149.6732473074981</v>
      </c>
      <c r="K11" s="7">
        <v>2912.8041801380969</v>
      </c>
      <c r="L11" s="7">
        <v>2700.6913868841407</v>
      </c>
      <c r="M11" s="7">
        <v>2506.2380690232017</v>
      </c>
      <c r="N11" s="7">
        <v>2319.1497426521091</v>
      </c>
      <c r="O11" s="7">
        <v>2132.0614162810152</v>
      </c>
      <c r="P11" s="7">
        <v>1954.1741717151626</v>
      </c>
      <c r="Q11" s="7">
        <v>1794.7097209880537</v>
      </c>
      <c r="R11" s="7">
        <v>1644.4463520661855</v>
      </c>
      <c r="S11" s="7">
        <v>1012.8179186430857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</row>
    <row r="12" spans="2:38" ht="15" customHeight="1">
      <c r="B12" s="15" t="s">
        <v>12</v>
      </c>
      <c r="C12" s="14">
        <f>((NPV(F6,J10:AL10)+I10)+(NPV(F6,J11:AL11)+I11)+(NPV(F6,J13:AL13)+I13)+(NPV(F6,J14:AL14)+I14)+(NPV(F6,J15:AL15)+I15)+(NPV(F6,J16:AL16)+I16))/1000</f>
        <v>2576.6865470515991</v>
      </c>
      <c r="E12" s="2" t="s">
        <v>13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</row>
    <row r="13" spans="2:38" ht="15" customHeight="1">
      <c r="B13" s="15" t="s">
        <v>14</v>
      </c>
      <c r="C13" s="14">
        <f>((NPV($F$6,J25:AL25)+I25)+(NPV($F$6,J26:AL26)+I26)+(NPV($F$6,J24:AL24)+I24)+(NPV(F6,J27:AL27)+I27)+(NPV(F6,J28:AL28)+I28))/1000</f>
        <v>349.85852350179698</v>
      </c>
      <c r="E13" s="2" t="s">
        <v>15</v>
      </c>
      <c r="I13" s="7">
        <v>0</v>
      </c>
      <c r="J13" s="7">
        <v>13830.618373477395</v>
      </c>
      <c r="K13" s="7">
        <v>17719.225841301479</v>
      </c>
      <c r="L13" s="7">
        <v>16705.593147908105</v>
      </c>
      <c r="M13" s="7">
        <v>15767.52377282507</v>
      </c>
      <c r="N13" s="7">
        <v>15134.356539401086</v>
      </c>
      <c r="O13" s="7">
        <v>14298.895118900437</v>
      </c>
      <c r="P13" s="7">
        <v>13831.156762295364</v>
      </c>
      <c r="Q13" s="7">
        <v>13026.435374075016</v>
      </c>
      <c r="R13" s="7">
        <v>12220.932632426591</v>
      </c>
      <c r="S13" s="7">
        <v>11416.283602691739</v>
      </c>
      <c r="T13" s="7">
        <v>10650.839050104707</v>
      </c>
      <c r="U13" s="7">
        <v>2981.0031088971618</v>
      </c>
      <c r="V13" s="7">
        <v>567.34396209559941</v>
      </c>
      <c r="W13" s="7">
        <v>546.78512283929763</v>
      </c>
      <c r="X13" s="7">
        <v>526.22329773596289</v>
      </c>
      <c r="Y13" s="7">
        <v>505.66147263262803</v>
      </c>
      <c r="Z13" s="7">
        <v>485.51023530298733</v>
      </c>
      <c r="AA13" s="7">
        <v>466.18156534369609</v>
      </c>
      <c r="AB13" s="7">
        <v>447.26348315809889</v>
      </c>
      <c r="AC13" s="7">
        <v>428.9828644067365</v>
      </c>
      <c r="AD13" s="7">
        <v>411.97933341684092</v>
      </c>
      <c r="AE13" s="7">
        <v>396.49409073587321</v>
      </c>
      <c r="AF13" s="7">
        <v>382.77348365132468</v>
      </c>
      <c r="AG13" s="7">
        <v>369.93370144146945</v>
      </c>
      <c r="AH13" s="7">
        <v>357.09391923161411</v>
      </c>
      <c r="AI13" s="7">
        <v>344.25413702175877</v>
      </c>
      <c r="AJ13" s="7">
        <v>331.41435481190348</v>
      </c>
      <c r="AK13" s="7">
        <v>318.57457260204814</v>
      </c>
      <c r="AL13" s="7">
        <v>1155.3416222374453</v>
      </c>
    </row>
    <row r="14" spans="2:38" ht="15" customHeight="1">
      <c r="B14" s="15" t="s">
        <v>16</v>
      </c>
      <c r="C14" s="14">
        <f>((NPV($F$6,J18:AL18)+I18)+(NPV($F$6,J19:AL19)+I19)+(NPV($F$6,J17:AL17)+I17)+(NPV(F6,J20:AL20)+I20)+(NPV(F6,J21:AL21)+I21)+(NPV(F6,J22:AL22)+I22)+(NPV(F6,J23:AL23)+I23))/1000</f>
        <v>792.00744933121871</v>
      </c>
      <c r="E14" s="2" t="s">
        <v>17</v>
      </c>
      <c r="I14" s="7">
        <v>0</v>
      </c>
      <c r="J14" s="7">
        <v>0</v>
      </c>
      <c r="K14" s="7">
        <v>0</v>
      </c>
      <c r="L14" s="7">
        <v>31675.28750003218</v>
      </c>
      <c r="M14" s="7">
        <v>30717.097016102322</v>
      </c>
      <c r="N14" s="7">
        <v>29659.261710013532</v>
      </c>
      <c r="O14" s="7">
        <v>62068.676673864582</v>
      </c>
      <c r="P14" s="7">
        <v>60095.967505236877</v>
      </c>
      <c r="Q14" s="7">
        <v>58059.396635220925</v>
      </c>
      <c r="R14" s="7">
        <v>56105.038640708051</v>
      </c>
      <c r="S14" s="7">
        <v>90096.390648057772</v>
      </c>
      <c r="T14" s="7">
        <v>87156.87506088095</v>
      </c>
      <c r="U14" s="7">
        <v>84134.961209811561</v>
      </c>
      <c r="V14" s="7">
        <v>119041.60997316428</v>
      </c>
      <c r="W14" s="7">
        <v>288813.6199468585</v>
      </c>
      <c r="X14" s="7">
        <v>336139.9642899441</v>
      </c>
      <c r="Y14" s="7">
        <v>404274.78223992622</v>
      </c>
      <c r="Z14" s="7">
        <v>390540.54574454657</v>
      </c>
      <c r="AA14" s="7">
        <v>418412.77632673632</v>
      </c>
      <c r="AB14" s="7">
        <v>404267.95118337311</v>
      </c>
      <c r="AC14" s="7">
        <v>390412.54119717126</v>
      </c>
      <c r="AD14" s="7">
        <v>376881.86675788049</v>
      </c>
      <c r="AE14" s="7">
        <v>363656.48886125133</v>
      </c>
      <c r="AF14" s="7">
        <v>395851.744869188</v>
      </c>
      <c r="AG14" s="7">
        <v>381459.06625986978</v>
      </c>
      <c r="AH14" s="7">
        <v>367029.94239918381</v>
      </c>
      <c r="AI14" s="7">
        <v>352860.59055951447</v>
      </c>
      <c r="AJ14" s="7">
        <v>387453.48926049506</v>
      </c>
      <c r="AK14" s="7">
        <v>372130.57473475923</v>
      </c>
      <c r="AL14" s="7">
        <v>2825380.0935743302</v>
      </c>
    </row>
    <row r="15" spans="2:38" ht="15" customHeight="1">
      <c r="B15" s="15" t="s">
        <v>18</v>
      </c>
      <c r="C15" s="14">
        <f>(NPV($F$6,J29:AL29)+I29)/1000</f>
        <v>14935.457711250167</v>
      </c>
      <c r="E15" s="2" t="s">
        <v>19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123461.86045296503</v>
      </c>
      <c r="Y15" s="7">
        <v>120117.10365014433</v>
      </c>
      <c r="Z15" s="7">
        <v>116452.47165304939</v>
      </c>
      <c r="AA15" s="7">
        <v>112901.71391370425</v>
      </c>
      <c r="AB15" s="7">
        <v>109456.30625542521</v>
      </c>
      <c r="AC15" s="7">
        <v>106108.38020742721</v>
      </c>
      <c r="AD15" s="7">
        <v>102850.61372050756</v>
      </c>
      <c r="AE15" s="7">
        <v>99676.231167045815</v>
      </c>
      <c r="AF15" s="7">
        <v>96548.403732395411</v>
      </c>
      <c r="AG15" s="7">
        <v>93427.242641048972</v>
      </c>
      <c r="AH15" s="7">
        <v>90306.081549702576</v>
      </c>
      <c r="AI15" s="7">
        <v>87184.920458356151</v>
      </c>
      <c r="AJ15" s="7">
        <v>84063.759367009712</v>
      </c>
      <c r="AK15" s="7">
        <v>80942.598275663287</v>
      </c>
      <c r="AL15" s="7">
        <v>601899.11990282789</v>
      </c>
    </row>
    <row r="16" spans="2:38" ht="15" customHeight="1">
      <c r="B16" s="15" t="s">
        <v>20</v>
      </c>
      <c r="C16" s="14">
        <f>(NPV($F$6,J31:AL31)+I31)/1000</f>
        <v>116.04518461606665</v>
      </c>
      <c r="E16" s="2" t="s">
        <v>21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332.00367920171112</v>
      </c>
      <c r="P16" s="7">
        <v>403.24464131781338</v>
      </c>
      <c r="Q16" s="7">
        <v>1066.4057187490923</v>
      </c>
      <c r="R16" s="7">
        <v>1032.6623428055318</v>
      </c>
      <c r="S16" s="7">
        <v>997.39642919885102</v>
      </c>
      <c r="T16" s="7">
        <v>963.7590763362698</v>
      </c>
      <c r="U16" s="7">
        <v>931.50209070053165</v>
      </c>
      <c r="V16" s="7">
        <v>900.29788695221112</v>
      </c>
      <c r="W16" s="7">
        <v>869.7321633617828</v>
      </c>
      <c r="X16" s="7">
        <v>839.36360809896996</v>
      </c>
      <c r="Y16" s="7">
        <v>808.98905621114875</v>
      </c>
      <c r="Z16" s="7">
        <v>778.61450432332754</v>
      </c>
      <c r="AA16" s="7">
        <v>748.23995243550632</v>
      </c>
      <c r="AB16" s="7">
        <v>717.865400547685</v>
      </c>
      <c r="AC16" s="7">
        <v>687.49084865986379</v>
      </c>
      <c r="AD16" s="7">
        <v>657.98419885440933</v>
      </c>
      <c r="AE16" s="7">
        <v>630.42878306605712</v>
      </c>
      <c r="AF16" s="7">
        <v>605.93596965807546</v>
      </c>
      <c r="AG16" s="7">
        <v>585.19964944154378</v>
      </c>
      <c r="AH16" s="7">
        <v>566.23233360252698</v>
      </c>
      <c r="AI16" s="7">
        <v>547.26501776351017</v>
      </c>
      <c r="AJ16" s="7">
        <v>528.29770192449337</v>
      </c>
      <c r="AK16" s="7">
        <v>509.33038608547656</v>
      </c>
      <c r="AL16" s="7">
        <v>2783.3202860969286</v>
      </c>
    </row>
    <row r="17" spans="2:38" ht="15" customHeight="1">
      <c r="B17" s="15" t="s">
        <v>22</v>
      </c>
      <c r="C17" s="14">
        <f>(NPV($F$6,J30:AL30)+I30)/1000</f>
        <v>7.6515843364083427</v>
      </c>
      <c r="E17" s="2" t="s">
        <v>23</v>
      </c>
      <c r="I17" s="7">
        <v>9168.7823346485529</v>
      </c>
      <c r="J17" s="7">
        <v>7988.7863270581538</v>
      </c>
      <c r="K17" s="7">
        <v>9211.5195487371784</v>
      </c>
      <c r="L17" s="7">
        <v>9476.5918382681321</v>
      </c>
      <c r="M17" s="7">
        <v>9410.7901183753911</v>
      </c>
      <c r="N17" s="7">
        <v>9858.5397874329901</v>
      </c>
      <c r="O17" s="7">
        <v>11667.930086311628</v>
      </c>
      <c r="P17" s="7">
        <v>12355.546725233569</v>
      </c>
      <c r="Q17" s="7">
        <v>9691.0558523232903</v>
      </c>
      <c r="R17" s="7">
        <v>11628.713419783529</v>
      </c>
      <c r="S17" s="7">
        <v>11086.277369782849</v>
      </c>
      <c r="T17" s="7">
        <v>12667.136104342489</v>
      </c>
      <c r="U17" s="7">
        <v>11979.650794448231</v>
      </c>
      <c r="V17" s="7">
        <v>12115.253419369346</v>
      </c>
      <c r="W17" s="7">
        <v>21240.112949033366</v>
      </c>
      <c r="X17" s="7">
        <v>27920.356013324646</v>
      </c>
      <c r="Y17" s="7">
        <v>27909.122810992358</v>
      </c>
      <c r="Z17" s="7">
        <v>28942.053274643724</v>
      </c>
      <c r="AA17" s="7">
        <v>31922.224938836709</v>
      </c>
      <c r="AB17" s="7">
        <v>32681.952885366347</v>
      </c>
      <c r="AC17" s="7">
        <v>33855.603354991821</v>
      </c>
      <c r="AD17" s="7">
        <v>34716.561405484528</v>
      </c>
      <c r="AE17" s="7">
        <v>36880.220728872744</v>
      </c>
      <c r="AF17" s="7">
        <v>37938.238216532271</v>
      </c>
      <c r="AG17" s="7">
        <v>32898.698116419269</v>
      </c>
      <c r="AH17" s="7">
        <v>38439.291656413283</v>
      </c>
      <c r="AI17" s="7">
        <v>40041.899621065204</v>
      </c>
      <c r="AJ17" s="7">
        <v>45538.590057095869</v>
      </c>
      <c r="AK17" s="7">
        <v>44071.737238405971</v>
      </c>
      <c r="AL17" s="7">
        <v>88491.659453891596</v>
      </c>
    </row>
    <row r="18" spans="2:38" ht="15" customHeight="1">
      <c r="B18" s="16" t="s">
        <v>24</v>
      </c>
      <c r="C18" s="17">
        <f>SUM(C11:C17)</f>
        <v>18777.707000087252</v>
      </c>
      <c r="E18" s="2" t="s">
        <v>25</v>
      </c>
      <c r="I18" s="7">
        <v>8121.9797546191312</v>
      </c>
      <c r="J18" s="7">
        <v>10051.44322947527</v>
      </c>
      <c r="K18" s="7">
        <v>10536.590646834478</v>
      </c>
      <c r="L18" s="7">
        <v>9312.6671067149036</v>
      </c>
      <c r="M18" s="7">
        <v>12442.907590248258</v>
      </c>
      <c r="N18" s="7">
        <v>12957.32278293082</v>
      </c>
      <c r="O18" s="7">
        <v>11805.87889220629</v>
      </c>
      <c r="P18" s="7">
        <v>12209.438989742663</v>
      </c>
      <c r="Q18" s="7">
        <v>15977.011813332749</v>
      </c>
      <c r="R18" s="7">
        <v>13694.848220025795</v>
      </c>
      <c r="S18" s="7">
        <v>17425.840381892238</v>
      </c>
      <c r="T18" s="7">
        <v>15485.48316307719</v>
      </c>
      <c r="U18" s="7">
        <v>19629.570632822197</v>
      </c>
      <c r="V18" s="7">
        <v>19718.970528473601</v>
      </c>
      <c r="W18" s="7">
        <v>13476.580406472731</v>
      </c>
      <c r="X18" s="7">
        <v>207.89198707706004</v>
      </c>
      <c r="Y18" s="7">
        <v>357.60680624435008</v>
      </c>
      <c r="Z18" s="7">
        <v>236.49896960861</v>
      </c>
      <c r="AA18" s="7">
        <v>1034.76612521177</v>
      </c>
      <c r="AB18" s="7">
        <v>237.50100053758999</v>
      </c>
      <c r="AC18" s="7">
        <v>710.75222713789003</v>
      </c>
      <c r="AD18" s="7">
        <v>504.43689655893996</v>
      </c>
      <c r="AE18" s="7">
        <v>290.43061725773998</v>
      </c>
      <c r="AF18" s="7">
        <v>403.75781615813003</v>
      </c>
      <c r="AG18" s="7">
        <v>589.14871344202004</v>
      </c>
      <c r="AH18" s="7">
        <v>688.23529739184971</v>
      </c>
      <c r="AI18" s="7">
        <v>1928.8994603441602</v>
      </c>
      <c r="AJ18" s="7">
        <v>403.60906823030996</v>
      </c>
      <c r="AK18" s="7">
        <v>1008.55352072495</v>
      </c>
      <c r="AL18" s="7">
        <v>1471.3945711006329</v>
      </c>
    </row>
    <row r="19" spans="2:38" ht="15" customHeight="1">
      <c r="B19" s="18"/>
      <c r="C19" s="13"/>
      <c r="E19" s="2" t="s">
        <v>26</v>
      </c>
      <c r="I19" s="7">
        <v>12357.737438563077</v>
      </c>
      <c r="J19" s="7">
        <v>11955.321204280141</v>
      </c>
      <c r="K19" s="7">
        <v>11888.923702708755</v>
      </c>
      <c r="L19" s="7">
        <v>10403.5337666667</v>
      </c>
      <c r="M19" s="7">
        <v>14301.53492039901</v>
      </c>
      <c r="N19" s="7">
        <v>12618.523122294211</v>
      </c>
      <c r="O19" s="7">
        <v>13513.766433690722</v>
      </c>
      <c r="P19" s="7">
        <v>15752.855589739784</v>
      </c>
      <c r="Q19" s="7">
        <v>15393.971454868146</v>
      </c>
      <c r="R19" s="7">
        <v>16943.627621574775</v>
      </c>
      <c r="S19" s="7">
        <v>14645.184530975293</v>
      </c>
      <c r="T19" s="7">
        <v>16630.057502276213</v>
      </c>
      <c r="U19" s="7">
        <v>15458.317168300047</v>
      </c>
      <c r="V19" s="7">
        <v>14979.717607420316</v>
      </c>
      <c r="W19" s="7">
        <v>16655.14981648422</v>
      </c>
      <c r="X19" s="7">
        <v>20238.321867955543</v>
      </c>
      <c r="Y19" s="7">
        <v>11772.824143156238</v>
      </c>
      <c r="Z19" s="7">
        <v>12292.61092260308</v>
      </c>
      <c r="AA19" s="7">
        <v>11661.365942935052</v>
      </c>
      <c r="AB19" s="7">
        <v>12646.989396004346</v>
      </c>
      <c r="AC19" s="7">
        <v>12800.095518925193</v>
      </c>
      <c r="AD19" s="7">
        <v>13375.332206547499</v>
      </c>
      <c r="AE19" s="7">
        <v>13477.324923229462</v>
      </c>
      <c r="AF19" s="7">
        <v>13643.461267913475</v>
      </c>
      <c r="AG19" s="7">
        <v>14371.061053726984</v>
      </c>
      <c r="AH19" s="7">
        <v>14749.65389773222</v>
      </c>
      <c r="AI19" s="7">
        <v>14209.166798300439</v>
      </c>
      <c r="AJ19" s="7">
        <v>15337.647634967014</v>
      </c>
      <c r="AK19" s="7">
        <v>15455.496038948204</v>
      </c>
      <c r="AL19" s="7">
        <v>31825.063905556126</v>
      </c>
    </row>
    <row r="20" spans="2:38" ht="15" customHeight="1">
      <c r="B20" s="18" t="s">
        <v>27</v>
      </c>
      <c r="C20" s="13"/>
      <c r="E20" s="2" t="s">
        <v>28</v>
      </c>
      <c r="I20" s="7">
        <v>0</v>
      </c>
      <c r="J20" s="7">
        <v>0</v>
      </c>
      <c r="K20" s="7">
        <v>0</v>
      </c>
      <c r="L20" s="7">
        <v>792.03610168791977</v>
      </c>
      <c r="M20" s="7">
        <v>567.62499884740032</v>
      </c>
      <c r="N20" s="7">
        <v>823.90369474536055</v>
      </c>
      <c r="O20" s="7">
        <v>2213.8924976099097</v>
      </c>
      <c r="P20" s="7">
        <v>2064.4065818559202</v>
      </c>
      <c r="Q20" s="7">
        <v>1638.6003289649404</v>
      </c>
      <c r="R20" s="7">
        <v>1664.9334940166711</v>
      </c>
      <c r="S20" s="7">
        <v>2557.504668450697</v>
      </c>
      <c r="T20" s="7">
        <v>2584.0270184177507</v>
      </c>
      <c r="U20" s="7">
        <v>2769.5529465123109</v>
      </c>
      <c r="V20" s="7">
        <v>3706.0131341390502</v>
      </c>
      <c r="W20" s="7">
        <v>15569.982037524394</v>
      </c>
      <c r="X20" s="7">
        <v>21332.774601290999</v>
      </c>
      <c r="Y20" s="7">
        <v>32103.01925771073</v>
      </c>
      <c r="Z20" s="7">
        <v>30220.200008992913</v>
      </c>
      <c r="AA20" s="7">
        <v>39082.364922297565</v>
      </c>
      <c r="AB20" s="7">
        <v>33240.363102675758</v>
      </c>
      <c r="AC20" s="7">
        <v>41257.028293706557</v>
      </c>
      <c r="AD20" s="7">
        <v>40113.609184255387</v>
      </c>
      <c r="AE20" s="7">
        <v>42348.189912622307</v>
      </c>
      <c r="AF20" s="7">
        <v>44886.802306822072</v>
      </c>
      <c r="AG20" s="7">
        <v>55768.165033803452</v>
      </c>
      <c r="AH20" s="7">
        <v>52183.073589567473</v>
      </c>
      <c r="AI20" s="7">
        <v>64628.400721262311</v>
      </c>
      <c r="AJ20" s="7">
        <v>56208.555281050423</v>
      </c>
      <c r="AK20" s="7">
        <v>67816.466886434195</v>
      </c>
      <c r="AL20" s="7">
        <v>137763.06225645408</v>
      </c>
    </row>
    <row r="21" spans="2:38" ht="15" customHeight="1">
      <c r="B21" s="19" t="s">
        <v>29</v>
      </c>
      <c r="C21" s="20">
        <f>(NPV($F$6,J43:AL43)+I43)/1000</f>
        <v>3381.5165799689162</v>
      </c>
      <c r="E21" s="2" t="s">
        <v>30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26220.547574017699</v>
      </c>
      <c r="Y21" s="7">
        <v>28415.850737452911</v>
      </c>
      <c r="Z21" s="7">
        <v>28271.894519955255</v>
      </c>
      <c r="AA21" s="7">
        <v>30068.762477665008</v>
      </c>
      <c r="AB21" s="7">
        <v>29549.864759333177</v>
      </c>
      <c r="AC21" s="7">
        <v>31065.381081370713</v>
      </c>
      <c r="AD21" s="7">
        <v>31860.277610351077</v>
      </c>
      <c r="AE21" s="7">
        <v>32171.982253619997</v>
      </c>
      <c r="AF21" s="7">
        <v>33323.494787710501</v>
      </c>
      <c r="AG21" s="7">
        <v>35241.235380509424</v>
      </c>
      <c r="AH21" s="7">
        <v>35659.645072800988</v>
      </c>
      <c r="AI21" s="7">
        <v>37198.894040111496</v>
      </c>
      <c r="AJ21" s="7">
        <v>37253.404891499056</v>
      </c>
      <c r="AK21" s="7">
        <v>39149.857974757666</v>
      </c>
      <c r="AL21" s="7">
        <v>78649.862808549573</v>
      </c>
    </row>
    <row r="22" spans="2:38" ht="15" customHeight="1">
      <c r="E22" s="2" t="s">
        <v>31</v>
      </c>
      <c r="I22" s="7">
        <v>1.9209964127700008</v>
      </c>
      <c r="J22" s="7">
        <v>1.9747523777100002</v>
      </c>
      <c r="K22" s="7">
        <v>2.6015561362300001</v>
      </c>
      <c r="L22" s="7">
        <v>3.6380242141100005</v>
      </c>
      <c r="M22" s="7">
        <v>3.5178253197600013</v>
      </c>
      <c r="N22" s="7">
        <v>4.9253976954599992</v>
      </c>
      <c r="O22" s="7">
        <v>6.8278855313900086</v>
      </c>
      <c r="P22" s="7">
        <v>7.4012153640099969</v>
      </c>
      <c r="Q22" s="7">
        <v>6.4353466818499916</v>
      </c>
      <c r="R22" s="7">
        <v>5.8345200846199958</v>
      </c>
      <c r="S22" s="7">
        <v>6.6672107060500068</v>
      </c>
      <c r="T22" s="7">
        <v>7.7096253177699934</v>
      </c>
      <c r="U22" s="7">
        <v>7.8435357338400093</v>
      </c>
      <c r="V22" s="7">
        <v>8.5560267861400003</v>
      </c>
      <c r="W22" s="7">
        <v>17.557804086069911</v>
      </c>
      <c r="X22" s="7">
        <v>20.99835482437987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</row>
    <row r="23" spans="2:38" ht="15" customHeight="1">
      <c r="E23" s="2" t="s">
        <v>32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</row>
    <row r="24" spans="2:38">
      <c r="E24" s="2" t="s">
        <v>33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</row>
    <row r="25" spans="2:38">
      <c r="E25" s="2" t="s">
        <v>34</v>
      </c>
      <c r="I25" s="7">
        <v>20</v>
      </c>
      <c r="J25" s="7">
        <v>61.259999999999991</v>
      </c>
      <c r="K25" s="7">
        <v>62.546459999999982</v>
      </c>
      <c r="L25" s="7">
        <v>63.859935659999977</v>
      </c>
      <c r="M25" s="7">
        <v>65.200994308859961</v>
      </c>
      <c r="N25" s="7">
        <v>66.570215189346015</v>
      </c>
      <c r="O25" s="7">
        <v>67.968189708322285</v>
      </c>
      <c r="P25" s="7">
        <v>69.395521692197036</v>
      </c>
      <c r="Q25" s="7">
        <v>70.852827647733164</v>
      </c>
      <c r="R25" s="7">
        <v>72.340737028335553</v>
      </c>
      <c r="S25" s="7">
        <v>73.859892505930588</v>
      </c>
      <c r="T25" s="7">
        <v>75.410950248555125</v>
      </c>
      <c r="U25" s="7">
        <v>76.994580203774774</v>
      </c>
      <c r="V25" s="7">
        <v>78.611466388054041</v>
      </c>
      <c r="W25" s="7">
        <v>80.262307182203173</v>
      </c>
      <c r="X25" s="7">
        <v>81.947815633029435</v>
      </c>
      <c r="Y25" s="7">
        <v>83.668719761323047</v>
      </c>
      <c r="Z25" s="7">
        <v>85.425762876310827</v>
      </c>
      <c r="AA25" s="7">
        <v>87.219703896713341</v>
      </c>
      <c r="AB25" s="7">
        <v>89.051317678544308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</row>
    <row r="26" spans="2:38">
      <c r="E26" s="2" t="s">
        <v>35</v>
      </c>
      <c r="I26" s="7">
        <v>0</v>
      </c>
      <c r="J26" s="7">
        <v>0</v>
      </c>
      <c r="K26" s="7">
        <v>0</v>
      </c>
      <c r="L26" s="7">
        <v>2987.6218679122726</v>
      </c>
      <c r="M26" s="7">
        <v>3050.36192713843</v>
      </c>
      <c r="N26" s="7">
        <v>3114.4195276083365</v>
      </c>
      <c r="O26" s="7">
        <v>6359.6446753762229</v>
      </c>
      <c r="P26" s="7">
        <v>6493.1972135591232</v>
      </c>
      <c r="Q26" s="7">
        <v>6629.5543550438633</v>
      </c>
      <c r="R26" s="7">
        <v>6768.7749964997829</v>
      </c>
      <c r="S26" s="7">
        <v>10366.378907139417</v>
      </c>
      <c r="T26" s="7">
        <v>10584.072864189344</v>
      </c>
      <c r="U26" s="7">
        <v>10806.338394337317</v>
      </c>
      <c r="V26" s="7">
        <v>14711.0286674912</v>
      </c>
      <c r="W26" s="7">
        <v>31917.415572705599</v>
      </c>
      <c r="X26" s="7">
        <v>38338.44858792048</v>
      </c>
      <c r="Y26" s="7">
        <v>46972.267209920174</v>
      </c>
      <c r="Z26" s="7">
        <v>47958.68482132849</v>
      </c>
      <c r="AA26" s="7">
        <v>53046.301969457752</v>
      </c>
      <c r="AB26" s="7">
        <v>54160.27431081637</v>
      </c>
      <c r="AC26" s="7">
        <v>55297.640071343485</v>
      </c>
      <c r="AD26" s="7">
        <v>56458.890512841695</v>
      </c>
      <c r="AE26" s="7">
        <v>57644.527213611356</v>
      </c>
      <c r="AF26" s="7">
        <v>63382.374768566224</v>
      </c>
      <c r="AG26" s="7">
        <v>64713.404638706081</v>
      </c>
      <c r="AH26" s="7">
        <v>66072.386136118905</v>
      </c>
      <c r="AI26" s="7">
        <v>67459.906244977406</v>
      </c>
      <c r="AJ26" s="7">
        <v>73796.318867273483</v>
      </c>
      <c r="AK26" s="7">
        <v>75346.041563486215</v>
      </c>
      <c r="AL26" s="7">
        <v>754963.0894588544</v>
      </c>
    </row>
    <row r="27" spans="2:38">
      <c r="E27" s="2" t="s">
        <v>36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4620.0923980659009</v>
      </c>
      <c r="Y27" s="7">
        <v>4717.1143384252846</v>
      </c>
      <c r="Z27" s="7">
        <v>4816.1737395322152</v>
      </c>
      <c r="AA27" s="7">
        <v>4917.3133880623909</v>
      </c>
      <c r="AB27" s="7">
        <v>5020.576969211701</v>
      </c>
      <c r="AC27" s="7">
        <v>5126.0090855651451</v>
      </c>
      <c r="AD27" s="7">
        <v>5233.655276362013</v>
      </c>
      <c r="AE27" s="7">
        <v>5343.562037165615</v>
      </c>
      <c r="AF27" s="7">
        <v>5455.776839946092</v>
      </c>
      <c r="AG27" s="7">
        <v>5570.3481535849587</v>
      </c>
      <c r="AH27" s="7">
        <v>5687.325464810242</v>
      </c>
      <c r="AI27" s="7">
        <v>5806.7592995712566</v>
      </c>
      <c r="AJ27" s="7">
        <v>5928.7012448622536</v>
      </c>
      <c r="AK27" s="7">
        <v>6053.2039710043591</v>
      </c>
      <c r="AL27" s="7">
        <v>66590.262963393048</v>
      </c>
    </row>
    <row r="28" spans="2:38">
      <c r="E28" s="2" t="s">
        <v>37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</row>
    <row r="29" spans="2:38">
      <c r="E29" s="2" t="s">
        <v>18</v>
      </c>
      <c r="I29" s="7">
        <v>675598.66383097786</v>
      </c>
      <c r="J29" s="7">
        <v>734084.49017118162</v>
      </c>
      <c r="K29" s="7">
        <v>759875.6049771792</v>
      </c>
      <c r="L29" s="7">
        <v>871622.12529246556</v>
      </c>
      <c r="M29" s="7">
        <v>962486.36150015902</v>
      </c>
      <c r="N29" s="7">
        <v>945358.93578081531</v>
      </c>
      <c r="O29" s="7">
        <v>945537.24193076475</v>
      </c>
      <c r="P29" s="7">
        <v>957953.40985471581</v>
      </c>
      <c r="Q29" s="7">
        <v>976196.70130272058</v>
      </c>
      <c r="R29" s="7">
        <v>1011120.7640724595</v>
      </c>
      <c r="S29" s="7">
        <v>1072887.7106358008</v>
      </c>
      <c r="T29" s="7">
        <v>1127411.1067163807</v>
      </c>
      <c r="U29" s="7">
        <v>1189943.0012578336</v>
      </c>
      <c r="V29" s="7">
        <v>1268320.3597778657</v>
      </c>
      <c r="W29" s="7">
        <v>1360784.2370894477</v>
      </c>
      <c r="X29" s="7">
        <v>1424490.5068355552</v>
      </c>
      <c r="Y29" s="7">
        <v>1552537.5475388924</v>
      </c>
      <c r="Z29" s="7">
        <v>1599786.4515147398</v>
      </c>
      <c r="AA29" s="7">
        <v>1669098.8319339228</v>
      </c>
      <c r="AB29" s="7">
        <v>1670609.4807390056</v>
      </c>
      <c r="AC29" s="7">
        <v>1711249.3175707455</v>
      </c>
      <c r="AD29" s="7">
        <v>1762613.5021576358</v>
      </c>
      <c r="AE29" s="7">
        <v>1775278.1056755804</v>
      </c>
      <c r="AF29" s="7">
        <v>1840628.7462645941</v>
      </c>
      <c r="AG29" s="7">
        <v>1946725.0780419316</v>
      </c>
      <c r="AH29" s="7">
        <v>1952521.2130256698</v>
      </c>
      <c r="AI29" s="7">
        <v>2056359.7024971968</v>
      </c>
      <c r="AJ29" s="7">
        <v>2061934.8299499305</v>
      </c>
      <c r="AK29" s="7">
        <v>2158514.1237641056</v>
      </c>
      <c r="AL29" s="7">
        <v>4287625.6641305573</v>
      </c>
    </row>
    <row r="30" spans="2:38">
      <c r="E30" s="2" t="s">
        <v>22</v>
      </c>
      <c r="I30" s="7">
        <v>3994.5205479450028</v>
      </c>
      <c r="J30" s="7">
        <v>3927.9452054792528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</row>
    <row r="31" spans="2:38">
      <c r="E31" s="2" t="s">
        <v>20</v>
      </c>
      <c r="I31" s="7">
        <v>3745.5822779525652</v>
      </c>
      <c r="J31" s="7">
        <v>3269.1098473873876</v>
      </c>
      <c r="K31" s="7">
        <v>4377.2658445874513</v>
      </c>
      <c r="L31" s="7">
        <v>4578.7278434626687</v>
      </c>
      <c r="M31" s="7">
        <v>4243.8035908240054</v>
      </c>
      <c r="N31" s="7">
        <v>4504.7682531881837</v>
      </c>
      <c r="O31" s="7">
        <v>5603.7962053131723</v>
      </c>
      <c r="P31" s="7">
        <v>5863.4813847492987</v>
      </c>
      <c r="Q31" s="7">
        <v>4970.3385469914492</v>
      </c>
      <c r="R31" s="7">
        <v>5248.1867425314422</v>
      </c>
      <c r="S31" s="7">
        <v>5534.7312132911866</v>
      </c>
      <c r="T31" s="7">
        <v>5995.0922584690306</v>
      </c>
      <c r="U31" s="7">
        <v>6148.1134896336134</v>
      </c>
      <c r="V31" s="7">
        <v>5998.2917980287111</v>
      </c>
      <c r="W31" s="7">
        <v>10493.087512082144</v>
      </c>
      <c r="X31" s="7">
        <v>17940.600449217847</v>
      </c>
      <c r="Y31" s="7">
        <v>17602.073416658099</v>
      </c>
      <c r="Z31" s="7">
        <v>18548.097077987088</v>
      </c>
      <c r="AA31" s="7">
        <v>18506.715355947104</v>
      </c>
      <c r="AB31" s="7">
        <v>19708.961420767311</v>
      </c>
      <c r="AC31" s="7">
        <v>19993.460654441682</v>
      </c>
      <c r="AD31" s="7">
        <v>19827.304741930329</v>
      </c>
      <c r="AE31" s="7">
        <v>20390.424918795943</v>
      </c>
      <c r="AF31" s="7">
        <v>21618.64103908783</v>
      </c>
      <c r="AG31" s="7">
        <v>21020.403507003826</v>
      </c>
      <c r="AH31" s="7">
        <v>22285.181872071167</v>
      </c>
      <c r="AI31" s="7">
        <v>22204.252163611425</v>
      </c>
      <c r="AJ31" s="7">
        <v>23157.985709647346</v>
      </c>
      <c r="AK31" s="7">
        <v>23863.452434068538</v>
      </c>
      <c r="AL31" s="7">
        <v>45602.144707114232</v>
      </c>
    </row>
    <row r="32" spans="2:38">
      <c r="E32" s="2" t="s">
        <v>38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</row>
    <row r="33" spans="5:38">
      <c r="E33" s="2" t="s">
        <v>39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</row>
    <row r="34" spans="5:38">
      <c r="E34" s="2" t="s">
        <v>40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</row>
    <row r="35" spans="5:38"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5:38"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8" spans="5:38">
      <c r="E38" s="2" t="s">
        <v>41</v>
      </c>
      <c r="I38" s="7">
        <f t="shared" ref="I38:AL38" si="0">SUM(I10:I34)</f>
        <v>713699.58790750033</v>
      </c>
      <c r="J38" s="7">
        <f t="shared" si="0"/>
        <v>788320.62235802447</v>
      </c>
      <c r="K38" s="7">
        <f t="shared" si="0"/>
        <v>816587.08275762293</v>
      </c>
      <c r="L38" s="7">
        <f t="shared" si="0"/>
        <v>960322.37381187675</v>
      </c>
      <c r="M38" s="7">
        <f t="shared" si="0"/>
        <v>1055562.9623235706</v>
      </c>
      <c r="N38" s="7">
        <f t="shared" si="0"/>
        <v>1036420.6765539668</v>
      </c>
      <c r="O38" s="7">
        <f t="shared" si="0"/>
        <v>1075608.5836847601</v>
      </c>
      <c r="P38" s="7">
        <f t="shared" si="0"/>
        <v>1089053.6761572175</v>
      </c>
      <c r="Q38" s="7">
        <f t="shared" si="0"/>
        <v>1104521.4692776075</v>
      </c>
      <c r="R38" s="7">
        <f t="shared" si="0"/>
        <v>1138151.1037920108</v>
      </c>
      <c r="S38" s="7">
        <f t="shared" si="0"/>
        <v>1238107.0434091359</v>
      </c>
      <c r="T38" s="7">
        <f t="shared" si="0"/>
        <v>1290211.5693900408</v>
      </c>
      <c r="U38" s="7">
        <f t="shared" si="0"/>
        <v>1344866.8492092341</v>
      </c>
      <c r="V38" s="7">
        <f t="shared" si="0"/>
        <v>1460146.0542481742</v>
      </c>
      <c r="W38" s="7">
        <f t="shared" si="0"/>
        <v>1760464.5227280781</v>
      </c>
      <c r="X38" s="7">
        <f t="shared" si="0"/>
        <v>2042379.8981336271</v>
      </c>
      <c r="Y38" s="7">
        <f t="shared" si="0"/>
        <v>2248177.6313981283</v>
      </c>
      <c r="Z38" s="7">
        <f t="shared" si="0"/>
        <v>2279415.2327494901</v>
      </c>
      <c r="AA38" s="7">
        <f t="shared" si="0"/>
        <v>2391954.7785164523</v>
      </c>
      <c r="AB38" s="7">
        <f t="shared" si="0"/>
        <v>2372834.4022239009</v>
      </c>
      <c r="AC38" s="7">
        <f t="shared" si="0"/>
        <v>2408992.6829758934</v>
      </c>
      <c r="AD38" s="7">
        <f t="shared" si="0"/>
        <v>2445506.0140026263</v>
      </c>
      <c r="AE38" s="7">
        <f t="shared" si="0"/>
        <v>2448184.4111828548</v>
      </c>
      <c r="AF38" s="7">
        <f t="shared" si="0"/>
        <v>2554670.1513622236</v>
      </c>
      <c r="AG38" s="7">
        <f t="shared" si="0"/>
        <v>2652738.9848909299</v>
      </c>
      <c r="AH38" s="7">
        <f t="shared" si="0"/>
        <v>2646545.3562142965</v>
      </c>
      <c r="AI38" s="7">
        <f t="shared" si="0"/>
        <v>2750774.9110190962</v>
      </c>
      <c r="AJ38" s="7">
        <f t="shared" si="0"/>
        <v>2791936.6033887975</v>
      </c>
      <c r="AK38" s="7">
        <f t="shared" si="0"/>
        <v>2885180.0113610458</v>
      </c>
      <c r="AL38" s="7">
        <f t="shared" si="0"/>
        <v>8924200.0796409622</v>
      </c>
    </row>
    <row r="39" spans="5:38">
      <c r="E39" s="8" t="s">
        <v>42</v>
      </c>
      <c r="F39" s="8"/>
      <c r="G39" s="8"/>
      <c r="H39" s="8"/>
      <c r="I39" s="9">
        <f>I38</f>
        <v>713699.58790750033</v>
      </c>
      <c r="J39" s="9">
        <f t="shared" ref="J39:AL39" si="1">J38/(1+$F$6)^(J8-$I$8)</f>
        <v>733955.96193727059</v>
      </c>
      <c r="K39" s="9">
        <f t="shared" si="1"/>
        <v>707842.66385695594</v>
      </c>
      <c r="L39" s="9">
        <f t="shared" si="1"/>
        <v>775029.7825408387</v>
      </c>
      <c r="M39" s="9">
        <f t="shared" si="1"/>
        <v>793145.0214530736</v>
      </c>
      <c r="N39" s="9">
        <f t="shared" si="1"/>
        <v>725056.15336566232</v>
      </c>
      <c r="O39" s="9">
        <f t="shared" si="1"/>
        <v>700578.73086127872</v>
      </c>
      <c r="P39" s="9">
        <f t="shared" si="1"/>
        <v>660418.28498969472</v>
      </c>
      <c r="Q39" s="9">
        <f t="shared" si="1"/>
        <v>623607.14211397525</v>
      </c>
      <c r="R39" s="9">
        <f t="shared" si="1"/>
        <v>598279.27301661251</v>
      </c>
      <c r="S39" s="9">
        <f t="shared" si="1"/>
        <v>605939.60909423092</v>
      </c>
      <c r="T39" s="9">
        <f t="shared" si="1"/>
        <v>587894.22615138849</v>
      </c>
      <c r="U39" s="9">
        <f t="shared" si="1"/>
        <v>570538.11933352472</v>
      </c>
      <c r="V39" s="9">
        <f t="shared" si="1"/>
        <v>576725.01873192494</v>
      </c>
      <c r="W39" s="9">
        <f t="shared" si="1"/>
        <v>647391.33892737003</v>
      </c>
      <c r="X39" s="9">
        <f t="shared" si="1"/>
        <v>699267.34811194905</v>
      </c>
      <c r="Y39" s="9">
        <f t="shared" si="1"/>
        <v>716645.6341846633</v>
      </c>
      <c r="Z39" s="9">
        <f t="shared" si="1"/>
        <v>676494.69945265236</v>
      </c>
      <c r="AA39" s="9">
        <f t="shared" si="1"/>
        <v>660938.47107655415</v>
      </c>
      <c r="AB39" s="9">
        <f t="shared" si="1"/>
        <v>610439.47730683128</v>
      </c>
      <c r="AC39" s="9">
        <f t="shared" si="1"/>
        <v>577002.6094463683</v>
      </c>
      <c r="AD39" s="9">
        <f t="shared" si="1"/>
        <v>545353.5522541299</v>
      </c>
      <c r="AE39" s="9">
        <f t="shared" si="1"/>
        <v>508300.63729272375</v>
      </c>
      <c r="AF39" s="9">
        <f t="shared" si="1"/>
        <v>493831.14266204793</v>
      </c>
      <c r="AG39" s="9">
        <f t="shared" si="1"/>
        <v>477425.13049057289</v>
      </c>
      <c r="AH39" s="9">
        <f t="shared" si="1"/>
        <v>443462.81728055939</v>
      </c>
      <c r="AI39" s="9">
        <f t="shared" si="1"/>
        <v>429141.03061442549</v>
      </c>
      <c r="AJ39" s="9">
        <f t="shared" si="1"/>
        <v>405525.0183109825</v>
      </c>
      <c r="AK39" s="9">
        <f t="shared" si="1"/>
        <v>390168.43315991003</v>
      </c>
      <c r="AL39" s="9">
        <f t="shared" si="1"/>
        <v>1123610.0841615896</v>
      </c>
    </row>
    <row r="40" spans="5:38">
      <c r="E40" s="2" t="s">
        <v>43</v>
      </c>
      <c r="I40" s="7">
        <f>SUM($I$39)</f>
        <v>713699.58790750033</v>
      </c>
      <c r="J40" s="7">
        <f>SUM($I$39:J39)</f>
        <v>1447655.5498447709</v>
      </c>
      <c r="K40" s="7">
        <f>SUM($I$39:K39)</f>
        <v>2155498.2137017269</v>
      </c>
      <c r="L40" s="7">
        <f>SUM($I$39:L39)</f>
        <v>2930527.9962425656</v>
      </c>
      <c r="M40" s="7">
        <f>SUM($I$39:M39)</f>
        <v>3723673.0176956393</v>
      </c>
      <c r="N40" s="7">
        <f>SUM($I$39:N39)</f>
        <v>4448729.1710613016</v>
      </c>
      <c r="O40" s="7">
        <f>SUM($I$39:O39)</f>
        <v>5149307.9019225799</v>
      </c>
      <c r="P40" s="7">
        <f>SUM($I$39:P39)</f>
        <v>5809726.1869122749</v>
      </c>
      <c r="Q40" s="7">
        <f>SUM($I$39:Q39)</f>
        <v>6433333.3290262502</v>
      </c>
      <c r="R40" s="7">
        <f>SUM($I$39:R39)</f>
        <v>7031612.6020428631</v>
      </c>
      <c r="S40" s="7">
        <f>SUM($I$39:S39)</f>
        <v>7637552.2111370936</v>
      </c>
      <c r="T40" s="7">
        <f>SUM($I$39:T39)</f>
        <v>8225446.4372884817</v>
      </c>
      <c r="U40" s="7">
        <f>SUM($I$39:U39)</f>
        <v>8795984.556622006</v>
      </c>
      <c r="V40" s="7">
        <f>SUM($I$39:V39)</f>
        <v>9372709.5753539316</v>
      </c>
      <c r="W40" s="7">
        <f>SUM($I$39:W39)</f>
        <v>10020100.914281301</v>
      </c>
      <c r="X40" s="7">
        <f>SUM($I$39:X39)</f>
        <v>10719368.262393251</v>
      </c>
      <c r="Y40" s="7">
        <f>SUM($I$39:Y39)</f>
        <v>11436013.896577915</v>
      </c>
      <c r="Z40" s="7">
        <f>SUM($I$39:Z39)</f>
        <v>12112508.596030567</v>
      </c>
      <c r="AA40" s="7">
        <f>SUM($I$39:AA39)</f>
        <v>12773447.067107121</v>
      </c>
      <c r="AB40" s="7">
        <f>SUM($I$39:AB39)</f>
        <v>13383886.544413952</v>
      </c>
      <c r="AC40" s="7">
        <f>SUM($I$39:AC39)</f>
        <v>13960889.153860321</v>
      </c>
      <c r="AD40" s="7">
        <f>SUM($I$39:AD39)</f>
        <v>14506242.70611445</v>
      </c>
      <c r="AE40" s="7">
        <f>SUM($I$39:AE39)</f>
        <v>15014543.343407175</v>
      </c>
      <c r="AF40" s="7">
        <f>SUM($I$39:AF39)</f>
        <v>15508374.486069223</v>
      </c>
      <c r="AG40" s="7">
        <f>SUM($I$39:AG39)</f>
        <v>15985799.616559796</v>
      </c>
      <c r="AH40" s="7">
        <f>SUM($I$39:AH39)</f>
        <v>16429262.433840355</v>
      </c>
      <c r="AI40" s="7">
        <f>SUM($I$39:AI39)</f>
        <v>16858403.464454781</v>
      </c>
      <c r="AJ40" s="7">
        <f>SUM($I$39:AJ39)</f>
        <v>17263928.482765764</v>
      </c>
      <c r="AK40" s="7">
        <f>SUM($I$39:AK39)</f>
        <v>17654096.915925674</v>
      </c>
      <c r="AL40" s="7">
        <f>SUM($I$39:AL39)</f>
        <v>18777707.000087265</v>
      </c>
    </row>
    <row r="43" spans="5:38" ht="18">
      <c r="E43" s="2" t="s">
        <v>44</v>
      </c>
      <c r="I43" s="7">
        <v>15954.619472784536</v>
      </c>
      <c r="J43" s="7">
        <v>23964.29808600574</v>
      </c>
      <c r="K43" s="7">
        <v>29856.481011269167</v>
      </c>
      <c r="L43" s="7">
        <v>36312.76502204351</v>
      </c>
      <c r="M43" s="7">
        <v>44462.020916117312</v>
      </c>
      <c r="N43" s="7">
        <v>53169.663469836516</v>
      </c>
      <c r="O43" s="7">
        <v>63577.732227175766</v>
      </c>
      <c r="P43" s="7">
        <v>73789.992940634431</v>
      </c>
      <c r="Q43" s="7">
        <v>86156.141649941957</v>
      </c>
      <c r="R43" s="7">
        <v>99642.209418664454</v>
      </c>
      <c r="S43" s="7">
        <v>116455.18164999614</v>
      </c>
      <c r="T43" s="7">
        <v>136330.75664379113</v>
      </c>
      <c r="U43" s="7">
        <v>159513.46706915644</v>
      </c>
      <c r="V43" s="7">
        <v>186382.07999763437</v>
      </c>
      <c r="W43" s="7">
        <v>224515.26211219933</v>
      </c>
      <c r="X43" s="7">
        <v>261362.9024378121</v>
      </c>
      <c r="Y43" s="7">
        <v>308338.59434519208</v>
      </c>
      <c r="Z43" s="7">
        <v>345886.31345977884</v>
      </c>
      <c r="AA43" s="7">
        <v>399547.34780114813</v>
      </c>
      <c r="AB43" s="7">
        <v>441238.20951653313</v>
      </c>
      <c r="AC43" s="7">
        <v>509262.33471125638</v>
      </c>
      <c r="AD43" s="7">
        <v>575540.35579912085</v>
      </c>
      <c r="AE43" s="7">
        <v>631036.73567490547</v>
      </c>
      <c r="AF43" s="7">
        <v>694536.99895117513</v>
      </c>
      <c r="AG43" s="7">
        <v>784212.07201503578</v>
      </c>
      <c r="AH43" s="7">
        <v>846499.70630578417</v>
      </c>
      <c r="AI43" s="7">
        <v>947671.50568892306</v>
      </c>
      <c r="AJ43" s="7">
        <v>949377.46807450219</v>
      </c>
      <c r="AK43" s="7">
        <v>998591.4063240469</v>
      </c>
      <c r="AL43" s="7">
        <v>7573987.5739100939</v>
      </c>
    </row>
    <row r="47" spans="5:38">
      <c r="E47" s="2" t="s">
        <v>45</v>
      </c>
    </row>
  </sheetData>
  <mergeCells count="1">
    <mergeCell ref="B5:C7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0B62-ADB8-4CE6-9839-A367214C6AF5}">
  <dimension ref="B2:AL47"/>
  <sheetViews>
    <sheetView showGridLines="0" zoomScale="90" zoomScaleNormal="90" workbookViewId="0"/>
  </sheetViews>
  <sheetFormatPr defaultRowHeight="15"/>
  <cols>
    <col min="1" max="1" width="9.140625" style="2"/>
    <col min="2" max="2" width="44.140625" style="2" customWidth="1"/>
    <col min="3" max="3" width="27.140625" style="2" customWidth="1"/>
    <col min="4" max="4" width="10.85546875" style="2" customWidth="1"/>
    <col min="5" max="5" width="15.42578125" style="2" customWidth="1"/>
    <col min="6" max="6" width="10.7109375" style="2" customWidth="1"/>
    <col min="7" max="7" width="14.42578125" style="2" bestFit="1" customWidth="1"/>
    <col min="8" max="8" width="14.28515625" style="2" customWidth="1"/>
    <col min="9" max="9" width="10.85546875" style="2" customWidth="1"/>
    <col min="10" max="22" width="11.140625" style="2" customWidth="1"/>
    <col min="23" max="37" width="12.140625" style="2" customWidth="1"/>
    <col min="38" max="38" width="14.85546875" style="2" customWidth="1"/>
    <col min="39" max="16384" width="9.140625" style="2"/>
  </cols>
  <sheetData>
    <row r="2" spans="2:38">
      <c r="E2" s="2" t="s">
        <v>0</v>
      </c>
      <c r="F2" s="3">
        <v>0.25344999999999995</v>
      </c>
    </row>
    <row r="3" spans="2:38">
      <c r="E3" s="2" t="s">
        <v>1</v>
      </c>
      <c r="F3" s="3">
        <v>0.10199999999999999</v>
      </c>
      <c r="G3" s="3">
        <v>0.54</v>
      </c>
      <c r="H3" s="4"/>
    </row>
    <row r="4" spans="2:38">
      <c r="E4" s="2" t="s">
        <v>2</v>
      </c>
      <c r="F4" s="3">
        <v>0</v>
      </c>
      <c r="G4" s="3">
        <v>0</v>
      </c>
      <c r="H4" s="4"/>
    </row>
    <row r="5" spans="2:38">
      <c r="B5" s="32" t="s">
        <v>46</v>
      </c>
      <c r="C5" s="32"/>
      <c r="E5" s="2" t="s">
        <v>4</v>
      </c>
      <c r="F5" s="3">
        <v>5.5300000000000002E-2</v>
      </c>
      <c r="G5" s="3">
        <v>0.46</v>
      </c>
      <c r="H5" s="4"/>
    </row>
    <row r="6" spans="2:38">
      <c r="B6" s="32"/>
      <c r="C6" s="32"/>
      <c r="E6" s="2" t="s">
        <v>5</v>
      </c>
      <c r="F6" s="5">
        <f>F3*G3+F4*G4+(F5*G5)*(1-F2)</f>
        <v>7.4070738900000002E-2</v>
      </c>
      <c r="G6" s="6"/>
      <c r="H6" s="6"/>
    </row>
    <row r="7" spans="2:38">
      <c r="B7" s="32"/>
      <c r="C7" s="32"/>
    </row>
    <row r="8" spans="2:38" customFormat="1" ht="15.75" thickBot="1">
      <c r="E8" s="1" t="s">
        <v>6</v>
      </c>
      <c r="F8" s="1"/>
      <c r="G8" s="1"/>
      <c r="H8" s="1"/>
      <c r="I8" s="1">
        <v>2024</v>
      </c>
      <c r="J8" s="1">
        <v>2025</v>
      </c>
      <c r="K8" s="1">
        <v>2026</v>
      </c>
      <c r="L8" s="1">
        <v>2027</v>
      </c>
      <c r="M8" s="1">
        <v>2028</v>
      </c>
      <c r="N8" s="1">
        <v>2029</v>
      </c>
      <c r="O8" s="1">
        <v>2030</v>
      </c>
      <c r="P8" s="1">
        <v>2031</v>
      </c>
      <c r="Q8" s="1">
        <v>2032</v>
      </c>
      <c r="R8" s="1">
        <v>2033</v>
      </c>
      <c r="S8" s="1">
        <v>2034</v>
      </c>
      <c r="T8" s="1">
        <v>2035</v>
      </c>
      <c r="U8" s="1">
        <v>2036</v>
      </c>
      <c r="V8" s="1">
        <v>2037</v>
      </c>
      <c r="W8" s="1">
        <v>2038</v>
      </c>
      <c r="X8" s="1">
        <v>2039</v>
      </c>
      <c r="Y8" s="1">
        <v>2040</v>
      </c>
      <c r="Z8" s="1">
        <v>2041</v>
      </c>
      <c r="AA8" s="1">
        <v>2042</v>
      </c>
      <c r="AB8" s="1">
        <v>2043</v>
      </c>
      <c r="AC8" s="1">
        <v>2044</v>
      </c>
      <c r="AD8" s="1">
        <v>2045</v>
      </c>
      <c r="AE8" s="1">
        <v>2046</v>
      </c>
      <c r="AF8" s="1">
        <v>2047</v>
      </c>
      <c r="AG8" s="1">
        <v>2048</v>
      </c>
      <c r="AH8" s="1">
        <v>2049</v>
      </c>
      <c r="AI8" s="1">
        <v>2050</v>
      </c>
      <c r="AJ8" s="1">
        <v>2051</v>
      </c>
      <c r="AK8" s="1">
        <v>2052</v>
      </c>
      <c r="AL8" s="1">
        <v>2053</v>
      </c>
    </row>
    <row r="9" spans="2:38" ht="30.75" customHeight="1" thickBot="1">
      <c r="B9" s="10" t="s">
        <v>7</v>
      </c>
      <c r="C9" s="11" t="s">
        <v>8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2:38" ht="15" customHeight="1">
      <c r="B10" s="12"/>
      <c r="C10" s="13"/>
      <c r="E10" s="2" t="s">
        <v>9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</row>
    <row r="11" spans="2:38" ht="15" customHeight="1">
      <c r="B11" s="31" t="s">
        <v>10</v>
      </c>
      <c r="C11" s="14">
        <f>(NPV(F6,J12:AL12)+I12)/1000</f>
        <v>203.28078627686125</v>
      </c>
      <c r="E11" s="2" t="s">
        <v>11</v>
      </c>
      <c r="I11" s="7">
        <v>690.40072638135734</v>
      </c>
      <c r="J11" s="7">
        <v>3149.6732473074981</v>
      </c>
      <c r="K11" s="7">
        <v>2912.8041801380969</v>
      </c>
      <c r="L11" s="7">
        <v>2700.6913868841407</v>
      </c>
      <c r="M11" s="7">
        <v>2506.2380690232017</v>
      </c>
      <c r="N11" s="7">
        <v>2319.1497426521091</v>
      </c>
      <c r="O11" s="7">
        <v>2132.0614162810152</v>
      </c>
      <c r="P11" s="7">
        <v>1954.1741717151626</v>
      </c>
      <c r="Q11" s="7">
        <v>1794.7097209880537</v>
      </c>
      <c r="R11" s="7">
        <v>1644.4463520661855</v>
      </c>
      <c r="S11" s="7">
        <v>1012.8179186430857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</row>
    <row r="12" spans="2:38" ht="15" customHeight="1">
      <c r="B12" s="15" t="s">
        <v>12</v>
      </c>
      <c r="C12" s="14">
        <f>((NPV(F6,J10:AL10)+I10)+(NPV(F6,J11:AL11)+I11)+(NPV(F6,J13:AL13)+I13)+(NPV(F6,J14:AL14)+I14)+(NPV(F6,J15:AL15)+I15)+(NPV(F6,J16:AL16)+I16))/1000</f>
        <v>2502.8342211377603</v>
      </c>
      <c r="E12" s="2" t="s">
        <v>13</v>
      </c>
      <c r="I12" s="7">
        <v>367.17430514856977</v>
      </c>
      <c r="J12" s="7">
        <v>17657.233138115189</v>
      </c>
      <c r="K12" s="7">
        <v>22913.057712924525</v>
      </c>
      <c r="L12" s="7">
        <v>22139.333422531075</v>
      </c>
      <c r="M12" s="7">
        <v>21401.574777694419</v>
      </c>
      <c r="N12" s="7">
        <v>20696.311409106438</v>
      </c>
      <c r="O12" s="7">
        <v>20017.338717095063</v>
      </c>
      <c r="P12" s="7">
        <v>19352.668153141363</v>
      </c>
      <c r="Q12" s="7">
        <v>18691.362795789457</v>
      </c>
      <c r="R12" s="7">
        <v>18029.952275731252</v>
      </c>
      <c r="S12" s="7">
        <v>17368.54175567305</v>
      </c>
      <c r="T12" s="7">
        <v>16707.131235614841</v>
      </c>
      <c r="U12" s="7">
        <v>16045.720715556636</v>
      </c>
      <c r="V12" s="7">
        <v>15384.31019549843</v>
      </c>
      <c r="W12" s="7">
        <v>14722.899675440223</v>
      </c>
      <c r="X12" s="7">
        <v>14092.512153742407</v>
      </c>
      <c r="Y12" s="7">
        <v>13555.298789832072</v>
      </c>
      <c r="Z12" s="7">
        <v>13111.259583709209</v>
      </c>
      <c r="AA12" s="7">
        <v>12698.243375946739</v>
      </c>
      <c r="AB12" s="7">
        <v>12285.227168184269</v>
      </c>
      <c r="AC12" s="7">
        <v>11872.210960421795</v>
      </c>
      <c r="AD12" s="7">
        <v>11459.194752659325</v>
      </c>
      <c r="AE12" s="7">
        <v>11046.178544896855</v>
      </c>
      <c r="AF12" s="7">
        <v>10633.162337134383</v>
      </c>
      <c r="AG12" s="7">
        <v>10220.146129371915</v>
      </c>
      <c r="AH12" s="7">
        <v>9807.1299216094412</v>
      </c>
      <c r="AI12" s="7">
        <v>9394.1137138469712</v>
      </c>
      <c r="AJ12" s="7">
        <v>8981.0975060845012</v>
      </c>
      <c r="AK12" s="7">
        <v>8568.0812983220276</v>
      </c>
      <c r="AL12" s="7">
        <v>16711.618228154715</v>
      </c>
    </row>
    <row r="13" spans="2:38" ht="15" customHeight="1">
      <c r="B13" s="15" t="s">
        <v>14</v>
      </c>
      <c r="C13" s="14">
        <f>((NPV($F$6,J25:AL25)+I25)+(NPV($F$6,J26:AL26)+I26)+(NPV($F$6,J24:AL24)+I24)+(NPV(F6,J27:AL27)+I27)+(NPV(F6,J28:AL28)+I28))/1000</f>
        <v>360.1159657304724</v>
      </c>
      <c r="E13" s="2" t="s">
        <v>15</v>
      </c>
      <c r="I13" s="7">
        <v>0</v>
      </c>
      <c r="J13" s="7">
        <v>14163.118373477395</v>
      </c>
      <c r="K13" s="7">
        <v>17894.661289583953</v>
      </c>
      <c r="L13" s="7">
        <v>16885.779863525353</v>
      </c>
      <c r="M13" s="7">
        <v>15952.955852928486</v>
      </c>
      <c r="N13" s="7">
        <v>15080.93082567911</v>
      </c>
      <c r="O13" s="7">
        <v>14257.61540864057</v>
      </c>
      <c r="P13" s="7">
        <v>13465.638463713574</v>
      </c>
      <c r="Q13" s="7">
        <v>12683.286068274021</v>
      </c>
      <c r="R13" s="7">
        <v>11900.816300279741</v>
      </c>
      <c r="S13" s="7">
        <v>11118.346532285463</v>
      </c>
      <c r="T13" s="7">
        <v>10374.374962240949</v>
      </c>
      <c r="U13" s="7">
        <v>2725.5017745931759</v>
      </c>
      <c r="V13" s="7">
        <v>332.5</v>
      </c>
      <c r="W13" s="7">
        <v>195.625</v>
      </c>
      <c r="X13" s="7">
        <v>150</v>
      </c>
      <c r="Y13" s="7">
        <v>150</v>
      </c>
      <c r="Z13" s="7">
        <v>150</v>
      </c>
      <c r="AA13" s="7">
        <v>150</v>
      </c>
      <c r="AB13" s="7">
        <v>150</v>
      </c>
      <c r="AC13" s="7">
        <v>150</v>
      </c>
      <c r="AD13" s="7">
        <v>150</v>
      </c>
      <c r="AE13" s="7">
        <v>150</v>
      </c>
      <c r="AF13" s="7">
        <v>150</v>
      </c>
      <c r="AG13" s="7">
        <v>150</v>
      </c>
      <c r="AH13" s="7">
        <v>150</v>
      </c>
      <c r="AI13" s="7">
        <v>150</v>
      </c>
      <c r="AJ13" s="7">
        <v>150</v>
      </c>
      <c r="AK13" s="7">
        <v>150</v>
      </c>
      <c r="AL13" s="7">
        <v>653.44723749148739</v>
      </c>
    </row>
    <row r="14" spans="2:38" ht="15" customHeight="1">
      <c r="B14" s="15" t="s">
        <v>16</v>
      </c>
      <c r="C14" s="14">
        <f>((NPV($F$6,J18:AL18)+I18)+(NPV($F$6,J19:AL19)+I19)+(NPV($F$6,J17:AL17)+I17)+(NPV(F6,J20:AL20)+I20)+(NPV(F6,J21:AL21)+I21)+(NPV(F6,J22:AL22)+I22)+(NPV(F6,J23:AL23)+I23))/1000</f>
        <v>782.65671923435434</v>
      </c>
      <c r="E14" s="2" t="s">
        <v>17</v>
      </c>
      <c r="I14" s="7">
        <v>0</v>
      </c>
      <c r="J14" s="7">
        <v>0</v>
      </c>
      <c r="K14" s="7">
        <v>0</v>
      </c>
      <c r="L14" s="7">
        <v>0</v>
      </c>
      <c r="M14" s="7">
        <v>32245.442675032758</v>
      </c>
      <c r="N14" s="7">
        <v>31270.004762392167</v>
      </c>
      <c r="O14" s="7">
        <v>30193.128420793779</v>
      </c>
      <c r="P14" s="7">
        <v>29167.685648807797</v>
      </c>
      <c r="Q14" s="7">
        <v>62819.088384352668</v>
      </c>
      <c r="R14" s="7">
        <v>60834.351355801904</v>
      </c>
      <c r="S14" s="7">
        <v>58770.104189598627</v>
      </c>
      <c r="T14" s="7">
        <v>56770.524489883072</v>
      </c>
      <c r="U14" s="7">
        <v>92012.461801542377</v>
      </c>
      <c r="V14" s="7">
        <v>126843.89173646363</v>
      </c>
      <c r="W14" s="7">
        <v>296404.06770588568</v>
      </c>
      <c r="X14" s="7">
        <v>343541.27916917729</v>
      </c>
      <c r="Y14" s="7">
        <v>411507.29223047849</v>
      </c>
      <c r="Z14" s="7">
        <v>397642.20379386464</v>
      </c>
      <c r="AA14" s="7">
        <v>383941.05864564062</v>
      </c>
      <c r="AB14" s="7">
        <v>370798.3099659594</v>
      </c>
      <c r="AC14" s="7">
        <v>401058.51495587121</v>
      </c>
      <c r="AD14" s="7">
        <v>387379.11820359016</v>
      </c>
      <c r="AE14" s="7">
        <v>373635.63864088478</v>
      </c>
      <c r="AF14" s="7">
        <v>360074.4734063138</v>
      </c>
      <c r="AG14" s="7">
        <v>392826.15066301898</v>
      </c>
      <c r="AH14" s="7">
        <v>378259.97831926227</v>
      </c>
      <c r="AI14" s="7">
        <v>363588.03002092213</v>
      </c>
      <c r="AJ14" s="7">
        <v>349099.33689686214</v>
      </c>
      <c r="AK14" s="7">
        <v>334970.15560471092</v>
      </c>
      <c r="AL14" s="7">
        <v>2994760.9231621325</v>
      </c>
    </row>
    <row r="15" spans="2:38" ht="15" customHeight="1">
      <c r="B15" s="15" t="s">
        <v>18</v>
      </c>
      <c r="C15" s="14">
        <f>(NPV($F$6,J29:AL29)+I29)/1000</f>
        <v>14797.525688936916</v>
      </c>
      <c r="E15" s="2" t="s">
        <v>19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123461.86045296503</v>
      </c>
      <c r="Y15" s="7">
        <v>120117.10365014433</v>
      </c>
      <c r="Z15" s="7">
        <v>116452.47165304939</v>
      </c>
      <c r="AA15" s="7">
        <v>112901.71391370425</v>
      </c>
      <c r="AB15" s="7">
        <v>109456.30625542521</v>
      </c>
      <c r="AC15" s="7">
        <v>106108.38020742721</v>
      </c>
      <c r="AD15" s="7">
        <v>102850.61372050756</v>
      </c>
      <c r="AE15" s="7">
        <v>99676.231167045815</v>
      </c>
      <c r="AF15" s="7">
        <v>96548.403732395411</v>
      </c>
      <c r="AG15" s="7">
        <v>93427.242641048972</v>
      </c>
      <c r="AH15" s="7">
        <v>90306.081549702576</v>
      </c>
      <c r="AI15" s="7">
        <v>87184.920458356151</v>
      </c>
      <c r="AJ15" s="7">
        <v>84063.759367009712</v>
      </c>
      <c r="AK15" s="7">
        <v>80942.598275663287</v>
      </c>
      <c r="AL15" s="7">
        <v>601899.11990282789</v>
      </c>
    </row>
    <row r="16" spans="2:38" ht="15" customHeight="1">
      <c r="B16" s="15" t="s">
        <v>20</v>
      </c>
      <c r="C16" s="14">
        <f>(NPV($F$6,J31:AL31)+I31)/1000</f>
        <v>113.63674287015154</v>
      </c>
      <c r="E16" s="2" t="s">
        <v>21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332.00367920171112</v>
      </c>
      <c r="P16" s="7">
        <v>403.24464131781338</v>
      </c>
      <c r="Q16" s="7">
        <v>1066.4057187490923</v>
      </c>
      <c r="R16" s="7">
        <v>1032.6623428055318</v>
      </c>
      <c r="S16" s="7">
        <v>997.39642919885102</v>
      </c>
      <c r="T16" s="7">
        <v>963.7590763362698</v>
      </c>
      <c r="U16" s="7">
        <v>931.50209070053165</v>
      </c>
      <c r="V16" s="7">
        <v>900.29788695221112</v>
      </c>
      <c r="W16" s="7">
        <v>869.7321633617828</v>
      </c>
      <c r="X16" s="7">
        <v>839.36360809896996</v>
      </c>
      <c r="Y16" s="7">
        <v>808.98905621114875</v>
      </c>
      <c r="Z16" s="7">
        <v>778.61450432332754</v>
      </c>
      <c r="AA16" s="7">
        <v>748.23995243550632</v>
      </c>
      <c r="AB16" s="7">
        <v>717.865400547685</v>
      </c>
      <c r="AC16" s="7">
        <v>687.49084865986379</v>
      </c>
      <c r="AD16" s="7">
        <v>657.98419885440933</v>
      </c>
      <c r="AE16" s="7">
        <v>630.42878306605712</v>
      </c>
      <c r="AF16" s="7">
        <v>605.93596965807546</v>
      </c>
      <c r="AG16" s="7">
        <v>585.19964944154378</v>
      </c>
      <c r="AH16" s="7">
        <v>566.23233360252698</v>
      </c>
      <c r="AI16" s="7">
        <v>547.26501776351017</v>
      </c>
      <c r="AJ16" s="7">
        <v>528.29770192449337</v>
      </c>
      <c r="AK16" s="7">
        <v>509.33038608547656</v>
      </c>
      <c r="AL16" s="7">
        <v>2783.3202860969286</v>
      </c>
    </row>
    <row r="17" spans="2:38" ht="15" customHeight="1">
      <c r="B17" s="15" t="s">
        <v>22</v>
      </c>
      <c r="C17" s="14">
        <f>(NPV($F$6,J30:AL30)+I30)/1000</f>
        <v>7.6515843364083427</v>
      </c>
      <c r="E17" s="2" t="s">
        <v>23</v>
      </c>
      <c r="I17" s="7">
        <v>9168.7823346485529</v>
      </c>
      <c r="J17" s="7">
        <v>7839.3150763304693</v>
      </c>
      <c r="K17" s="7">
        <v>9002.4011357922427</v>
      </c>
      <c r="L17" s="7">
        <v>9525.9488161093905</v>
      </c>
      <c r="M17" s="7">
        <v>9603.2062197250707</v>
      </c>
      <c r="N17" s="7">
        <v>9917.8370104009991</v>
      </c>
      <c r="O17" s="7">
        <v>12003.341424903065</v>
      </c>
      <c r="P17" s="7">
        <v>12753.784451946429</v>
      </c>
      <c r="Q17" s="7">
        <v>9219.5948248685218</v>
      </c>
      <c r="R17" s="7">
        <v>11889.621685782664</v>
      </c>
      <c r="S17" s="7">
        <v>11892.355869905752</v>
      </c>
      <c r="T17" s="7">
        <v>13639.967190135823</v>
      </c>
      <c r="U17" s="7">
        <v>12101.581917621692</v>
      </c>
      <c r="V17" s="7">
        <v>12533.870209121633</v>
      </c>
      <c r="W17" s="7">
        <v>21319.407168924332</v>
      </c>
      <c r="X17" s="7">
        <v>27705.696789292739</v>
      </c>
      <c r="Y17" s="7">
        <v>26939.516671070047</v>
      </c>
      <c r="Z17" s="7">
        <v>29288.468250308149</v>
      </c>
      <c r="AA17" s="7">
        <v>31124.149363166547</v>
      </c>
      <c r="AB17" s="7">
        <v>33249.590421492147</v>
      </c>
      <c r="AC17" s="7">
        <v>32508.119808240721</v>
      </c>
      <c r="AD17" s="7">
        <v>34069.546004715514</v>
      </c>
      <c r="AE17" s="7">
        <v>37505.526850474162</v>
      </c>
      <c r="AF17" s="7">
        <v>38213.439058091491</v>
      </c>
      <c r="AG17" s="7">
        <v>32473.085666832118</v>
      </c>
      <c r="AH17" s="7">
        <v>37954.722230359774</v>
      </c>
      <c r="AI17" s="7">
        <v>40078.305980837744</v>
      </c>
      <c r="AJ17" s="7">
        <v>45486.765046195207</v>
      </c>
      <c r="AK17" s="7">
        <v>44210.558477325067</v>
      </c>
      <c r="AL17" s="7">
        <v>89561.095632217708</v>
      </c>
    </row>
    <row r="18" spans="2:38" ht="15" customHeight="1">
      <c r="B18" s="16" t="s">
        <v>24</v>
      </c>
      <c r="C18" s="17">
        <f>SUM(C11:C17)</f>
        <v>18767.701708522924</v>
      </c>
      <c r="E18" s="2" t="s">
        <v>25</v>
      </c>
      <c r="I18" s="7">
        <v>8121.9797546191312</v>
      </c>
      <c r="J18" s="7">
        <v>10043.097128028599</v>
      </c>
      <c r="K18" s="7">
        <v>10278.747536378811</v>
      </c>
      <c r="L18" s="7">
        <v>9383.6441604689826</v>
      </c>
      <c r="M18" s="7">
        <v>11791.118704686502</v>
      </c>
      <c r="N18" s="7">
        <v>12575.81518255787</v>
      </c>
      <c r="O18" s="7">
        <v>11868.949282356762</v>
      </c>
      <c r="P18" s="7">
        <v>12226.398830495109</v>
      </c>
      <c r="Q18" s="7">
        <v>15890.72082010029</v>
      </c>
      <c r="R18" s="7">
        <v>13175.230941445028</v>
      </c>
      <c r="S18" s="7">
        <v>16944.02923034798</v>
      </c>
      <c r="T18" s="7">
        <v>14942.269667649203</v>
      </c>
      <c r="U18" s="7">
        <v>18998.835996970032</v>
      </c>
      <c r="V18" s="7">
        <v>18997.884315704214</v>
      </c>
      <c r="W18" s="7">
        <v>13092.945726725939</v>
      </c>
      <c r="X18" s="7">
        <v>203.53441664979997</v>
      </c>
      <c r="Y18" s="7">
        <v>339.23454007248006</v>
      </c>
      <c r="Z18" s="7">
        <v>175.86470707368002</v>
      </c>
      <c r="AA18" s="7">
        <v>971.02841741453017</v>
      </c>
      <c r="AB18" s="7">
        <v>254.47840649740999</v>
      </c>
      <c r="AC18" s="7">
        <v>613.65605999971012</v>
      </c>
      <c r="AD18" s="7">
        <v>464.91337731326996</v>
      </c>
      <c r="AE18" s="7">
        <v>261.92197122079</v>
      </c>
      <c r="AF18" s="7">
        <v>348.88539656862997</v>
      </c>
      <c r="AG18" s="7">
        <v>507.65473821547005</v>
      </c>
      <c r="AH18" s="7">
        <v>542.51337918756997</v>
      </c>
      <c r="AI18" s="7">
        <v>1721.1182479802201</v>
      </c>
      <c r="AJ18" s="7">
        <v>355.32906446750997</v>
      </c>
      <c r="AK18" s="7">
        <v>855.73491596204008</v>
      </c>
      <c r="AL18" s="7">
        <v>1237.1872429824825</v>
      </c>
    </row>
    <row r="19" spans="2:38" ht="15" customHeight="1">
      <c r="B19" s="18"/>
      <c r="C19" s="13"/>
      <c r="E19" s="2" t="s">
        <v>26</v>
      </c>
      <c r="I19" s="7">
        <v>12357.737438563077</v>
      </c>
      <c r="J19" s="7">
        <v>11239.672004501286</v>
      </c>
      <c r="K19" s="7">
        <v>11638.413369113616</v>
      </c>
      <c r="L19" s="7">
        <v>10705.18583261373</v>
      </c>
      <c r="M19" s="7">
        <v>14935.905284060016</v>
      </c>
      <c r="N19" s="7">
        <v>13074.685832112549</v>
      </c>
      <c r="O19" s="7">
        <v>13539.177253125648</v>
      </c>
      <c r="P19" s="7">
        <v>15443.275272695128</v>
      </c>
      <c r="Q19" s="7">
        <v>15180.316295489907</v>
      </c>
      <c r="R19" s="7">
        <v>16454.845300433401</v>
      </c>
      <c r="S19" s="7">
        <v>14843.319135489961</v>
      </c>
      <c r="T19" s="7">
        <v>16776.426935716183</v>
      </c>
      <c r="U19" s="7">
        <v>15515.564249108436</v>
      </c>
      <c r="V19" s="7">
        <v>15612.228787515078</v>
      </c>
      <c r="W19" s="7">
        <v>17170.409285340869</v>
      </c>
      <c r="X19" s="7">
        <v>19331.234450167067</v>
      </c>
      <c r="Y19" s="7">
        <v>11852.320808000703</v>
      </c>
      <c r="Z19" s="7">
        <v>12345.333797710184</v>
      </c>
      <c r="AA19" s="7">
        <v>11675.056152235824</v>
      </c>
      <c r="AB19" s="7">
        <v>12691.900344844162</v>
      </c>
      <c r="AC19" s="7">
        <v>12850.123675356532</v>
      </c>
      <c r="AD19" s="7">
        <v>13420.55915840295</v>
      </c>
      <c r="AE19" s="7">
        <v>13500.36226112654</v>
      </c>
      <c r="AF19" s="7">
        <v>13679.958397029195</v>
      </c>
      <c r="AG19" s="7">
        <v>14398.791658828906</v>
      </c>
      <c r="AH19" s="7">
        <v>14736.956369021316</v>
      </c>
      <c r="AI19" s="7">
        <v>14148.776663539349</v>
      </c>
      <c r="AJ19" s="7">
        <v>15364.111168928272</v>
      </c>
      <c r="AK19" s="7">
        <v>15455.85642021531</v>
      </c>
      <c r="AL19" s="7">
        <v>31892.057754383917</v>
      </c>
    </row>
    <row r="20" spans="2:38" ht="15" customHeight="1">
      <c r="B20" s="18" t="s">
        <v>27</v>
      </c>
      <c r="C20" s="13"/>
      <c r="E20" s="2" t="s">
        <v>28</v>
      </c>
      <c r="I20" s="7">
        <v>0</v>
      </c>
      <c r="J20" s="7">
        <v>0</v>
      </c>
      <c r="K20" s="7">
        <v>0</v>
      </c>
      <c r="L20" s="7">
        <v>0</v>
      </c>
      <c r="M20" s="7">
        <v>637.40894588698029</v>
      </c>
      <c r="N20" s="7">
        <v>716.9010469751604</v>
      </c>
      <c r="O20" s="7">
        <v>1117.4956528724904</v>
      </c>
      <c r="P20" s="7">
        <v>968.13715971768033</v>
      </c>
      <c r="Q20" s="7">
        <v>1441.7927240700405</v>
      </c>
      <c r="R20" s="7">
        <v>1607.9660550824312</v>
      </c>
      <c r="S20" s="7">
        <v>1902.8465608247998</v>
      </c>
      <c r="T20" s="7">
        <v>2007.7263307230587</v>
      </c>
      <c r="U20" s="7">
        <v>2810.403320405901</v>
      </c>
      <c r="V20" s="7">
        <v>3719.8084487978904</v>
      </c>
      <c r="W20" s="7">
        <v>14227.116641818206</v>
      </c>
      <c r="X20" s="7">
        <v>19566.992391261636</v>
      </c>
      <c r="Y20" s="7">
        <v>29875.251632229909</v>
      </c>
      <c r="Z20" s="7">
        <v>27627.119438436614</v>
      </c>
      <c r="AA20" s="7">
        <v>36878.998566419177</v>
      </c>
      <c r="AB20" s="7">
        <v>30636.891084097228</v>
      </c>
      <c r="AC20" s="7">
        <v>38709.100967436949</v>
      </c>
      <c r="AD20" s="7">
        <v>37359.579111613057</v>
      </c>
      <c r="AE20" s="7">
        <v>39024.037275435272</v>
      </c>
      <c r="AF20" s="7">
        <v>41672.265809060373</v>
      </c>
      <c r="AG20" s="7">
        <v>52497.153430857594</v>
      </c>
      <c r="AH20" s="7">
        <v>48978.120717946011</v>
      </c>
      <c r="AI20" s="7">
        <v>61049.234196386511</v>
      </c>
      <c r="AJ20" s="7">
        <v>52804.662698173088</v>
      </c>
      <c r="AK20" s="7">
        <v>63630.725297471341</v>
      </c>
      <c r="AL20" s="7">
        <v>129321.5921411915</v>
      </c>
    </row>
    <row r="21" spans="2:38" ht="15" customHeight="1">
      <c r="B21" s="19" t="s">
        <v>29</v>
      </c>
      <c r="C21" s="20">
        <f>(NPV($F$6,J43:AL43)+I43)/1000</f>
        <v>3359.1264005544244</v>
      </c>
      <c r="E21" s="2" t="s">
        <v>30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26642.134686331414</v>
      </c>
      <c r="Y21" s="7">
        <v>28870.585131817312</v>
      </c>
      <c r="Z21" s="7">
        <v>28576.40821666989</v>
      </c>
      <c r="AA21" s="7">
        <v>30622.787572518093</v>
      </c>
      <c r="AB21" s="7">
        <v>29932.071276875689</v>
      </c>
      <c r="AC21" s="7">
        <v>31535.121891448944</v>
      </c>
      <c r="AD21" s="7">
        <v>32294.346098976392</v>
      </c>
      <c r="AE21" s="7">
        <v>32847.327391151543</v>
      </c>
      <c r="AF21" s="7">
        <v>33685.370162428655</v>
      </c>
      <c r="AG21" s="7">
        <v>35749.069547277009</v>
      </c>
      <c r="AH21" s="7">
        <v>35987.441841902662</v>
      </c>
      <c r="AI21" s="7">
        <v>37504.209939740598</v>
      </c>
      <c r="AJ21" s="7">
        <v>37621.581445051546</v>
      </c>
      <c r="AK21" s="7">
        <v>39547.259356992785</v>
      </c>
      <c r="AL21" s="7">
        <v>78936.652264566044</v>
      </c>
    </row>
    <row r="22" spans="2:38" ht="15" customHeight="1">
      <c r="E22" s="2" t="s">
        <v>31</v>
      </c>
      <c r="I22" s="7">
        <v>1.9209964127700008</v>
      </c>
      <c r="J22" s="7">
        <v>3.1139285598500006</v>
      </c>
      <c r="K22" s="7">
        <v>3.3249065403100015</v>
      </c>
      <c r="L22" s="7">
        <v>3.0876479145100002</v>
      </c>
      <c r="M22" s="7">
        <v>5.8088391603899945</v>
      </c>
      <c r="N22" s="7">
        <v>6.3334749194700066</v>
      </c>
      <c r="O22" s="7">
        <v>6.1060328913800053</v>
      </c>
      <c r="P22" s="7">
        <v>7.2136179010499974</v>
      </c>
      <c r="Q22" s="7">
        <v>8.0516295518499863</v>
      </c>
      <c r="R22" s="7">
        <v>8.0059971215099957</v>
      </c>
      <c r="S22" s="7">
        <v>7.5476358671200074</v>
      </c>
      <c r="T22" s="7">
        <v>9.7292497197599896</v>
      </c>
      <c r="U22" s="7">
        <v>10.038841046180028</v>
      </c>
      <c r="V22" s="7">
        <v>10.597365846330003</v>
      </c>
      <c r="W22" s="7">
        <v>18.203435502459904</v>
      </c>
      <c r="X22" s="7">
        <v>20.623829253879851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</row>
    <row r="23" spans="2:38" ht="15" customHeight="1">
      <c r="E23" s="2" t="s">
        <v>32</v>
      </c>
      <c r="I23" s="7">
        <v>0</v>
      </c>
      <c r="J23" s="7">
        <v>44.706691740320011</v>
      </c>
      <c r="K23" s="7">
        <v>63.793005060460061</v>
      </c>
      <c r="L23" s="7">
        <v>41.479706962890006</v>
      </c>
      <c r="M23" s="7">
        <v>56.372149568529949</v>
      </c>
      <c r="N23" s="7">
        <v>60.952922894599951</v>
      </c>
      <c r="O23" s="7">
        <v>89.764126722640043</v>
      </c>
      <c r="P23" s="7">
        <v>86.478313183300017</v>
      </c>
      <c r="Q23" s="7">
        <v>75.982284884430044</v>
      </c>
      <c r="R23" s="7">
        <v>81.52257367492993</v>
      </c>
      <c r="S23" s="7">
        <v>100.5064529857398</v>
      </c>
      <c r="T23" s="7">
        <v>112.43887710384001</v>
      </c>
      <c r="U23" s="7">
        <v>102.04472438926993</v>
      </c>
      <c r="V23" s="7">
        <v>111.44623478942</v>
      </c>
      <c r="W23" s="7">
        <v>448.65333153899013</v>
      </c>
      <c r="X23" s="7">
        <v>628.72118651180938</v>
      </c>
      <c r="Y23" s="7">
        <v>758.18777939212021</v>
      </c>
      <c r="Z23" s="7">
        <v>704.00068726149971</v>
      </c>
      <c r="AA23" s="7">
        <v>919.51340201367088</v>
      </c>
      <c r="AB23" s="7">
        <v>767.03021363616972</v>
      </c>
      <c r="AC23" s="7">
        <v>922.80673517476964</v>
      </c>
      <c r="AD23" s="7">
        <v>882.61261106946029</v>
      </c>
      <c r="AE23" s="7">
        <v>906.64289783974027</v>
      </c>
      <c r="AF23" s="7">
        <v>979.28285152005958</v>
      </c>
      <c r="AG23" s="7">
        <v>1212.8976781360006</v>
      </c>
      <c r="AH23" s="7">
        <v>1180.890272997319</v>
      </c>
      <c r="AI23" s="7">
        <v>1441.5232667465293</v>
      </c>
      <c r="AJ23" s="7">
        <v>1234.8312069329295</v>
      </c>
      <c r="AK23" s="7">
        <v>1521.4166437828781</v>
      </c>
      <c r="AL23" s="7">
        <v>3091.5667237701223</v>
      </c>
    </row>
    <row r="24" spans="2:38">
      <c r="E24" s="2" t="s">
        <v>33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</row>
    <row r="25" spans="2:38">
      <c r="E25" s="2" t="s">
        <v>34</v>
      </c>
      <c r="I25" s="7">
        <v>20</v>
      </c>
      <c r="J25" s="7">
        <v>61.259999999999991</v>
      </c>
      <c r="K25" s="7">
        <v>62.546459999999982</v>
      </c>
      <c r="L25" s="7">
        <v>63.859935659999977</v>
      </c>
      <c r="M25" s="7">
        <v>65.200994308859961</v>
      </c>
      <c r="N25" s="7">
        <v>66.570215189346015</v>
      </c>
      <c r="O25" s="7">
        <v>67.968189708322285</v>
      </c>
      <c r="P25" s="7">
        <v>69.395521692197036</v>
      </c>
      <c r="Q25" s="7">
        <v>70.852827647733164</v>
      </c>
      <c r="R25" s="7">
        <v>72.340737028335553</v>
      </c>
      <c r="S25" s="7">
        <v>73.859892505930588</v>
      </c>
      <c r="T25" s="7">
        <v>75.410950248555125</v>
      </c>
      <c r="U25" s="7">
        <v>76.994580203774774</v>
      </c>
      <c r="V25" s="7">
        <v>78.611466388054041</v>
      </c>
      <c r="W25" s="7">
        <v>80.262307182203173</v>
      </c>
      <c r="X25" s="7">
        <v>81.947815633029435</v>
      </c>
      <c r="Y25" s="7">
        <v>83.668719761323047</v>
      </c>
      <c r="Z25" s="7">
        <v>85.425762876310827</v>
      </c>
      <c r="AA25" s="7">
        <v>87.219703896713341</v>
      </c>
      <c r="AB25" s="7">
        <v>89.051317678544308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</row>
    <row r="26" spans="2:38">
      <c r="E26" s="2" t="s">
        <v>35</v>
      </c>
      <c r="I26" s="7">
        <v>0</v>
      </c>
      <c r="J26" s="7">
        <v>0</v>
      </c>
      <c r="K26" s="7">
        <v>0</v>
      </c>
      <c r="L26" s="7">
        <v>0</v>
      </c>
      <c r="M26" s="7">
        <v>3050.36192713843</v>
      </c>
      <c r="N26" s="7">
        <v>3114.4195276083365</v>
      </c>
      <c r="O26" s="7">
        <v>3179.8223376881115</v>
      </c>
      <c r="P26" s="7">
        <v>3246.5986067795616</v>
      </c>
      <c r="Q26" s="7">
        <v>6629.5543550438633</v>
      </c>
      <c r="R26" s="7">
        <v>6768.7749964997829</v>
      </c>
      <c r="S26" s="7">
        <v>6910.9192714262781</v>
      </c>
      <c r="T26" s="7">
        <v>7056.0485761262298</v>
      </c>
      <c r="U26" s="7">
        <v>10806.338394337317</v>
      </c>
      <c r="V26" s="7">
        <v>14711.0286674912</v>
      </c>
      <c r="W26" s="7">
        <v>31917.415572705599</v>
      </c>
      <c r="X26" s="7">
        <v>38338.44858792048</v>
      </c>
      <c r="Y26" s="7">
        <v>46972.267209920174</v>
      </c>
      <c r="Z26" s="7">
        <v>47958.68482132849</v>
      </c>
      <c r="AA26" s="7">
        <v>48965.817202576385</v>
      </c>
      <c r="AB26" s="7">
        <v>49994.099363830494</v>
      </c>
      <c r="AC26" s="7">
        <v>55297.640071343485</v>
      </c>
      <c r="AD26" s="7">
        <v>56458.890512841695</v>
      </c>
      <c r="AE26" s="7">
        <v>57644.527213611356</v>
      </c>
      <c r="AF26" s="7">
        <v>58855.062285097207</v>
      </c>
      <c r="AG26" s="7">
        <v>64713.404638706081</v>
      </c>
      <c r="AH26" s="7">
        <v>66072.386136118905</v>
      </c>
      <c r="AI26" s="7">
        <v>67459.906244977406</v>
      </c>
      <c r="AJ26" s="7">
        <v>68876.564276121921</v>
      </c>
      <c r="AK26" s="7">
        <v>70322.972125920467</v>
      </c>
      <c r="AL26" s="7">
        <v>771896.08627440874</v>
      </c>
    </row>
    <row r="27" spans="2:38">
      <c r="E27" s="2" t="s">
        <v>36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4620.0923980659009</v>
      </c>
      <c r="Y27" s="7">
        <v>4717.1143384252846</v>
      </c>
      <c r="Z27" s="7">
        <v>4816.1737395322152</v>
      </c>
      <c r="AA27" s="7">
        <v>4917.3133880623909</v>
      </c>
      <c r="AB27" s="7">
        <v>5020.576969211701</v>
      </c>
      <c r="AC27" s="7">
        <v>5126.0090855651451</v>
      </c>
      <c r="AD27" s="7">
        <v>5233.655276362013</v>
      </c>
      <c r="AE27" s="7">
        <v>5343.562037165615</v>
      </c>
      <c r="AF27" s="7">
        <v>5455.776839946092</v>
      </c>
      <c r="AG27" s="7">
        <v>5570.3481535849587</v>
      </c>
      <c r="AH27" s="7">
        <v>5687.325464810242</v>
      </c>
      <c r="AI27" s="7">
        <v>5806.7592995712566</v>
      </c>
      <c r="AJ27" s="7">
        <v>5928.7012448622536</v>
      </c>
      <c r="AK27" s="7">
        <v>6053.2039710043591</v>
      </c>
      <c r="AL27" s="7">
        <v>66590.262963393048</v>
      </c>
    </row>
    <row r="28" spans="2:38">
      <c r="E28" s="2" t="s">
        <v>37</v>
      </c>
      <c r="I28" s="7">
        <v>0</v>
      </c>
      <c r="J28" s="7">
        <v>1153.1832194949477</v>
      </c>
      <c r="K28" s="7">
        <v>1569.8667561391219</v>
      </c>
      <c r="L28" s="7">
        <v>1602.8339580180432</v>
      </c>
      <c r="M28" s="7">
        <v>1636.4934711364219</v>
      </c>
      <c r="N28" s="7">
        <v>1670.8598340302865</v>
      </c>
      <c r="O28" s="7">
        <v>1705.9478905449223</v>
      </c>
      <c r="P28" s="7">
        <v>1741.7727962463655</v>
      </c>
      <c r="Q28" s="7">
        <v>1778.350024967539</v>
      </c>
      <c r="R28" s="7">
        <v>1815.695375491857</v>
      </c>
      <c r="S28" s="7">
        <v>1853.8249783771857</v>
      </c>
      <c r="T28" s="7">
        <v>1892.7553029231067</v>
      </c>
      <c r="U28" s="7">
        <v>1932.5031642844913</v>
      </c>
      <c r="V28" s="7">
        <v>1973.0857307344654</v>
      </c>
      <c r="W28" s="7">
        <v>2014.5205310798892</v>
      </c>
      <c r="X28" s="7">
        <v>2056.8254622325662</v>
      </c>
      <c r="Y28" s="7">
        <v>2100.0187969394501</v>
      </c>
      <c r="Z28" s="7">
        <v>2144.1191916751786</v>
      </c>
      <c r="AA28" s="7">
        <v>2189.1456947003567</v>
      </c>
      <c r="AB28" s="7">
        <v>2235.1177542890641</v>
      </c>
      <c r="AC28" s="7">
        <v>2282.0552271291344</v>
      </c>
      <c r="AD28" s="7">
        <v>2329.9783868988457</v>
      </c>
      <c r="AE28" s="7">
        <v>2378.9079330237214</v>
      </c>
      <c r="AF28" s="7">
        <v>2428.8649996172194</v>
      </c>
      <c r="AG28" s="7">
        <v>2479.8711646091806</v>
      </c>
      <c r="AH28" s="7">
        <v>2531.9484590659727</v>
      </c>
      <c r="AI28" s="7">
        <v>2585.1193767063578</v>
      </c>
      <c r="AJ28" s="7">
        <v>2639.4068836171919</v>
      </c>
      <c r="AK28" s="7">
        <v>2694.834428173152</v>
      </c>
      <c r="AL28" s="7">
        <v>5879.4841842891437</v>
      </c>
    </row>
    <row r="29" spans="2:38">
      <c r="E29" s="2" t="s">
        <v>18</v>
      </c>
      <c r="I29" s="7">
        <v>675598.66383097786</v>
      </c>
      <c r="J29" s="7">
        <v>728889.25088809768</v>
      </c>
      <c r="K29" s="7">
        <v>753462.32103540236</v>
      </c>
      <c r="L29" s="7">
        <v>855536.46357346477</v>
      </c>
      <c r="M29" s="7">
        <v>959117.06437086442</v>
      </c>
      <c r="N29" s="7">
        <v>940175.40679910989</v>
      </c>
      <c r="O29" s="7">
        <v>929191.58101864334</v>
      </c>
      <c r="P29" s="7">
        <v>939922.5015824103</v>
      </c>
      <c r="Q29" s="7">
        <v>969481.76606332127</v>
      </c>
      <c r="R29" s="7">
        <v>1004672.0738030316</v>
      </c>
      <c r="S29" s="7">
        <v>1056319.8841997127</v>
      </c>
      <c r="T29" s="7">
        <v>1108784.0756880972</v>
      </c>
      <c r="U29" s="7">
        <v>1184310.0194286511</v>
      </c>
      <c r="V29" s="7">
        <v>1263800.7209647908</v>
      </c>
      <c r="W29" s="7">
        <v>1352799.4949010531</v>
      </c>
      <c r="X29" s="7">
        <v>1413805.7341519215</v>
      </c>
      <c r="Y29" s="7">
        <v>1541168.2685100378</v>
      </c>
      <c r="Z29" s="7">
        <v>1585630.8884802093</v>
      </c>
      <c r="AA29" s="7">
        <v>1646977.8693335715</v>
      </c>
      <c r="AB29" s="7">
        <v>1644615.3728549527</v>
      </c>
      <c r="AC29" s="7">
        <v>1699930.0171721047</v>
      </c>
      <c r="AD29" s="7">
        <v>1750208.2205302313</v>
      </c>
      <c r="AE29" s="7">
        <v>1760795.1965590357</v>
      </c>
      <c r="AF29" s="7">
        <v>1814246.0776511272</v>
      </c>
      <c r="AG29" s="7">
        <v>1933653.5426213166</v>
      </c>
      <c r="AH29" s="7">
        <v>1939584.1828794118</v>
      </c>
      <c r="AI29" s="7">
        <v>2042925.2411596596</v>
      </c>
      <c r="AJ29" s="7">
        <v>2035376.8065276323</v>
      </c>
      <c r="AK29" s="7">
        <v>2130732.0232113656</v>
      </c>
      <c r="AL29" s="7">
        <v>4257217.1066014413</v>
      </c>
    </row>
    <row r="30" spans="2:38">
      <c r="E30" s="2" t="s">
        <v>22</v>
      </c>
      <c r="I30" s="7">
        <v>3994.5205479450028</v>
      </c>
      <c r="J30" s="7">
        <v>3927.9452054792528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</row>
    <row r="31" spans="2:38">
      <c r="E31" s="2" t="s">
        <v>20</v>
      </c>
      <c r="I31" s="7">
        <v>3745.5822779525652</v>
      </c>
      <c r="J31" s="7">
        <v>3051.6143216197966</v>
      </c>
      <c r="K31" s="7">
        <v>4113.6494629274985</v>
      </c>
      <c r="L31" s="7">
        <v>4173.8178357992374</v>
      </c>
      <c r="M31" s="7">
        <v>4490.5059875174938</v>
      </c>
      <c r="N31" s="7">
        <v>4369.8906709959247</v>
      </c>
      <c r="O31" s="7">
        <v>5055.112333889203</v>
      </c>
      <c r="P31" s="7">
        <v>5338.7121430097031</v>
      </c>
      <c r="Q31" s="7">
        <v>4574.9493163877996</v>
      </c>
      <c r="R31" s="7">
        <v>5159.6041980443015</v>
      </c>
      <c r="S31" s="7">
        <v>5535.1661895193438</v>
      </c>
      <c r="T31" s="7">
        <v>6413.678844187787</v>
      </c>
      <c r="U31" s="7">
        <v>6133.4465001256849</v>
      </c>
      <c r="V31" s="7">
        <v>5946.607837891419</v>
      </c>
      <c r="W31" s="7">
        <v>10207.16141107719</v>
      </c>
      <c r="X31" s="7">
        <v>17775.046531700002</v>
      </c>
      <c r="Y31" s="7">
        <v>17600.771401960395</v>
      </c>
      <c r="Z31" s="7">
        <v>17378.183869562716</v>
      </c>
      <c r="AA31" s="7">
        <v>18660.667633175446</v>
      </c>
      <c r="AB31" s="7">
        <v>19035.217641630494</v>
      </c>
      <c r="AC31" s="7">
        <v>19645.945407205989</v>
      </c>
      <c r="AD31" s="7">
        <v>19886.845838079782</v>
      </c>
      <c r="AE31" s="7">
        <v>20298.056747441184</v>
      </c>
      <c r="AF31" s="7">
        <v>21349.249430519463</v>
      </c>
      <c r="AG31" s="7">
        <v>20911.151410863215</v>
      </c>
      <c r="AH31" s="7">
        <v>21474.681304450587</v>
      </c>
      <c r="AI31" s="7">
        <v>21673.877757311726</v>
      </c>
      <c r="AJ31" s="7">
        <v>22623.649614155438</v>
      </c>
      <c r="AK31" s="7">
        <v>23930.226494504306</v>
      </c>
      <c r="AL31" s="7">
        <v>46616.241513677502</v>
      </c>
    </row>
    <row r="32" spans="2:38">
      <c r="E32" s="2" t="s">
        <v>38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</row>
    <row r="33" spans="5:38">
      <c r="E33" s="2" t="s">
        <v>39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</row>
    <row r="34" spans="5:38">
      <c r="E34" s="2" t="s">
        <v>40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</row>
    <row r="35" spans="5:38"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5:38"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8" spans="5:38">
      <c r="E38" s="2" t="s">
        <v>41</v>
      </c>
      <c r="I38" s="7">
        <f t="shared" ref="I38:AL38" si="0">SUM(I10:I34)</f>
        <v>714066.76221264899</v>
      </c>
      <c r="J38" s="7">
        <f t="shared" si="0"/>
        <v>801223.18322275241</v>
      </c>
      <c r="K38" s="7">
        <f t="shared" si="0"/>
        <v>833915.58685000101</v>
      </c>
      <c r="L38" s="7">
        <f t="shared" si="0"/>
        <v>932762.1261399521</v>
      </c>
      <c r="M38" s="7">
        <f t="shared" si="0"/>
        <v>1077495.658268732</v>
      </c>
      <c r="N38" s="7">
        <f t="shared" si="0"/>
        <v>1055116.0692566242</v>
      </c>
      <c r="O38" s="7">
        <f t="shared" si="0"/>
        <v>1044757.413185358</v>
      </c>
      <c r="P38" s="7">
        <f t="shared" si="0"/>
        <v>1056147.6793747726</v>
      </c>
      <c r="Q38" s="7">
        <f t="shared" si="0"/>
        <v>1121406.7838544867</v>
      </c>
      <c r="R38" s="7">
        <f t="shared" si="0"/>
        <v>1155147.9102903206</v>
      </c>
      <c r="S38" s="7">
        <f t="shared" si="0"/>
        <v>1205651.4662423618</v>
      </c>
      <c r="T38" s="7">
        <f t="shared" si="0"/>
        <v>1256526.3173767061</v>
      </c>
      <c r="U38" s="7">
        <f t="shared" si="0"/>
        <v>1364512.9574995365</v>
      </c>
      <c r="V38" s="7">
        <f t="shared" si="0"/>
        <v>1480956.8898479848</v>
      </c>
      <c r="W38" s="7">
        <f t="shared" si="0"/>
        <v>1775487.9148576367</v>
      </c>
      <c r="X38" s="7">
        <f t="shared" si="0"/>
        <v>2052862.0480809256</v>
      </c>
      <c r="Y38" s="7">
        <f t="shared" si="0"/>
        <v>2257415.889266293</v>
      </c>
      <c r="Z38" s="7">
        <f t="shared" si="0"/>
        <v>2284865.2204975905</v>
      </c>
      <c r="AA38" s="7">
        <f t="shared" si="0"/>
        <v>2344428.8223174778</v>
      </c>
      <c r="AB38" s="7">
        <f t="shared" si="0"/>
        <v>2321929.1064391523</v>
      </c>
      <c r="AC38" s="7">
        <f t="shared" si="0"/>
        <v>2419297.1930733863</v>
      </c>
      <c r="AD38" s="7">
        <f t="shared" si="0"/>
        <v>2455106.0577821159</v>
      </c>
      <c r="AE38" s="7">
        <f t="shared" si="0"/>
        <v>2455644.5462734192</v>
      </c>
      <c r="AF38" s="7">
        <f t="shared" si="0"/>
        <v>2498926.2083265074</v>
      </c>
      <c r="AG38" s="7">
        <f t="shared" si="0"/>
        <v>2661375.7097921087</v>
      </c>
      <c r="AH38" s="7">
        <f t="shared" si="0"/>
        <v>2653820.5911794491</v>
      </c>
      <c r="AI38" s="7">
        <f t="shared" si="0"/>
        <v>2757258.4013443459</v>
      </c>
      <c r="AJ38" s="7">
        <f t="shared" si="0"/>
        <v>2731134.9006480183</v>
      </c>
      <c r="AK38" s="7">
        <f t="shared" si="0"/>
        <v>2824094.9769074987</v>
      </c>
      <c r="AL38" s="7">
        <f t="shared" si="0"/>
        <v>9099047.7621130235</v>
      </c>
    </row>
    <row r="39" spans="5:38">
      <c r="E39" s="8" t="s">
        <v>42</v>
      </c>
      <c r="F39" s="8"/>
      <c r="G39" s="8"/>
      <c r="H39" s="8"/>
      <c r="I39" s="9">
        <f>I38</f>
        <v>714066.76221264899</v>
      </c>
      <c r="J39" s="9">
        <f t="shared" ref="J39:AL39" si="1">J38/(1+$F$6)^(J8-$I$8)</f>
        <v>745968.7283198107</v>
      </c>
      <c r="K39" s="9">
        <f t="shared" si="1"/>
        <v>722863.54130701686</v>
      </c>
      <c r="L39" s="9">
        <f t="shared" si="1"/>
        <v>752787.23843020049</v>
      </c>
      <c r="M39" s="9">
        <f t="shared" si="1"/>
        <v>809625.14553554053</v>
      </c>
      <c r="N39" s="9">
        <f t="shared" si="1"/>
        <v>738135.021652736</v>
      </c>
      <c r="O39" s="9">
        <f t="shared" si="1"/>
        <v>680484.36363336653</v>
      </c>
      <c r="P39" s="9">
        <f t="shared" si="1"/>
        <v>640463.60099503596</v>
      </c>
      <c r="Q39" s="9">
        <f t="shared" si="1"/>
        <v>633140.50389993482</v>
      </c>
      <c r="R39" s="9">
        <f t="shared" si="1"/>
        <v>607213.79585943453</v>
      </c>
      <c r="S39" s="9">
        <f t="shared" si="1"/>
        <v>590055.58691210032</v>
      </c>
      <c r="T39" s="9">
        <f t="shared" si="1"/>
        <v>572545.29762297962</v>
      </c>
      <c r="U39" s="9">
        <f t="shared" si="1"/>
        <v>578872.66463275836</v>
      </c>
      <c r="V39" s="9">
        <f t="shared" si="1"/>
        <v>584944.83312392258</v>
      </c>
      <c r="W39" s="9">
        <f t="shared" si="1"/>
        <v>652916.02506584104</v>
      </c>
      <c r="X39" s="9">
        <f t="shared" si="1"/>
        <v>702856.21284904203</v>
      </c>
      <c r="Y39" s="9">
        <f t="shared" si="1"/>
        <v>719590.48919799912</v>
      </c>
      <c r="Z39" s="9">
        <f t="shared" si="1"/>
        <v>678112.17035953258</v>
      </c>
      <c r="AA39" s="9">
        <f t="shared" si="1"/>
        <v>647806.22747866984</v>
      </c>
      <c r="AB39" s="9">
        <f t="shared" si="1"/>
        <v>597343.49297608004</v>
      </c>
      <c r="AC39" s="9">
        <f t="shared" si="1"/>
        <v>579470.74862227275</v>
      </c>
      <c r="AD39" s="9">
        <f t="shared" si="1"/>
        <v>547494.38443649327</v>
      </c>
      <c r="AE39" s="9">
        <f t="shared" si="1"/>
        <v>509849.53671529278</v>
      </c>
      <c r="AF39" s="9">
        <f t="shared" si="1"/>
        <v>483055.54602733674</v>
      </c>
      <c r="AG39" s="9">
        <f t="shared" si="1"/>
        <v>478979.51994857908</v>
      </c>
      <c r="AH39" s="9">
        <f t="shared" si="1"/>
        <v>444681.87675613159</v>
      </c>
      <c r="AI39" s="9">
        <f t="shared" si="1"/>
        <v>430152.50258510944</v>
      </c>
      <c r="AJ39" s="9">
        <f t="shared" si="1"/>
        <v>396693.65316201537</v>
      </c>
      <c r="AK39" s="9">
        <f t="shared" si="1"/>
        <v>381907.78665313747</v>
      </c>
      <c r="AL39" s="9">
        <f t="shared" si="1"/>
        <v>1145624.4515519044</v>
      </c>
    </row>
    <row r="40" spans="5:38">
      <c r="E40" s="2" t="s">
        <v>43</v>
      </c>
      <c r="I40" s="7">
        <f>SUM($I$39)</f>
        <v>714066.76221264899</v>
      </c>
      <c r="J40" s="7">
        <f>SUM($I$39:J39)</f>
        <v>1460035.4905324597</v>
      </c>
      <c r="K40" s="7">
        <f>SUM($I$39:K39)</f>
        <v>2182899.0318394764</v>
      </c>
      <c r="L40" s="7">
        <f>SUM($I$39:L39)</f>
        <v>2935686.270269677</v>
      </c>
      <c r="M40" s="7">
        <f>SUM($I$39:M39)</f>
        <v>3745311.4158052178</v>
      </c>
      <c r="N40" s="7">
        <f>SUM($I$39:N39)</f>
        <v>4483446.4374579536</v>
      </c>
      <c r="O40" s="7">
        <f>SUM($I$39:O39)</f>
        <v>5163930.8010913199</v>
      </c>
      <c r="P40" s="7">
        <f>SUM($I$39:P39)</f>
        <v>5804394.4020863557</v>
      </c>
      <c r="Q40" s="7">
        <f>SUM($I$39:Q39)</f>
        <v>6437534.9059862904</v>
      </c>
      <c r="R40" s="7">
        <f>SUM($I$39:R39)</f>
        <v>7044748.7018457251</v>
      </c>
      <c r="S40" s="7">
        <f>SUM($I$39:S39)</f>
        <v>7634804.2887578253</v>
      </c>
      <c r="T40" s="7">
        <f>SUM($I$39:T39)</f>
        <v>8207349.5863808049</v>
      </c>
      <c r="U40" s="7">
        <f>SUM($I$39:U39)</f>
        <v>8786222.2510135639</v>
      </c>
      <c r="V40" s="7">
        <f>SUM($I$39:V39)</f>
        <v>9371167.0841374863</v>
      </c>
      <c r="W40" s="7">
        <f>SUM($I$39:W39)</f>
        <v>10024083.109203327</v>
      </c>
      <c r="X40" s="7">
        <f>SUM($I$39:X39)</f>
        <v>10726939.322052369</v>
      </c>
      <c r="Y40" s="7">
        <f>SUM($I$39:Y39)</f>
        <v>11446529.811250368</v>
      </c>
      <c r="Z40" s="7">
        <f>SUM($I$39:Z39)</f>
        <v>12124641.981609901</v>
      </c>
      <c r="AA40" s="7">
        <f>SUM($I$39:AA39)</f>
        <v>12772448.209088571</v>
      </c>
      <c r="AB40" s="7">
        <f>SUM($I$39:AB39)</f>
        <v>13369791.702064652</v>
      </c>
      <c r="AC40" s="7">
        <f>SUM($I$39:AC39)</f>
        <v>13949262.450686924</v>
      </c>
      <c r="AD40" s="7">
        <f>SUM($I$39:AD39)</f>
        <v>14496756.835123418</v>
      </c>
      <c r="AE40" s="7">
        <f>SUM($I$39:AE39)</f>
        <v>15006606.371838711</v>
      </c>
      <c r="AF40" s="7">
        <f>SUM($I$39:AF39)</f>
        <v>15489661.917866047</v>
      </c>
      <c r="AG40" s="7">
        <f>SUM($I$39:AG39)</f>
        <v>15968641.437814627</v>
      </c>
      <c r="AH40" s="7">
        <f>SUM($I$39:AH39)</f>
        <v>16413323.314570758</v>
      </c>
      <c r="AI40" s="7">
        <f>SUM($I$39:AI39)</f>
        <v>16843475.817155868</v>
      </c>
      <c r="AJ40" s="7">
        <f>SUM($I$39:AJ39)</f>
        <v>17240169.470317882</v>
      </c>
      <c r="AK40" s="7">
        <f>SUM($I$39:AK39)</f>
        <v>17622077.25697102</v>
      </c>
      <c r="AL40" s="7">
        <f>SUM($I$39:AL39)</f>
        <v>18767701.708522923</v>
      </c>
    </row>
    <row r="43" spans="5:38" ht="18">
      <c r="E43" s="2" t="s">
        <v>44</v>
      </c>
      <c r="I43" s="7">
        <v>15975.675499679388</v>
      </c>
      <c r="J43" s="7">
        <v>23833.87345255067</v>
      </c>
      <c r="K43" s="7">
        <v>29697.331687545047</v>
      </c>
      <c r="L43" s="7">
        <v>36131.776015047479</v>
      </c>
      <c r="M43" s="7">
        <v>44307.283107426185</v>
      </c>
      <c r="N43" s="7">
        <v>52973.803051329611</v>
      </c>
      <c r="O43" s="7">
        <v>63062.720486906532</v>
      </c>
      <c r="P43" s="7">
        <v>73176.358672727525</v>
      </c>
      <c r="Q43" s="7">
        <v>85638.020199354825</v>
      </c>
      <c r="R43" s="7">
        <v>99098.957551538697</v>
      </c>
      <c r="S43" s="7">
        <v>115798.74570412938</v>
      </c>
      <c r="T43" s="7">
        <v>135551.75807376561</v>
      </c>
      <c r="U43" s="7">
        <v>158900.60502100745</v>
      </c>
      <c r="V43" s="7">
        <v>185945.07542917921</v>
      </c>
      <c r="W43" s="7">
        <v>223367.12164478956</v>
      </c>
      <c r="X43" s="7">
        <v>259342.09935656274</v>
      </c>
      <c r="Y43" s="7">
        <v>306192.67932672898</v>
      </c>
      <c r="Z43" s="7">
        <v>343096.78296454356</v>
      </c>
      <c r="AA43" s="7">
        <v>397209.64143414889</v>
      </c>
      <c r="AB43" s="7">
        <v>437816.45320149377</v>
      </c>
      <c r="AC43" s="7">
        <v>505948.23868391494</v>
      </c>
      <c r="AD43" s="7">
        <v>571591.93126897886</v>
      </c>
      <c r="AE43" s="7">
        <v>625973.66362513148</v>
      </c>
      <c r="AF43" s="7">
        <v>689278.91193075513</v>
      </c>
      <c r="AG43" s="7">
        <v>778806.0864737808</v>
      </c>
      <c r="AH43" s="7">
        <v>840827.39900337078</v>
      </c>
      <c r="AI43" s="7">
        <v>941241.34066869877</v>
      </c>
      <c r="AJ43" s="7">
        <v>943311.94687101536</v>
      </c>
      <c r="AK43" s="7">
        <v>991360.31145326758</v>
      </c>
      <c r="AL43" s="7">
        <v>7520945.0374634471</v>
      </c>
    </row>
    <row r="47" spans="5:38">
      <c r="E47" s="2" t="s">
        <v>45</v>
      </c>
    </row>
  </sheetData>
  <mergeCells count="1">
    <mergeCell ref="B5:C7"/>
  </mergeCells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08828-5B8B-45A8-A783-D64B8E939873}">
  <dimension ref="E5:F22"/>
  <sheetViews>
    <sheetView showGridLines="0" workbookViewId="0"/>
  </sheetViews>
  <sheetFormatPr defaultRowHeight="15"/>
  <cols>
    <col min="1" max="4" width="9.140625" style="2"/>
    <col min="5" max="5" width="44.140625" style="2" customWidth="1"/>
    <col min="6" max="6" width="27.140625" style="2" customWidth="1"/>
    <col min="7" max="16384" width="9.140625" style="2"/>
  </cols>
  <sheetData>
    <row r="5" spans="5:6">
      <c r="E5" s="33" t="s">
        <v>47</v>
      </c>
      <c r="F5" s="33"/>
    </row>
    <row r="6" spans="5:6">
      <c r="E6" s="33"/>
      <c r="F6" s="33"/>
    </row>
    <row r="7" spans="5:6">
      <c r="E7" s="33"/>
      <c r="F7" s="33"/>
    </row>
    <row r="9" spans="5:6" ht="30.75" thickBot="1">
      <c r="E9" s="21" t="s">
        <v>7</v>
      </c>
      <c r="F9" s="22" t="s">
        <v>8</v>
      </c>
    </row>
    <row r="10" spans="5:6">
      <c r="E10" s="23"/>
      <c r="F10" s="24"/>
    </row>
    <row r="11" spans="5:6">
      <c r="E11" s="31" t="s">
        <v>10</v>
      </c>
      <c r="F11" s="25">
        <f>'With South Tampa Resilience'!C11-'No South Tampa Resilience'!C11</f>
        <v>203.28078627686125</v>
      </c>
    </row>
    <row r="12" spans="5:6">
      <c r="E12" s="26" t="s">
        <v>12</v>
      </c>
      <c r="F12" s="25">
        <f>'With South Tampa Resilience'!C12-'No South Tampa Resilience'!C12</f>
        <v>-73.85232591383874</v>
      </c>
    </row>
    <row r="13" spans="5:6">
      <c r="E13" s="26" t="s">
        <v>14</v>
      </c>
      <c r="F13" s="25">
        <f>'With South Tampa Resilience'!C13-'No South Tampa Resilience'!C13</f>
        <v>10.257442228675416</v>
      </c>
    </row>
    <row r="14" spans="5:6">
      <c r="E14" s="26" t="s">
        <v>16</v>
      </c>
      <c r="F14" s="25">
        <f>'With South Tampa Resilience'!C14-'No South Tampa Resilience'!C14</f>
        <v>-9.3507300968643676</v>
      </c>
    </row>
    <row r="15" spans="5:6">
      <c r="E15" s="26" t="s">
        <v>18</v>
      </c>
      <c r="F15" s="25">
        <f>'With South Tampa Resilience'!C15-'No South Tampa Resilience'!C15</f>
        <v>-137.93202231325085</v>
      </c>
    </row>
    <row r="16" spans="5:6">
      <c r="E16" s="26" t="s">
        <v>20</v>
      </c>
      <c r="F16" s="25">
        <f>'With South Tampa Resilience'!C16-'No South Tampa Resilience'!C16</f>
        <v>-2.4084417459151126</v>
      </c>
    </row>
    <row r="17" spans="5:6">
      <c r="E17" s="26" t="s">
        <v>22</v>
      </c>
      <c r="F17" s="25">
        <f>'With South Tampa Resilience'!C17-'No South Tampa Resilience'!C17</f>
        <v>0</v>
      </c>
    </row>
    <row r="18" spans="5:6" ht="18">
      <c r="E18" s="27" t="s">
        <v>48</v>
      </c>
      <c r="F18" s="28">
        <f>SUM(F11:F17)</f>
        <v>-10.00529156433241</v>
      </c>
    </row>
    <row r="19" spans="5:6">
      <c r="E19" s="29"/>
      <c r="F19" s="24"/>
    </row>
    <row r="20" spans="5:6">
      <c r="E20" s="29" t="s">
        <v>27</v>
      </c>
      <c r="F20" s="24"/>
    </row>
    <row r="21" spans="5:6">
      <c r="E21" s="29" t="s">
        <v>29</v>
      </c>
      <c r="F21" s="30">
        <f>'With South Tampa Resilience'!C21-'No South Tampa Resilience'!C21</f>
        <v>-22.39017941449174</v>
      </c>
    </row>
    <row r="22" spans="5:6" ht="18">
      <c r="E22" s="27" t="s">
        <v>49</v>
      </c>
      <c r="F22" s="28">
        <f>F18+F21</f>
        <v>-32.39547097882415</v>
      </c>
    </row>
  </sheetData>
  <mergeCells count="1">
    <mergeCell ref="E5:F7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40AB19-B3B0-490C-A71A-97E37CB5C545}"/>
</file>

<file path=customXml/itemProps2.xml><?xml version="1.0" encoding="utf-8"?>
<ds:datastoreItem xmlns:ds="http://schemas.openxmlformats.org/officeDocument/2006/customXml" ds:itemID="{CF34B571-7B97-4708-9F15-7D721B1661A8}"/>
</file>

<file path=customXml/itemProps3.xml><?xml version="1.0" encoding="utf-8"?>
<ds:datastoreItem xmlns:ds="http://schemas.openxmlformats.org/officeDocument/2006/customXml" ds:itemID="{6647C0C1-9B66-4880-8015-A56CB92B70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Ware, Malcolm</dc:creator>
  <cp:keywords/>
  <dc:description/>
  <cp:lastModifiedBy>Caldwell, Brent B.</cp:lastModifiedBy>
  <cp:revision/>
  <dcterms:created xsi:type="dcterms:W3CDTF">2024-04-05T15:07:56Z</dcterms:created>
  <dcterms:modified xsi:type="dcterms:W3CDTF">2024-05-21T20:39:00Z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2024-04-05T21:33:13Z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c464d8e4-3c0d-42a9-b5a7-668a4f2f27ab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MediaServiceImageTags">
    <vt:lpwstr/>
  </property>
</Properties>
</file>