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P:\0-ALL PROJECTS\240202\20240026-EI - Rate Case\Workpapers\"/>
    </mc:Choice>
  </mc:AlternateContent>
  <xr:revisionPtr revIDLastSave="0" documentId="13_ncr:1_{DD545EC6-004F-41EC-A0DC-CAE09BCE141F}" xr6:coauthVersionLast="47" xr6:coauthVersionMax="47" xr10:uidLastSave="{00000000-0000-0000-0000-000000000000}"/>
  <bookViews>
    <workbookView xWindow="28680" yWindow="-120" windowWidth="29040" windowHeight="15720" activeTab="4" xr2:uid="{00000000-000D-0000-FFFF-FFFF00000000}"/>
  </bookViews>
  <sheets>
    <sheet name="TECO System Peaks&gt;&gt;&gt;" sheetId="1" r:id="rId1"/>
    <sheet name="Inputs" sheetId="2" r:id="rId2"/>
    <sheet name="Graph Data" sheetId="3" r:id="rId3"/>
    <sheet name="Data" sheetId="4" r:id="rId4"/>
    <sheet name="Exhibit JP-2" sheetId="5" r:id="rId5"/>
    <sheet name="E-18" sheetId="6" r:id="rId6"/>
  </sheets>
  <externalReferences>
    <externalReference r:id="rId7"/>
  </externalReferences>
  <definedNames>
    <definedName name="a">#REF!</definedName>
    <definedName name="BalDatData">#REF!</definedName>
    <definedName name="BegMonth">#REF!</definedName>
    <definedName name="DocketNum">#REF!</definedName>
    <definedName name="HistYear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PLine1">#REF!</definedName>
    <definedName name="PLine2">#REF!</definedName>
    <definedName name="PLine3">#REF!</definedName>
    <definedName name="PLine4">#REF!</definedName>
    <definedName name="_xlnm.Print_Area" localSheetId="4">'Exhibit JP-2'!$B$1:$O$51</definedName>
    <definedName name="PriorYear">#REF!</definedName>
    <definedName name="TestYear">#REF!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" i="6" l="1"/>
  <c r="P15" i="6"/>
  <c r="P16" i="6"/>
  <c r="P17" i="6"/>
  <c r="P18" i="6"/>
  <c r="P19" i="6"/>
  <c r="P20" i="6"/>
  <c r="P21" i="6"/>
  <c r="P22" i="6"/>
  <c r="P23" i="6"/>
  <c r="P24" i="6"/>
  <c r="P25" i="6"/>
  <c r="P26" i="6"/>
  <c r="P27" i="6"/>
  <c r="P28" i="6"/>
  <c r="P29" i="6"/>
  <c r="P30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A54" i="6"/>
  <c r="H54" i="6"/>
  <c r="S54" i="6"/>
  <c r="G55" i="6"/>
  <c r="G56" i="6"/>
  <c r="P56" i="6"/>
  <c r="G57" i="6"/>
  <c r="P57" i="6"/>
  <c r="G58" i="6"/>
  <c r="P58" i="6"/>
  <c r="A59" i="6"/>
  <c r="G59" i="6"/>
  <c r="Q59" i="6"/>
  <c r="A63" i="6"/>
  <c r="B63" i="6"/>
  <c r="C63" i="6"/>
  <c r="D63" i="6"/>
  <c r="F63" i="6"/>
  <c r="H63" i="6"/>
  <c r="J63" i="6"/>
  <c r="K63" i="6"/>
  <c r="M63" i="6"/>
  <c r="N63" i="6"/>
  <c r="O63" i="6"/>
  <c r="P63" i="6"/>
  <c r="Q63" i="6"/>
  <c r="R63" i="6"/>
  <c r="S63" i="6"/>
  <c r="A64" i="6"/>
  <c r="B64" i="6"/>
  <c r="C64" i="6"/>
  <c r="D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84" i="6"/>
  <c r="P85" i="6"/>
  <c r="P86" i="6"/>
  <c r="P87" i="6"/>
  <c r="P88" i="6"/>
  <c r="P89" i="6"/>
  <c r="P90" i="6"/>
  <c r="P91" i="6"/>
  <c r="P92" i="6"/>
  <c r="P93" i="6"/>
  <c r="P94" i="6"/>
  <c r="P95" i="6"/>
  <c r="P96" i="6"/>
  <c r="P97" i="6"/>
  <c r="P98" i="6"/>
  <c r="P99" i="6"/>
  <c r="P100" i="6"/>
  <c r="P101" i="6"/>
  <c r="D41" i="2"/>
  <c r="E41" i="2"/>
  <c r="F41" i="2"/>
  <c r="G41" i="2"/>
  <c r="H41" i="2"/>
  <c r="I41" i="2"/>
  <c r="J41" i="2"/>
  <c r="K41" i="2"/>
  <c r="L41" i="2"/>
  <c r="M41" i="2"/>
  <c r="N41" i="2"/>
  <c r="C41" i="2"/>
  <c r="D36" i="3"/>
  <c r="E36" i="3"/>
  <c r="F36" i="3"/>
  <c r="G36" i="3"/>
  <c r="G39" i="3" s="1"/>
  <c r="H36" i="3"/>
  <c r="H39" i="3" s="1"/>
  <c r="I36" i="3"/>
  <c r="I39" i="3" s="1"/>
  <c r="J36" i="3"/>
  <c r="J39" i="3" s="1"/>
  <c r="K36" i="3"/>
  <c r="K39" i="3" s="1"/>
  <c r="L36" i="3"/>
  <c r="L39" i="3" s="1"/>
  <c r="M36" i="3"/>
  <c r="M39" i="3" s="1"/>
  <c r="N36" i="3"/>
  <c r="C36" i="3"/>
  <c r="C39" i="3" s="1"/>
  <c r="D38" i="2"/>
  <c r="E38" i="2"/>
  <c r="F38" i="2"/>
  <c r="G38" i="2"/>
  <c r="H38" i="2"/>
  <c r="I38" i="2"/>
  <c r="J38" i="2"/>
  <c r="K38" i="2"/>
  <c r="L38" i="2"/>
  <c r="M38" i="2"/>
  <c r="N38" i="2"/>
  <c r="C38" i="2"/>
  <c r="C37" i="2" a="1"/>
  <c r="C37" i="2" s="1"/>
  <c r="C28" i="2" a="1"/>
  <c r="C28" i="2" s="1"/>
  <c r="E28" i="2"/>
  <c r="F28" i="2"/>
  <c r="G28" i="2"/>
  <c r="H28" i="2"/>
  <c r="I28" i="2"/>
  <c r="J28" i="2"/>
  <c r="K28" i="2"/>
  <c r="L28" i="2"/>
  <c r="M28" i="2"/>
  <c r="N28" i="2"/>
  <c r="C31" i="2" a="1"/>
  <c r="C31" i="2" s="1"/>
  <c r="D31" i="2"/>
  <c r="E31" i="2"/>
  <c r="F31" i="2"/>
  <c r="G31" i="2"/>
  <c r="H31" i="2"/>
  <c r="I31" i="2"/>
  <c r="J31" i="2"/>
  <c r="K31" i="2"/>
  <c r="L31" i="2"/>
  <c r="M31" i="2"/>
  <c r="N31" i="2"/>
  <c r="C34" i="2"/>
  <c r="D34" i="2"/>
  <c r="E34" i="2"/>
  <c r="F34" i="2"/>
  <c r="G34" i="2"/>
  <c r="H34" i="2"/>
  <c r="I34" i="2"/>
  <c r="J34" i="2"/>
  <c r="K34" i="2"/>
  <c r="L34" i="2"/>
  <c r="M34" i="2"/>
  <c r="C34" i="2" a="1"/>
  <c r="N34" i="2"/>
  <c r="C35" i="2"/>
  <c r="D35" i="2"/>
  <c r="E35" i="2"/>
  <c r="F35" i="2"/>
  <c r="G35" i="2"/>
  <c r="H35" i="2"/>
  <c r="I35" i="2"/>
  <c r="J35" i="2"/>
  <c r="K35" i="2"/>
  <c r="L35" i="2"/>
  <c r="M35" i="2"/>
  <c r="N35" i="2"/>
  <c r="N39" i="3"/>
  <c r="F39" i="3"/>
  <c r="E39" i="3"/>
  <c r="D39" i="3"/>
  <c r="L37" i="2" l="1"/>
  <c r="M37" i="2"/>
  <c r="G37" i="2"/>
  <c r="F37" i="2"/>
  <c r="E37" i="2"/>
  <c r="D37" i="2"/>
  <c r="N37" i="2"/>
  <c r="K37" i="2"/>
  <c r="J37" i="2"/>
  <c r="I37" i="2"/>
  <c r="H37" i="2"/>
  <c r="M32" i="2"/>
  <c r="F32" i="2"/>
  <c r="G32" i="2"/>
  <c r="H32" i="2"/>
  <c r="K32" i="2"/>
  <c r="N32" i="2"/>
  <c r="E32" i="2"/>
  <c r="L32" i="2"/>
  <c r="C32" i="2"/>
  <c r="D32" i="2"/>
  <c r="I32" i="2"/>
  <c r="J32" i="2"/>
  <c r="D28" i="2"/>
  <c r="D29" i="2" s="1"/>
  <c r="C37" i="3"/>
  <c r="C38" i="3" s="1"/>
  <c r="D37" i="3"/>
  <c r="D38" i="3" s="1"/>
  <c r="E37" i="3"/>
  <c r="E38" i="3"/>
  <c r="F37" i="3"/>
  <c r="F38" i="3" s="1"/>
  <c r="G37" i="3"/>
  <c r="G38" i="3" s="1"/>
  <c r="H37" i="3"/>
  <c r="H38" i="3" s="1"/>
  <c r="I37" i="3"/>
  <c r="I38" i="3" s="1"/>
  <c r="J37" i="3"/>
  <c r="J38" i="3"/>
  <c r="K37" i="3"/>
  <c r="K38" i="3" s="1"/>
  <c r="L37" i="3"/>
  <c r="L38" i="3" s="1"/>
  <c r="M37" i="3"/>
  <c r="M38" i="3"/>
  <c r="N37" i="3"/>
  <c r="N38" i="3" s="1"/>
  <c r="C25" i="2" a="1"/>
  <c r="C25" i="2" s="1"/>
  <c r="C22" i="2" a="1"/>
  <c r="C22" i="2" s="1"/>
  <c r="M29" i="2" l="1"/>
  <c r="J29" i="2"/>
  <c r="I29" i="2"/>
  <c r="H29" i="2"/>
  <c r="G29" i="2"/>
  <c r="L29" i="2"/>
  <c r="C29" i="2"/>
  <c r="K29" i="2"/>
  <c r="N29" i="2"/>
  <c r="F29" i="2"/>
  <c r="E29" i="2"/>
  <c r="M25" i="2"/>
  <c r="L25" i="2"/>
  <c r="N25" i="2"/>
  <c r="K25" i="2"/>
  <c r="J25" i="2"/>
  <c r="I25" i="2"/>
  <c r="H25" i="2"/>
  <c r="G25" i="2"/>
  <c r="F25" i="2"/>
  <c r="E25" i="2"/>
  <c r="D25" i="2"/>
  <c r="M22" i="2"/>
  <c r="L22" i="2"/>
  <c r="K22" i="2"/>
  <c r="J22" i="2"/>
  <c r="I22" i="2"/>
  <c r="H22" i="2"/>
  <c r="E22" i="2"/>
  <c r="D22" i="2"/>
  <c r="N22" i="2"/>
  <c r="G22" i="2"/>
  <c r="F22" i="2"/>
  <c r="A6" i="3"/>
  <c r="A5" i="3"/>
  <c r="F31" i="3" l="1"/>
  <c r="F32" i="3" s="1"/>
  <c r="F33" i="3" s="1"/>
  <c r="F34" i="3"/>
  <c r="E31" i="3"/>
  <c r="D31" i="3"/>
  <c r="G31" i="3"/>
  <c r="H31" i="3"/>
  <c r="I31" i="3"/>
  <c r="N31" i="3"/>
  <c r="M31" i="3"/>
  <c r="J31" i="3"/>
  <c r="K31" i="3"/>
  <c r="K32" i="3" s="1"/>
  <c r="L31" i="3"/>
  <c r="C31" i="3"/>
  <c r="D26" i="2"/>
  <c r="D16" i="3" s="1"/>
  <c r="N26" i="2"/>
  <c r="N16" i="3" s="1"/>
  <c r="D32" i="3" l="1"/>
  <c r="D33" i="3" s="1"/>
  <c r="D34" i="3"/>
  <c r="N17" i="3"/>
  <c r="N18" i="3" s="1"/>
  <c r="N19" i="3"/>
  <c r="C32" i="3"/>
  <c r="C33" i="3" s="1"/>
  <c r="C34" i="3"/>
  <c r="K34" i="3"/>
  <c r="M32" i="3"/>
  <c r="M33" i="3" s="1"/>
  <c r="M34" i="3"/>
  <c r="G32" i="3"/>
  <c r="G33" i="3" s="1"/>
  <c r="G34" i="3"/>
  <c r="N32" i="3"/>
  <c r="N33" i="3" s="1"/>
  <c r="N34" i="3"/>
  <c r="D17" i="3"/>
  <c r="D19" i="3"/>
  <c r="D18" i="3"/>
  <c r="I32" i="3"/>
  <c r="I33" i="3" s="1"/>
  <c r="I34" i="3"/>
  <c r="L32" i="3"/>
  <c r="L33" i="3" s="1"/>
  <c r="L34" i="3"/>
  <c r="J32" i="3"/>
  <c r="J33" i="3" s="1"/>
  <c r="J34" i="3"/>
  <c r="K33" i="3"/>
  <c r="E32" i="3"/>
  <c r="E33" i="3" s="1"/>
  <c r="E34" i="3"/>
  <c r="H32" i="3"/>
  <c r="H33" i="3" s="1"/>
  <c r="H34" i="3"/>
  <c r="H26" i="3"/>
  <c r="M26" i="2"/>
  <c r="M16" i="3" s="1"/>
  <c r="H21" i="3"/>
  <c r="M21" i="3"/>
  <c r="E21" i="3"/>
  <c r="G26" i="3"/>
  <c r="N26" i="3"/>
  <c r="I21" i="3"/>
  <c r="J21" i="3"/>
  <c r="G21" i="3"/>
  <c r="L21" i="3"/>
  <c r="E26" i="3"/>
  <c r="M26" i="3"/>
  <c r="C26" i="3"/>
  <c r="L23" i="2"/>
  <c r="L11" i="3" s="1"/>
  <c r="N21" i="3"/>
  <c r="E26" i="2"/>
  <c r="E16" i="3" s="1"/>
  <c r="D23" i="2"/>
  <c r="D11" i="3" s="1"/>
  <c r="N23" i="2"/>
  <c r="N11" i="3" s="1"/>
  <c r="F23" i="2"/>
  <c r="F11" i="3" s="1"/>
  <c r="C23" i="2"/>
  <c r="C11" i="3" s="1"/>
  <c r="I26" i="3"/>
  <c r="I23" i="2"/>
  <c r="I11" i="3" s="1"/>
  <c r="J23" i="2"/>
  <c r="J11" i="3" s="1"/>
  <c r="E23" i="2"/>
  <c r="E11" i="3" s="1"/>
  <c r="H23" i="2"/>
  <c r="H11" i="3" s="1"/>
  <c r="L26" i="3"/>
  <c r="D26" i="3"/>
  <c r="G23" i="2"/>
  <c r="G11" i="3" s="1"/>
  <c r="F26" i="3"/>
  <c r="D21" i="3"/>
  <c r="K21" i="3"/>
  <c r="K23" i="2"/>
  <c r="K11" i="3" s="1"/>
  <c r="J26" i="3"/>
  <c r="C21" i="3"/>
  <c r="L26" i="2"/>
  <c r="L16" i="3" s="1"/>
  <c r="K26" i="2"/>
  <c r="K16" i="3" s="1"/>
  <c r="J26" i="2"/>
  <c r="J16" i="3" s="1"/>
  <c r="G26" i="2"/>
  <c r="G16" i="3" s="1"/>
  <c r="F26" i="2"/>
  <c r="F16" i="3" s="1"/>
  <c r="C26" i="2"/>
  <c r="C16" i="3" s="1"/>
  <c r="I26" i="2"/>
  <c r="I16" i="3" s="1"/>
  <c r="H26" i="2"/>
  <c r="H16" i="3" s="1"/>
  <c r="K26" i="3"/>
  <c r="F21" i="3"/>
  <c r="M23" i="2"/>
  <c r="M11" i="3" s="1"/>
  <c r="D27" i="3" l="1"/>
  <c r="D28" i="3" s="1"/>
  <c r="D29" i="3"/>
  <c r="H27" i="3"/>
  <c r="H29" i="3"/>
  <c r="H28" i="3"/>
  <c r="L17" i="3"/>
  <c r="L18" i="3" s="1"/>
  <c r="L19" i="3"/>
  <c r="J12" i="3"/>
  <c r="J14" i="3"/>
  <c r="J13" i="3"/>
  <c r="E27" i="3"/>
  <c r="E28" i="3" s="1"/>
  <c r="E29" i="3"/>
  <c r="J17" i="3"/>
  <c r="J19" i="3"/>
  <c r="J18" i="3"/>
  <c r="E12" i="3"/>
  <c r="E13" i="3" s="1"/>
  <c r="E14" i="3"/>
  <c r="J27" i="3"/>
  <c r="J28" i="3" s="1"/>
  <c r="J29" i="3"/>
  <c r="C12" i="3"/>
  <c r="C13" i="3" s="1"/>
  <c r="C14" i="3"/>
  <c r="J22" i="3"/>
  <c r="J23" i="3" s="1"/>
  <c r="J24" i="3"/>
  <c r="L22" i="3"/>
  <c r="L23" i="3" s="1"/>
  <c r="L24" i="3"/>
  <c r="G22" i="3"/>
  <c r="G23" i="3" s="1"/>
  <c r="G24" i="3"/>
  <c r="F22" i="3"/>
  <c r="F23" i="3" s="1"/>
  <c r="F24" i="3"/>
  <c r="F12" i="3"/>
  <c r="F13" i="3" s="1"/>
  <c r="F14" i="3"/>
  <c r="I22" i="3"/>
  <c r="I23" i="3" s="1"/>
  <c r="I24" i="3"/>
  <c r="G17" i="3"/>
  <c r="G18" i="3" s="1"/>
  <c r="G19" i="3"/>
  <c r="L12" i="3"/>
  <c r="L13" i="3" s="1"/>
  <c r="L14" i="3"/>
  <c r="C27" i="3"/>
  <c r="C29" i="3"/>
  <c r="C28" i="3"/>
  <c r="C22" i="3"/>
  <c r="C23" i="3" s="1"/>
  <c r="C24" i="3"/>
  <c r="M12" i="3"/>
  <c r="M13" i="3" s="1"/>
  <c r="M14" i="3"/>
  <c r="D22" i="3"/>
  <c r="D23" i="3" s="1"/>
  <c r="D24" i="3"/>
  <c r="N27" i="3"/>
  <c r="N28" i="3" s="1"/>
  <c r="N29" i="3"/>
  <c r="N22" i="3"/>
  <c r="N23" i="3" s="1"/>
  <c r="N24" i="3"/>
  <c r="H22" i="3"/>
  <c r="H23" i="3" s="1"/>
  <c r="H24" i="3"/>
  <c r="H12" i="3"/>
  <c r="H13" i="3" s="1"/>
  <c r="H14" i="3"/>
  <c r="M27" i="3"/>
  <c r="M28" i="3" s="1"/>
  <c r="M29" i="3"/>
  <c r="I27" i="3"/>
  <c r="I28" i="3" s="1"/>
  <c r="I29" i="3"/>
  <c r="K27" i="3"/>
  <c r="K28" i="3" s="1"/>
  <c r="K29" i="3"/>
  <c r="K22" i="3"/>
  <c r="K23" i="3" s="1"/>
  <c r="K24" i="3"/>
  <c r="H17" i="3"/>
  <c r="H18" i="3" s="1"/>
  <c r="H19" i="3"/>
  <c r="N12" i="3"/>
  <c r="N13" i="3" s="1"/>
  <c r="N14" i="3"/>
  <c r="G27" i="3"/>
  <c r="G28" i="3" s="1"/>
  <c r="G29" i="3"/>
  <c r="F17" i="3"/>
  <c r="F18" i="3" s="1"/>
  <c r="F19" i="3"/>
  <c r="M22" i="3"/>
  <c r="M23" i="3" s="1"/>
  <c r="M24" i="3"/>
  <c r="L27" i="3"/>
  <c r="L28" i="3" s="1"/>
  <c r="L29" i="3"/>
  <c r="M17" i="3"/>
  <c r="M18" i="3" s="1"/>
  <c r="M19" i="3"/>
  <c r="K17" i="3"/>
  <c r="K18" i="3" s="1"/>
  <c r="K19" i="3"/>
  <c r="I12" i="3"/>
  <c r="I14" i="3"/>
  <c r="I13" i="3"/>
  <c r="K12" i="3"/>
  <c r="K13" i="3" s="1"/>
  <c r="K14" i="3"/>
  <c r="I17" i="3"/>
  <c r="I18" i="3" s="1"/>
  <c r="I19" i="3"/>
  <c r="F27" i="3"/>
  <c r="F28" i="3" s="1"/>
  <c r="F29" i="3"/>
  <c r="D12" i="3"/>
  <c r="D13" i="3" s="1"/>
  <c r="D14" i="3"/>
  <c r="C17" i="3"/>
  <c r="C18" i="3" s="1"/>
  <c r="C19" i="3"/>
  <c r="G12" i="3"/>
  <c r="G13" i="3" s="1"/>
  <c r="G14" i="3"/>
  <c r="E17" i="3"/>
  <c r="E18" i="3" s="1"/>
  <c r="E19" i="3"/>
  <c r="E22" i="3"/>
  <c r="E23" i="3" s="1"/>
  <c r="E24" i="3"/>
  <c r="I42" i="2"/>
  <c r="I42" i="3" s="1"/>
  <c r="G42" i="2"/>
  <c r="G42" i="3" s="1"/>
  <c r="C42" i="2"/>
  <c r="C42" i="3" s="1"/>
  <c r="J42" i="2"/>
  <c r="J42" i="3" s="1"/>
  <c r="K42" i="2"/>
  <c r="K42" i="3" s="1"/>
  <c r="E42" i="2"/>
  <c r="E42" i="3" s="1"/>
  <c r="N42" i="2"/>
  <c r="N42" i="3" s="1"/>
  <c r="M42" i="2"/>
  <c r="M42" i="3" s="1"/>
  <c r="F42" i="2"/>
  <c r="F42" i="3" s="1"/>
  <c r="L42" i="2"/>
  <c r="L42" i="3" s="1"/>
  <c r="H42" i="2"/>
  <c r="H42" i="3" s="1"/>
  <c r="D42" i="2"/>
  <c r="D42" i="3" s="1"/>
  <c r="E43" i="3" l="1"/>
  <c r="E44" i="3" s="1"/>
  <c r="E45" i="3"/>
  <c r="K43" i="3"/>
  <c r="K44" i="3" s="1"/>
  <c r="K45" i="3"/>
  <c r="D43" i="3"/>
  <c r="D44" i="3" s="1"/>
  <c r="D45" i="3"/>
  <c r="J43" i="3"/>
  <c r="J44" i="3" s="1"/>
  <c r="J45" i="3"/>
  <c r="L43" i="3"/>
  <c r="L44" i="3" s="1"/>
  <c r="L45" i="3"/>
  <c r="N43" i="3"/>
  <c r="N44" i="3" s="1"/>
  <c r="N45" i="3"/>
  <c r="C43" i="3"/>
  <c r="C44" i="3" s="1"/>
  <c r="C45" i="3"/>
  <c r="H43" i="3"/>
  <c r="H44" i="3" s="1"/>
  <c r="H45" i="3"/>
  <c r="F43" i="3"/>
  <c r="F44" i="3" s="1"/>
  <c r="F45" i="3"/>
  <c r="G43" i="3"/>
  <c r="G44" i="3" s="1"/>
  <c r="G45" i="3"/>
  <c r="M43" i="3"/>
  <c r="M44" i="3" s="1"/>
  <c r="M45" i="3"/>
  <c r="I43" i="3"/>
  <c r="I44" i="3" s="1"/>
  <c r="I45" i="3"/>
</calcChain>
</file>

<file path=xl/sharedStrings.xml><?xml version="1.0" encoding="utf-8"?>
<sst xmlns="http://schemas.openxmlformats.org/spreadsheetml/2006/main" count="365" uniqueCount="106">
  <si>
    <t>Years in</t>
  </si>
  <si>
    <t>Utility</t>
  </si>
  <si>
    <t>J</t>
  </si>
  <si>
    <t>F</t>
  </si>
  <si>
    <t>M</t>
  </si>
  <si>
    <t>A</t>
  </si>
  <si>
    <t>S</t>
  </si>
  <si>
    <t>O</t>
  </si>
  <si>
    <t>N</t>
  </si>
  <si>
    <t>D</t>
  </si>
  <si>
    <t>Analysis</t>
  </si>
  <si>
    <t>Company</t>
  </si>
  <si>
    <t>Percent Threshold =</t>
  </si>
  <si>
    <t>Line</t>
  </si>
  <si>
    <t xml:space="preserve">               Description               </t>
  </si>
  <si>
    <t xml:space="preserve">  Jan  </t>
  </si>
  <si>
    <t xml:space="preserve">  Feb.  </t>
  </si>
  <si>
    <t xml:space="preserve">  Mar.  </t>
  </si>
  <si>
    <t xml:space="preserve">  Apr.  </t>
  </si>
  <si>
    <t xml:space="preserve">  May  </t>
  </si>
  <si>
    <t xml:space="preserve">  Jun.  </t>
  </si>
  <si>
    <t xml:space="preserve">  Jul.  </t>
  </si>
  <si>
    <t xml:space="preserve">  Aug.  </t>
  </si>
  <si>
    <t xml:space="preserve">  Sep.  </t>
  </si>
  <si>
    <t xml:space="preserve">  Oct.  </t>
  </si>
  <si>
    <t xml:space="preserve">  Nov.  </t>
  </si>
  <si>
    <t xml:space="preserve">  Dec.  </t>
  </si>
  <si>
    <t xml:space="preserve">(1)   </t>
  </si>
  <si>
    <t xml:space="preserve">(2)   </t>
  </si>
  <si>
    <t xml:space="preserve">(3)   </t>
  </si>
  <si>
    <t xml:space="preserve">(4)   </t>
  </si>
  <si>
    <t xml:space="preserve">(5)   </t>
  </si>
  <si>
    <t xml:space="preserve">(6)   </t>
  </si>
  <si>
    <t xml:space="preserve">(7)   </t>
  </si>
  <si>
    <t xml:space="preserve">(8)   </t>
  </si>
  <si>
    <t xml:space="preserve">(9)   </t>
  </si>
  <si>
    <t xml:space="preserve">(10)  </t>
  </si>
  <si>
    <t xml:space="preserve">(11)  </t>
  </si>
  <si>
    <t xml:space="preserve">(12)  </t>
  </si>
  <si>
    <t>System Demand (MW)</t>
  </si>
  <si>
    <t>% of System Demand</t>
  </si>
  <si>
    <t>GRAPH DATA - MONTHLY PEAKS</t>
  </si>
  <si>
    <t xml:space="preserve">Blue &amp; Red = Monthly Peaks </t>
  </si>
  <si>
    <t>Year</t>
  </si>
  <si>
    <t xml:space="preserve">                   Description                   </t>
  </si>
  <si>
    <t>Blue &amp; Red</t>
  </si>
  <si>
    <t>Blue</t>
  </si>
  <si>
    <t>Red</t>
  </si>
  <si>
    <t>Color Codes (Blue)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</si>
  <si>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</si>
  <si>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</si>
  <si>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</si>
  <si>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</si>
  <si>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</si>
  <si>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</si>
  <si>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</si>
  <si>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</si>
  <si>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</si>
  <si>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</si>
  <si>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</si>
  <si>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</si>
  <si>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</si>
  <si>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Monthly Peak Demands as a</t>
  </si>
  <si>
    <t>Percent of the Annual System Peak Demand</t>
  </si>
  <si>
    <t>Source:</t>
  </si>
  <si>
    <t>Exhibit JP-2.xlsx</t>
  </si>
  <si>
    <t>2020-2025 System Demand</t>
  </si>
  <si>
    <t>2020-2025</t>
  </si>
  <si>
    <t>TECO</t>
  </si>
  <si>
    <t>Tampa Electric Company</t>
  </si>
  <si>
    <t>for the Years 2020 through 2025</t>
  </si>
  <si>
    <t>Recap Schedules:</t>
  </si>
  <si>
    <t>Supporting Schedules:</t>
  </si>
  <si>
    <t>(E)</t>
  </si>
  <si>
    <t>NA</t>
  </si>
  <si>
    <t>(A)</t>
  </si>
  <si>
    <t>Sunday</t>
  </si>
  <si>
    <t>Saturday</t>
  </si>
  <si>
    <t>Thursday</t>
  </si>
  <si>
    <t>Monday</t>
  </si>
  <si>
    <t>Wednesday</t>
  </si>
  <si>
    <t>Tuesday</t>
  </si>
  <si>
    <t>Peak (MW)</t>
  </si>
  <si>
    <t>Retail</t>
  </si>
  <si>
    <t>Total</t>
  </si>
  <si>
    <t>Historical Prior Year Ended 12/31/2023</t>
  </si>
  <si>
    <t>Projected Prior Year Ended 12/31/2024</t>
  </si>
  <si>
    <t>COMPANY: TAMPA ELECTRIC COMPANY</t>
  </si>
  <si>
    <t>Projected Test Year Ended 12/31/2025</t>
  </si>
  <si>
    <t xml:space="preserve">       Type of data shown:</t>
  </si>
  <si>
    <t xml:space="preserve">                  EXPLANATION:</t>
  </si>
  <si>
    <t>FLORIDA PUBLIC SERVICE COMMISSION</t>
  </si>
  <si>
    <t>Friday</t>
  </si>
  <si>
    <t>Estimated (E)</t>
  </si>
  <si>
    <t>Hour</t>
  </si>
  <si>
    <t>Day of Month</t>
  </si>
  <si>
    <t>Day of Week</t>
  </si>
  <si>
    <t>Month &amp; Year</t>
  </si>
  <si>
    <t>No.</t>
  </si>
  <si>
    <t>Actual (A)  or</t>
  </si>
  <si>
    <t>Witness: L.Cifuentes</t>
  </si>
  <si>
    <t>DOCKET NO. 20240026-EI</t>
  </si>
  <si>
    <t>XX</t>
  </si>
  <si>
    <t>Provide monthly peaks for the test year and the five previous years.</t>
  </si>
  <si>
    <t>MONTHLY PEAKS</t>
  </si>
  <si>
    <t>SCHEDULE E-18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</si>
</sst>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\-yy;@"/>
    <numFmt numFmtId="166" formatCode="_(&quot;$&quot;* #,##0_);_(&quot;$&quot;* \(#,##0\);_(&quot;$&quot;* &quot;-&quot;??_);_(@_)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i/>
      <sz val="12"/>
      <name val="Arial MT"/>
    </font>
    <font>
      <sz val="12"/>
      <name val="Arial MT"/>
    </font>
    <font>
      <b/>
      <i/>
      <u/>
      <sz val="12"/>
      <name val="Arial MT"/>
    </font>
    <font>
      <b/>
      <sz val="12"/>
      <name val="Arial MT"/>
    </font>
    <font>
      <b/>
      <sz val="14"/>
      <name val="Arial MT"/>
    </font>
    <font>
      <u/>
      <sz val="12"/>
      <name val="Arial MT"/>
    </font>
    <font>
      <sz val="12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7"/>
      <color rgb="FFFF0000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9" fontId="17" fillId="0" borderId="0" applyFont="0" applyFill="0" applyBorder="0" applyAlignment="0" applyProtection="0"/>
  </cellStyleXfs>
  <cellXfs count="70">
    <xf numFmtId="0" fontId="0" fillId="0" borderId="0" xfId="0"/>
    <xf numFmtId="0" fontId="2" fillId="0" borderId="0" xfId="0" applyFont="1"/>
    <xf numFmtId="0" fontId="3" fillId="0" borderId="1" xfId="0" applyFont="1" applyBorder="1" applyAlignment="1" applyProtection="1">
      <alignment horizontal="right"/>
      <protection locked="0"/>
    </xf>
    <xf numFmtId="0" fontId="3" fillId="0" borderId="2" xfId="0" applyFont="1" applyBorder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5" fillId="0" borderId="2" xfId="0" applyFont="1" applyBorder="1" applyProtection="1">
      <protection locked="0"/>
    </xf>
    <xf numFmtId="0" fontId="0" fillId="0" borderId="0" xfId="0" applyProtection="1">
      <protection locked="0"/>
    </xf>
    <xf numFmtId="0" fontId="4" fillId="0" borderId="0" xfId="0" applyFont="1"/>
    <xf numFmtId="0" fontId="6" fillId="0" borderId="2" xfId="0" applyFont="1" applyBorder="1" applyProtection="1">
      <protection locked="0"/>
    </xf>
    <xf numFmtId="0" fontId="7" fillId="0" borderId="2" xfId="0" applyFont="1" applyBorder="1" applyProtection="1">
      <protection locked="0"/>
    </xf>
    <xf numFmtId="0" fontId="4" fillId="0" borderId="2" xfId="0" applyFont="1" applyBorder="1"/>
    <xf numFmtId="0" fontId="0" fillId="0" borderId="2" xfId="0" applyBorder="1" applyProtection="1">
      <protection locked="0"/>
    </xf>
    <xf numFmtId="9" fontId="6" fillId="0" borderId="0" xfId="0" applyNumberFormat="1" applyFont="1" applyProtection="1">
      <protection locked="0"/>
    </xf>
    <xf numFmtId="0" fontId="8" fillId="0" borderId="0" xfId="0" applyFont="1"/>
    <xf numFmtId="0" fontId="8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164" fontId="2" fillId="0" borderId="0" xfId="1" applyNumberFormat="1" applyFont="1"/>
    <xf numFmtId="10" fontId="2" fillId="0" borderId="0" xfId="2" applyNumberFormat="1" applyFont="1"/>
    <xf numFmtId="164" fontId="2" fillId="0" borderId="0" xfId="0" applyNumberFormat="1" applyFont="1"/>
    <xf numFmtId="9" fontId="2" fillId="0" borderId="0" xfId="2" applyFont="1"/>
    <xf numFmtId="9" fontId="0" fillId="0" borderId="0" xfId="0" applyNumberFormat="1"/>
    <xf numFmtId="0" fontId="8" fillId="0" borderId="0" xfId="0" applyFont="1" applyAlignment="1">
      <alignment horizontal="center"/>
    </xf>
    <xf numFmtId="10" fontId="9" fillId="0" borderId="0" xfId="0" applyNumberFormat="1" applyFont="1"/>
    <xf numFmtId="0" fontId="4" fillId="0" borderId="0" xfId="0" applyFont="1" applyProtection="1">
      <protection locked="0"/>
    </xf>
    <xf numFmtId="3" fontId="9" fillId="0" borderId="0" xfId="0" applyNumberFormat="1" applyFont="1" applyProtection="1">
      <protection locked="0"/>
    </xf>
    <xf numFmtId="0" fontId="9" fillId="0" borderId="0" xfId="0" applyFont="1" applyProtection="1">
      <protection locked="0"/>
    </xf>
    <xf numFmtId="17" fontId="10" fillId="0" borderId="0" xfId="0" quotePrefix="1" applyNumberFormat="1" applyFont="1"/>
    <xf numFmtId="0" fontId="10" fillId="0" borderId="0" xfId="0" applyFont="1"/>
    <xf numFmtId="0" fontId="10" fillId="0" borderId="0" xfId="0" quotePrefix="1" applyFont="1"/>
    <xf numFmtId="0" fontId="12" fillId="0" borderId="0" xfId="0" applyFont="1" applyAlignment="1">
      <alignment horizontal="center"/>
    </xf>
    <xf numFmtId="0" fontId="2" fillId="0" borderId="0" xfId="0" quotePrefix="1" applyFont="1"/>
    <xf numFmtId="0" fontId="11" fillId="0" borderId="0" xfId="3"/>
    <xf numFmtId="164" fontId="2" fillId="0" borderId="0" xfId="1" applyNumberFormat="1" applyFont="1" applyFill="1"/>
    <xf numFmtId="0" fontId="16" fillId="0" borderId="0" xfId="3" applyFont="1"/>
    <xf numFmtId="0" fontId="18" fillId="0" borderId="0" xfId="4" applyFont="1"/>
    <xf numFmtId="0" fontId="18" fillId="0" borderId="3" xfId="4" applyFont="1" applyBorder="1"/>
    <xf numFmtId="165" fontId="18" fillId="0" borderId="3" xfId="5" applyNumberFormat="1" applyFont="1" applyBorder="1"/>
    <xf numFmtId="164" fontId="18" fillId="0" borderId="0" xfId="6" applyNumberFormat="1" applyFont="1" applyBorder="1"/>
    <xf numFmtId="165" fontId="18" fillId="0" borderId="0" xfId="5" applyNumberFormat="1" applyFont="1"/>
    <xf numFmtId="0" fontId="20" fillId="0" borderId="0" xfId="7" applyFont="1" applyAlignment="1">
      <alignment wrapText="1"/>
    </xf>
    <xf numFmtId="9" fontId="18" fillId="0" borderId="0" xfId="8" applyFont="1"/>
    <xf numFmtId="0" fontId="18" fillId="0" borderId="0" xfId="4" applyFont="1" applyAlignment="1">
      <alignment horizontal="center"/>
    </xf>
    <xf numFmtId="0" fontId="18" fillId="0" borderId="0" xfId="4" applyFont="1" applyAlignment="1">
      <alignment horizontal="right"/>
    </xf>
    <xf numFmtId="3" fontId="18" fillId="0" borderId="0" xfId="4" applyNumberFormat="1" applyFont="1"/>
    <xf numFmtId="9" fontId="18" fillId="2" borderId="0" xfId="8" applyFont="1" applyFill="1"/>
    <xf numFmtId="166" fontId="18" fillId="0" borderId="0" xfId="5" applyNumberFormat="1" applyFont="1" applyAlignment="1">
      <alignment horizontal="center"/>
    </xf>
    <xf numFmtId="166" fontId="18" fillId="0" borderId="0" xfId="5" applyNumberFormat="1" applyFont="1" applyBorder="1"/>
    <xf numFmtId="0" fontId="21" fillId="0" borderId="0" xfId="4" applyFont="1"/>
    <xf numFmtId="0" fontId="20" fillId="0" borderId="0" xfId="7" quotePrefix="1" applyFont="1" applyAlignment="1">
      <alignment wrapText="1"/>
    </xf>
    <xf numFmtId="0" fontId="18" fillId="0" borderId="3" xfId="4" applyFont="1" applyBorder="1" applyAlignment="1">
      <alignment horizontal="center"/>
    </xf>
    <xf numFmtId="0" fontId="18" fillId="0" borderId="0" xfId="4" applyFont="1" applyAlignment="1">
      <alignment horizontal="left"/>
    </xf>
    <xf numFmtId="0" fontId="18" fillId="0" borderId="4" xfId="4" applyFont="1" applyBorder="1" applyAlignment="1">
      <alignment horizontal="left"/>
    </xf>
    <xf numFmtId="166" fontId="18" fillId="0" borderId="0" xfId="5" applyNumberFormat="1" applyFont="1"/>
    <xf numFmtId="1" fontId="18" fillId="0" borderId="0" xfId="6" applyNumberFormat="1" applyFont="1" applyFill="1" applyBorder="1"/>
    <xf numFmtId="164" fontId="18" fillId="0" borderId="0" xfId="6" applyNumberFormat="1" applyFont="1" applyFill="1" applyBorder="1"/>
    <xf numFmtId="0" fontId="22" fillId="0" borderId="0" xfId="4" applyFont="1"/>
    <xf numFmtId="1" fontId="18" fillId="0" borderId="0" xfId="6" applyNumberFormat="1" applyFont="1" applyBorder="1"/>
    <xf numFmtId="166" fontId="18" fillId="0" borderId="0" xfId="5" applyNumberFormat="1" applyFont="1" applyFill="1" applyBorder="1"/>
    <xf numFmtId="1" fontId="18" fillId="0" borderId="0" xfId="4" applyNumberFormat="1" applyFont="1"/>
    <xf numFmtId="1" fontId="18" fillId="0" borderId="0" xfId="6" applyNumberFormat="1" applyFont="1"/>
    <xf numFmtId="164" fontId="18" fillId="0" borderId="0" xfId="6" applyNumberFormat="1" applyFont="1"/>
    <xf numFmtId="1" fontId="18" fillId="0" borderId="0" xfId="5" applyNumberFormat="1" applyFont="1" applyBorder="1"/>
    <xf numFmtId="0" fontId="18" fillId="0" borderId="3" xfId="4" quotePrefix="1" applyFont="1" applyBorder="1" applyAlignment="1">
      <alignment horizontal="center"/>
    </xf>
    <xf numFmtId="0" fontId="18" fillId="0" borderId="0" xfId="4" quotePrefix="1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9" fontId="2" fillId="0" borderId="0" xfId="2" applyNumberFormat="1" applyFont="1"/>
  </cellXfs>
  <cellStyles count="9">
    <cellStyle name="Comma" xfId="1" builtinId="3"/>
    <cellStyle name="Comma 2" xfId="6" xr:uid="{52354059-5FCF-4EEA-B8E7-D83341C46F4A}"/>
    <cellStyle name="Currency 2" xfId="5" xr:uid="{C1E4D6DA-DB5F-493B-ADCF-1D9BDAE83B60}"/>
    <cellStyle name="Hyperlink" xfId="3" builtinId="8"/>
    <cellStyle name="Normal" xfId="0" builtinId="0"/>
    <cellStyle name="Normal 2" xfId="4" xr:uid="{30DDA609-CED4-491E-8393-9573D0D47C76}"/>
    <cellStyle name="Normal_Sheet1" xfId="7" xr:uid="{0EDAF2D2-07D6-464B-957F-3740BD9B5B02}"/>
    <cellStyle name="Percent" xfId="2" builtinId="5"/>
    <cellStyle name="Percent 2" xfId="8" xr:uid="{FC72E6AA-DE4A-4617-A682-141E22AABC4B}"/>
  </cellStyles>
  <dxfs count="0"/>
  <tableStyles count="1" defaultTableStyle="TableStyleMedium2" defaultPivotStyle="PivotStyleLight16">
    <tableStyle name="Invisible" pivot="0" table="0" count="0" xr9:uid="{509098C6-1894-4310-9623-C78A751208C9}"/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672131147540983"/>
          <c:y val="7.18232044198895E-2"/>
          <c:w val="0.75737704918032789"/>
          <c:h val="0.81491712707182318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A9E4-4C32-B0B1-51894E7CDBB4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A9E4-4C32-B0B1-51894E7CDBB4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A9E4-4C32-B0B1-51894E7CDBB4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A9E4-4C32-B0B1-51894E7CDBB4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A9E4-4C32-B0B1-51894E7CDBB4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A9E4-4C32-B0B1-51894E7CDBB4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8185-4403-9F36-8C3FF2DB4A2C}"/>
              </c:ext>
            </c:extLst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4-8185-4403-9F36-8C3FF2DB4A2C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A9E4-4C32-B0B1-51894E7CDBB4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A9E4-4C32-B0B1-51894E7CDBB4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A9E4-4C32-B0B1-51894E7CDBB4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A9E4-4C32-B0B1-51894E7CDBB4}"/>
              </c:ext>
            </c:extLst>
          </c:dPt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Data'!$C$43:$N$43</c:f>
              <c:numCache>
                <c:formatCode>0.00%</c:formatCode>
                <c:ptCount val="12"/>
                <c:pt idx="0">
                  <c:v>0.85347686530517874</c:v>
                </c:pt>
                <c:pt idx="1">
                  <c:v>0.74837118179630824</c:v>
                </c:pt>
                <c:pt idx="2">
                  <c:v>0.79407148234777991</c:v>
                </c:pt>
                <c:pt idx="3">
                  <c:v>0.82560190054684035</c:v>
                </c:pt>
                <c:pt idx="4">
                  <c:v>0.9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0.9</c:v>
                </c:pt>
                <c:pt idx="9">
                  <c:v>0.86750479882497289</c:v>
                </c:pt>
                <c:pt idx="10">
                  <c:v>0.76030736386797115</c:v>
                </c:pt>
                <c:pt idx="11">
                  <c:v>0.76511748904132293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85-4403-9F36-8C3FF2DB4A2C}"/>
            </c:ext>
          </c:extLst>
        </c:ser>
        <c:ser>
          <c:idx val="1"/>
          <c:order val="1"/>
          <c:spPr>
            <a:solidFill>
              <a:srgbClr val="FF0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Data'!$C$44:$N$44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5.5540776728443264E-3</c:v>
                </c:pt>
                <c:pt idx="5">
                  <c:v>7.0797149916360436E-2</c:v>
                </c:pt>
                <c:pt idx="6">
                  <c:v>7.0818676904858324E-2</c:v>
                </c:pt>
                <c:pt idx="7">
                  <c:v>9.9999999999999978E-2</c:v>
                </c:pt>
                <c:pt idx="8">
                  <c:v>4.9531187949863664E-2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85-4403-9F36-8C3FF2DB4A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943389392"/>
        <c:axId val="943389000"/>
      </c:barChart>
      <c:catAx>
        <c:axId val="94338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89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3389000"/>
        <c:scaling>
          <c:orientation val="minMax"/>
          <c:max val="1"/>
          <c:min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89392"/>
        <c:crosses val="autoZero"/>
        <c:crossBetween val="between"/>
        <c:majorUnit val="0.1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672131147540983"/>
          <c:y val="3.1889020016570346E-2"/>
          <c:w val="0.75737704918032789"/>
          <c:h val="0.8545385754784085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FE0B-4C52-B011-B79A97E2C72E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B319-43A3-8955-B958F119E551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B319-43A3-8955-B958F119E551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B319-43A3-8955-B958F119E551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B319-43A3-8955-B958F119E551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B319-43A3-8955-B958F119E551}"/>
              </c:ext>
            </c:extLst>
          </c:dPt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Data'!$C$12:$N$12</c:f>
              <c:numCache>
                <c:formatCode>0.00%</c:formatCode>
                <c:ptCount val="12"/>
                <c:pt idx="0">
                  <c:v>0.83149236192714449</c:v>
                </c:pt>
                <c:pt idx="1">
                  <c:v>0.70810810810810809</c:v>
                </c:pt>
                <c:pt idx="2">
                  <c:v>0.83995299647473565</c:v>
                </c:pt>
                <c:pt idx="3">
                  <c:v>0.84394829612220912</c:v>
                </c:pt>
                <c:pt idx="4">
                  <c:v>0.9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0.9</c:v>
                </c:pt>
                <c:pt idx="9">
                  <c:v>0.9</c:v>
                </c:pt>
                <c:pt idx="10">
                  <c:v>0.76944770857814337</c:v>
                </c:pt>
                <c:pt idx="11">
                  <c:v>0.7106933019976498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319-43A3-8955-B958F119E551}"/>
            </c:ext>
          </c:extLst>
        </c:ser>
        <c:ser>
          <c:idx val="1"/>
          <c:order val="1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B319-43A3-8955-B958F119E551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B319-43A3-8955-B958F119E551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B319-43A3-8955-B958F119E551}"/>
              </c:ext>
            </c:extLst>
          </c:dPt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Data'!$C$13:$N$13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1.7273795534665126E-2</c:v>
                </c:pt>
                <c:pt idx="5">
                  <c:v>9.9764982373678035E-2</c:v>
                </c:pt>
                <c:pt idx="6">
                  <c:v>7.3678025851938833E-2</c:v>
                </c:pt>
                <c:pt idx="7">
                  <c:v>9.6239717978848338E-2</c:v>
                </c:pt>
                <c:pt idx="8">
                  <c:v>9.9999999999999978E-2</c:v>
                </c:pt>
                <c:pt idx="9">
                  <c:v>9.9882491186839006E-3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19-43A3-8955-B958F119E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943396056"/>
        <c:axId val="943397232"/>
      </c:barChart>
      <c:catAx>
        <c:axId val="943396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972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3397232"/>
        <c:scaling>
          <c:orientation val="minMax"/>
          <c:max val="1"/>
          <c:min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96056"/>
        <c:crosses val="autoZero"/>
        <c:crossBetween val="between"/>
        <c:majorUnit val="0.1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672131147540983"/>
          <c:y val="4.6021230744672355E-2"/>
          <c:w val="0.75737704918032789"/>
          <c:h val="0.84071920417359003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AFA9-44A9-A321-7F8D1E7E0411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AFA9-44A9-A321-7F8D1E7E0411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AFA9-44A9-A321-7F8D1E7E0411}"/>
              </c:ext>
            </c:extLst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AFA9-44A9-A321-7F8D1E7E0411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AFA9-44A9-A321-7F8D1E7E0411}"/>
              </c:ext>
            </c:extLst>
          </c:dPt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Data'!$C$17:$N$17</c:f>
              <c:numCache>
                <c:formatCode>0.00%</c:formatCode>
                <c:ptCount val="12"/>
                <c:pt idx="0">
                  <c:v>0.66118033943655941</c:v>
                </c:pt>
                <c:pt idx="1">
                  <c:v>0.7773388880830403</c:v>
                </c:pt>
                <c:pt idx="2">
                  <c:v>0.7890260279205501</c:v>
                </c:pt>
                <c:pt idx="3">
                  <c:v>0.82750737591900492</c:v>
                </c:pt>
                <c:pt idx="4">
                  <c:v>0.9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0.9</c:v>
                </c:pt>
                <c:pt idx="9">
                  <c:v>0.9</c:v>
                </c:pt>
                <c:pt idx="10">
                  <c:v>0.66560927769893896</c:v>
                </c:pt>
                <c:pt idx="11">
                  <c:v>0.66934062892507928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A9-44A9-A321-7F8D1E7E0411}"/>
            </c:ext>
          </c:extLst>
        </c:ser>
        <c:ser>
          <c:idx val="1"/>
          <c:order val="1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AFA9-44A9-A321-7F8D1E7E0411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AFA9-44A9-A321-7F8D1E7E0411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AFA9-44A9-A321-7F8D1E7E0411}"/>
              </c:ext>
            </c:extLst>
          </c:dPt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Data'!$C$18:$N$18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2.6174639873929095E-2</c:v>
                </c:pt>
                <c:pt idx="5">
                  <c:v>2.3426449798187643E-2</c:v>
                </c:pt>
                <c:pt idx="6">
                  <c:v>5.8380894100998448E-2</c:v>
                </c:pt>
                <c:pt idx="7">
                  <c:v>9.9999999999999978E-2</c:v>
                </c:pt>
                <c:pt idx="8">
                  <c:v>3.1195626318355485E-3</c:v>
                </c:pt>
                <c:pt idx="9">
                  <c:v>1.6576793983535953E-3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A9-44A9-A321-7F8D1E7E0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943386256"/>
        <c:axId val="943393312"/>
      </c:barChart>
      <c:catAx>
        <c:axId val="94338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933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3393312"/>
        <c:scaling>
          <c:orientation val="minMax"/>
          <c:max val="1"/>
          <c:min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86256"/>
        <c:crosses val="autoZero"/>
        <c:crossBetween val="between"/>
        <c:majorUnit val="0.1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629267544616327"/>
          <c:y val="7.1625344352617082E-2"/>
          <c:w val="0.75899834505849806"/>
          <c:h val="0.81542699724517909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5"/>
            <c:invertIfNegative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ACCA-48D7-B164-D13AFD25C1CE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ACCA-48D7-B164-D13AFD25C1CE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ACCA-48D7-B164-D13AFD25C1CE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ACCA-48D7-B164-D13AFD25C1CE}"/>
              </c:ext>
            </c:extLst>
          </c:dPt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Data'!$C$22:$N$22</c:f>
              <c:numCache>
                <c:formatCode>0.00%</c:formatCode>
                <c:ptCount val="12"/>
                <c:pt idx="0">
                  <c:v>0.85176738882554159</c:v>
                </c:pt>
                <c:pt idx="1">
                  <c:v>0.6937286202964652</c:v>
                </c:pt>
                <c:pt idx="2">
                  <c:v>0.73933865450399083</c:v>
                </c:pt>
                <c:pt idx="3">
                  <c:v>0.81436716077537064</c:v>
                </c:pt>
                <c:pt idx="4">
                  <c:v>0.9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0.9</c:v>
                </c:pt>
                <c:pt idx="9">
                  <c:v>0.82645381984036492</c:v>
                </c:pt>
                <c:pt idx="10">
                  <c:v>0.83603192702394524</c:v>
                </c:pt>
                <c:pt idx="11">
                  <c:v>0.80410490307867732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CCA-48D7-B164-D13AFD25C1CE}"/>
            </c:ext>
          </c:extLst>
        </c:ser>
        <c:ser>
          <c:idx val="1"/>
          <c:order val="1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Data'!$C$23:$N$23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1.3568985176738879E-2</c:v>
                </c:pt>
                <c:pt idx="5">
                  <c:v>9.9999999999999978E-2</c:v>
                </c:pt>
                <c:pt idx="6">
                  <c:v>9.3158494868871178E-2</c:v>
                </c:pt>
                <c:pt idx="7">
                  <c:v>9.8403648802736554E-2</c:v>
                </c:pt>
                <c:pt idx="8">
                  <c:v>6.3511972633979452E-2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CCA-48D7-B164-D13AFD25C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943386648"/>
        <c:axId val="943387040"/>
      </c:barChart>
      <c:catAx>
        <c:axId val="943386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87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3387040"/>
        <c:scaling>
          <c:orientation val="minMax"/>
          <c:max val="1"/>
          <c:min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86648"/>
        <c:crosses val="autoZero"/>
        <c:crossBetween val="between"/>
        <c:majorUnit val="0.1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672131147540983"/>
          <c:y val="7.18232044198895E-2"/>
          <c:w val="0.75737704918032789"/>
          <c:h val="0.81491712707182318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013D-4747-9A0F-4F3178530C28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013D-4747-9A0F-4F3178530C28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013D-4747-9A0F-4F3178530C28}"/>
              </c:ext>
            </c:extLst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013D-4747-9A0F-4F3178530C28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013D-4747-9A0F-4F3178530C28}"/>
              </c:ext>
            </c:extLst>
          </c:dPt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Data'!$C$27:$N$27</c:f>
              <c:numCache>
                <c:formatCode>0.00%</c:formatCode>
                <c:ptCount val="12"/>
                <c:pt idx="0">
                  <c:v>0.71685585778539307</c:v>
                </c:pt>
                <c:pt idx="1">
                  <c:v>0.70100663953737419</c:v>
                </c:pt>
                <c:pt idx="2">
                  <c:v>0.76783037052902126</c:v>
                </c:pt>
                <c:pt idx="3">
                  <c:v>0.78774898265153137</c:v>
                </c:pt>
                <c:pt idx="4">
                  <c:v>0.83786678089526667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0.89826515313771682</c:v>
                </c:pt>
                <c:pt idx="9">
                  <c:v>0.81409295352323841</c:v>
                </c:pt>
                <c:pt idx="10">
                  <c:v>0.73677446990790318</c:v>
                </c:pt>
                <c:pt idx="11">
                  <c:v>0.63868065967016496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13D-4747-9A0F-4F3178530C28}"/>
            </c:ext>
          </c:extLst>
        </c:ser>
        <c:ser>
          <c:idx val="1"/>
          <c:order val="1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013D-4747-9A0F-4F3178530C28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013D-4747-9A0F-4F3178530C28}"/>
              </c:ext>
            </c:extLst>
          </c:dPt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Data'!$C$28:$N$28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2.4823302634397026E-2</c:v>
                </c:pt>
                <c:pt idx="6">
                  <c:v>2.3538230884557754E-2</c:v>
                </c:pt>
                <c:pt idx="7">
                  <c:v>9.9999999999999978E-2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13D-4747-9A0F-4F3178530C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943389392"/>
        <c:axId val="943389000"/>
      </c:barChart>
      <c:catAx>
        <c:axId val="94338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89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3389000"/>
        <c:scaling>
          <c:orientation val="minMax"/>
          <c:max val="1"/>
          <c:min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89392"/>
        <c:crosses val="autoZero"/>
        <c:crossBetween val="between"/>
        <c:majorUnit val="0.1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672131147540983"/>
          <c:y val="7.18232044198895E-2"/>
          <c:w val="0.75737704918032789"/>
          <c:h val="0.81491712707182318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0-3413-407A-8A69-F88C1BC8685D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3413-407A-8A69-F88C1BC8685D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3413-407A-8A69-F88C1BC8685D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3413-407A-8A69-F88C1BC8685D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3413-407A-8A69-F88C1BC8685D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3413-407A-8A69-F88C1BC8685D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3413-407A-8A69-F88C1BC8685D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3413-407A-8A69-F88C1BC8685D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3413-407A-8A69-F88C1BC8685D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3413-407A-8A69-F88C1BC8685D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3413-407A-8A69-F88C1BC8685D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3413-407A-8A69-F88C1BC8685D}"/>
              </c:ext>
            </c:extLst>
          </c:dPt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Data'!$C$32:$N$32</c:f>
              <c:numCache>
                <c:formatCode>0.00%</c:formatCode>
                <c:ptCount val="12"/>
                <c:pt idx="0">
                  <c:v>0.9</c:v>
                </c:pt>
                <c:pt idx="1">
                  <c:v>0.77996897850653668</c:v>
                </c:pt>
                <c:pt idx="2">
                  <c:v>0.78905384444936844</c:v>
                </c:pt>
                <c:pt idx="3">
                  <c:v>0.81586527808553055</c:v>
                </c:pt>
                <c:pt idx="4">
                  <c:v>0.89386217593618422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0.9</c:v>
                </c:pt>
                <c:pt idx="9">
                  <c:v>0.85176157766452476</c:v>
                </c:pt>
                <c:pt idx="10">
                  <c:v>0.75249279858187457</c:v>
                </c:pt>
                <c:pt idx="11">
                  <c:v>0.85818745845335698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413-407A-8A69-F88C1BC8685D}"/>
            </c:ext>
          </c:extLst>
        </c:ser>
        <c:ser>
          <c:idx val="1"/>
          <c:order val="1"/>
          <c:spPr>
            <a:solidFill>
              <a:srgbClr val="FF0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Data'!$C$33:$N$33</c:f>
              <c:numCache>
                <c:formatCode>0.00%</c:formatCode>
                <c:ptCount val="12"/>
                <c:pt idx="0">
                  <c:v>9.9999999999999978E-2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5.9672058497673319E-2</c:v>
                </c:pt>
                <c:pt idx="6">
                  <c:v>5.8564148016840178E-2</c:v>
                </c:pt>
                <c:pt idx="7">
                  <c:v>7.1415909594504723E-2</c:v>
                </c:pt>
                <c:pt idx="8">
                  <c:v>3.7292266784843764E-2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413-407A-8A69-F88C1BC86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943389392"/>
        <c:axId val="943389000"/>
      </c:barChart>
      <c:catAx>
        <c:axId val="94338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89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3389000"/>
        <c:scaling>
          <c:orientation val="minMax"/>
          <c:max val="1"/>
          <c:min val="0.5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89392"/>
        <c:crosses val="autoZero"/>
        <c:crossBetween val="between"/>
        <c:majorUnit val="0.1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672131147540983"/>
          <c:y val="7.18232044198895E-2"/>
          <c:w val="0.75737704918032789"/>
          <c:h val="0.81491712707182318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0-2A11-46D5-A1B9-BE2E9E94665F}"/>
              </c:ext>
            </c:extLst>
          </c:dPt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Data'!$C$37:$N$37</c:f>
              <c:numCache>
                <c:formatCode>0.00%</c:formatCode>
                <c:ptCount val="12"/>
                <c:pt idx="0">
                  <c:v>0.9</c:v>
                </c:pt>
                <c:pt idx="1">
                  <c:v>0.77901883486640389</c:v>
                </c:pt>
                <c:pt idx="2">
                  <c:v>0.78887428821725802</c:v>
                </c:pt>
                <c:pt idx="3">
                  <c:v>0.81208935611038102</c:v>
                </c:pt>
                <c:pt idx="4">
                  <c:v>0.88896189224704336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0.9</c:v>
                </c:pt>
                <c:pt idx="9">
                  <c:v>0.8482260183968463</c:v>
                </c:pt>
                <c:pt idx="10">
                  <c:v>0.7525186158563294</c:v>
                </c:pt>
                <c:pt idx="11">
                  <c:v>0.85808147174770044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74D-4AEB-B8E2-33DE9C99B276}"/>
            </c:ext>
          </c:extLst>
        </c:ser>
        <c:ser>
          <c:idx val="1"/>
          <c:order val="1"/>
          <c:spPr>
            <a:solidFill>
              <a:srgbClr val="FF0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'Graph Data'!$C$8:$N$8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'Graph Data'!$C$38:$N$38</c:f>
              <c:numCache>
                <c:formatCode>0.00%</c:formatCode>
                <c:ptCount val="12"/>
                <c:pt idx="0">
                  <c:v>9.9999999999999978E-2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5.6197985107314885E-2</c:v>
                </c:pt>
                <c:pt idx="6">
                  <c:v>5.5978975032851541E-2</c:v>
                </c:pt>
                <c:pt idx="7">
                  <c:v>6.8243539202803349E-2</c:v>
                </c:pt>
                <c:pt idx="8">
                  <c:v>3.648707840560661E-2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74D-4AEB-B8E2-33DE9C99B2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943389392"/>
        <c:axId val="943389000"/>
      </c:barChart>
      <c:catAx>
        <c:axId val="94338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89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3389000"/>
        <c:scaling>
          <c:orientation val="minMax"/>
          <c:max val="1"/>
          <c:min val="0.5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43389392"/>
        <c:crosses val="autoZero"/>
        <c:crossBetween val="between"/>
        <c:majorUnit val="0.1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48</xdr:row>
      <xdr:rowOff>0</xdr:rowOff>
    </xdr:from>
    <xdr:to>
      <xdr:col>7</xdr:col>
      <xdr:colOff>218966</xdr:colOff>
      <xdr:row>67</xdr:row>
      <xdr:rowOff>144268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930DAA6E-9403-4BDB-85B9-EB4F6D918D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101600</xdr:colOff>
      <xdr:row>7</xdr:row>
      <xdr:rowOff>47625</xdr:rowOff>
    </xdr:from>
    <xdr:to>
      <xdr:col>6</xdr:col>
      <xdr:colOff>127000</xdr:colOff>
      <xdr:row>25</xdr:row>
      <xdr:rowOff>177253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2F1F819-5C94-434E-A11C-FB85B1E4B5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134105</xdr:colOff>
      <xdr:row>5</xdr:row>
      <xdr:rowOff>156634</xdr:rowOff>
    </xdr:from>
    <xdr:to>
      <xdr:col>5</xdr:col>
      <xdr:colOff>31943</xdr:colOff>
      <xdr:row>7</xdr:row>
      <xdr:rowOff>40405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61B069E-D62C-4217-B766-0B507181CBFC}"/>
            </a:ext>
          </a:extLst>
        </xdr:cNvPr>
        <xdr:cNvSpPr txBox="1"/>
      </xdr:nvSpPr>
      <xdr:spPr>
        <a:xfrm>
          <a:off x="1353305" y="1185334"/>
          <a:ext cx="1726638" cy="26477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2020</a:t>
          </a:r>
        </a:p>
      </xdr:txBody>
    </xdr:sp>
    <xdr:clientData/>
  </xdr:twoCellAnchor>
  <xdr:twoCellAnchor>
    <xdr:from>
      <xdr:col>6</xdr:col>
      <xdr:colOff>114300</xdr:colOff>
      <xdr:row>7</xdr:row>
      <xdr:rowOff>22225</xdr:rowOff>
    </xdr:from>
    <xdr:to>
      <xdr:col>10</xdr:col>
      <xdr:colOff>76199</xdr:colOff>
      <xdr:row>25</xdr:row>
      <xdr:rowOff>115506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7D16517-5FD5-46D0-87AC-C59EE3E768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31750</xdr:colOff>
      <xdr:row>5</xdr:row>
      <xdr:rowOff>171450</xdr:rowOff>
    </xdr:from>
    <xdr:to>
      <xdr:col>10</xdr:col>
      <xdr:colOff>42699</xdr:colOff>
      <xdr:row>7</xdr:row>
      <xdr:rowOff>84740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E4C4543A-4F72-4B43-90A6-36DF88F4CD17}"/>
            </a:ext>
          </a:extLst>
        </xdr:cNvPr>
        <xdr:cNvSpPr txBox="1"/>
      </xdr:nvSpPr>
      <xdr:spPr>
        <a:xfrm>
          <a:off x="3765550" y="1200150"/>
          <a:ext cx="1839749" cy="29429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2021</a:t>
          </a:r>
        </a:p>
      </xdr:txBody>
    </xdr:sp>
    <xdr:clientData/>
  </xdr:twoCellAnchor>
  <xdr:twoCellAnchor>
    <xdr:from>
      <xdr:col>10</xdr:col>
      <xdr:colOff>19051</xdr:colOff>
      <xdr:row>6</xdr:row>
      <xdr:rowOff>152401</xdr:rowOff>
    </xdr:from>
    <xdr:to>
      <xdr:col>14</xdr:col>
      <xdr:colOff>1</xdr:colOff>
      <xdr:row>25</xdr:row>
      <xdr:rowOff>157985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3B35FCE-26E4-422F-8F88-9142CFC363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422275</xdr:colOff>
      <xdr:row>5</xdr:row>
      <xdr:rowOff>184150</xdr:rowOff>
    </xdr:from>
    <xdr:to>
      <xdr:col>13</xdr:col>
      <xdr:colOff>490592</xdr:colOff>
      <xdr:row>7</xdr:row>
      <xdr:rowOff>119336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7CD28BDE-AE87-45F2-88A5-039EC07EDFCA}"/>
            </a:ext>
          </a:extLst>
        </xdr:cNvPr>
        <xdr:cNvSpPr txBox="1"/>
      </xdr:nvSpPr>
      <xdr:spPr>
        <a:xfrm>
          <a:off x="5984875" y="1212850"/>
          <a:ext cx="1897117" cy="3161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2022</a:t>
          </a:r>
        </a:p>
      </xdr:txBody>
    </xdr:sp>
    <xdr:clientData/>
  </xdr:twoCellAnchor>
  <xdr:twoCellAnchor>
    <xdr:from>
      <xdr:col>1</xdr:col>
      <xdr:colOff>209550</xdr:colOff>
      <xdr:row>28</xdr:row>
      <xdr:rowOff>34925</xdr:rowOff>
    </xdr:from>
    <xdr:to>
      <xdr:col>6</xdr:col>
      <xdr:colOff>127000</xdr:colOff>
      <xdr:row>46</xdr:row>
      <xdr:rowOff>161925</xdr:rowOff>
    </xdr:to>
    <xdr:graphicFrame macro="">
      <xdr:nvGraphicFramePr>
        <xdr:cNvPr id="8" name="Chart 5">
          <a:extLst>
            <a:ext uri="{FF2B5EF4-FFF2-40B4-BE49-F238E27FC236}">
              <a16:creationId xmlns:a16="http://schemas.microsoft.com/office/drawing/2014/main" id="{3FD5A082-D45B-4C87-95E8-310D4C6E4E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317500</xdr:colOff>
      <xdr:row>27</xdr:row>
      <xdr:rowOff>152400</xdr:rowOff>
    </xdr:from>
    <xdr:to>
      <xdr:col>4</xdr:col>
      <xdr:colOff>436616</xdr:colOff>
      <xdr:row>29</xdr:row>
      <xdr:rowOff>33610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3DBFB74F-3517-40BB-A6F0-D9A122DD6EFF}"/>
            </a:ext>
          </a:extLst>
        </xdr:cNvPr>
        <xdr:cNvSpPr txBox="1"/>
      </xdr:nvSpPr>
      <xdr:spPr>
        <a:xfrm>
          <a:off x="1536700" y="5372100"/>
          <a:ext cx="1338316" cy="2622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2023</a:t>
          </a:r>
        </a:p>
      </xdr:txBody>
    </xdr:sp>
    <xdr:clientData/>
  </xdr:twoCellAnchor>
  <xdr:twoCellAnchor>
    <xdr:from>
      <xdr:col>3</xdr:col>
      <xdr:colOff>231775</xdr:colOff>
      <xdr:row>47</xdr:row>
      <xdr:rowOff>184150</xdr:rowOff>
    </xdr:from>
    <xdr:to>
      <xdr:col>3</xdr:col>
      <xdr:colOff>536575</xdr:colOff>
      <xdr:row>49</xdr:row>
      <xdr:rowOff>55180</xdr:rowOff>
    </xdr:to>
    <xdr:sp macro="" textlink="">
      <xdr:nvSpPr>
        <xdr:cNvPr id="10" name="Rectangle 15">
          <a:extLst>
            <a:ext uri="{FF2B5EF4-FFF2-40B4-BE49-F238E27FC236}">
              <a16:creationId xmlns:a16="http://schemas.microsoft.com/office/drawing/2014/main" id="{F8C437DE-269E-4E94-9DBA-7DB44B9D4EFB}"/>
            </a:ext>
          </a:extLst>
        </xdr:cNvPr>
        <xdr:cNvSpPr>
          <a:spLocks noChangeArrowheads="1"/>
        </xdr:cNvSpPr>
      </xdr:nvSpPr>
      <xdr:spPr bwMode="auto">
        <a:xfrm>
          <a:off x="1450975" y="9204325"/>
          <a:ext cx="304800" cy="252030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590550</xdr:colOff>
      <xdr:row>48</xdr:row>
      <xdr:rowOff>3175</xdr:rowOff>
    </xdr:from>
    <xdr:to>
      <xdr:col>6</xdr:col>
      <xdr:colOff>406400</xdr:colOff>
      <xdr:row>50</xdr:row>
      <xdr:rowOff>79814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AE8BD96-6D6F-4A9F-9223-31A5D2F2B08B}"/>
            </a:ext>
          </a:extLst>
        </xdr:cNvPr>
        <xdr:cNvSpPr txBox="1"/>
      </xdr:nvSpPr>
      <xdr:spPr>
        <a:xfrm>
          <a:off x="1809750" y="9213850"/>
          <a:ext cx="1111250" cy="4576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Monthly Peak</a:t>
          </a:r>
        </a:p>
      </xdr:txBody>
    </xdr:sp>
    <xdr:clientData/>
  </xdr:twoCellAnchor>
  <xdr:twoCellAnchor>
    <xdr:from>
      <xdr:col>7</xdr:col>
      <xdr:colOff>203200</xdr:colOff>
      <xdr:row>48</xdr:row>
      <xdr:rowOff>12700</xdr:rowOff>
    </xdr:from>
    <xdr:to>
      <xdr:col>7</xdr:col>
      <xdr:colOff>504497</xdr:colOff>
      <xdr:row>49</xdr:row>
      <xdr:rowOff>74230</xdr:rowOff>
    </xdr:to>
    <xdr:sp macro="" textlink="">
      <xdr:nvSpPr>
        <xdr:cNvPr id="12" name="Rectangle 16">
          <a:extLst>
            <a:ext uri="{FF2B5EF4-FFF2-40B4-BE49-F238E27FC236}">
              <a16:creationId xmlns:a16="http://schemas.microsoft.com/office/drawing/2014/main" id="{FD685454-2D8F-4128-BA4D-9D390A06E5AC}"/>
            </a:ext>
          </a:extLst>
        </xdr:cNvPr>
        <xdr:cNvSpPr>
          <a:spLocks noChangeArrowheads="1"/>
        </xdr:cNvSpPr>
      </xdr:nvSpPr>
      <xdr:spPr bwMode="auto">
        <a:xfrm>
          <a:off x="3327400" y="9223375"/>
          <a:ext cx="301297" cy="252030"/>
        </a:xfrm>
        <a:prstGeom prst="rect">
          <a:avLst/>
        </a:prstGeom>
        <a:solidFill>
          <a:srgbClr val="FF0000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/>
        <a:lstStyle/>
        <a:p>
          <a:endParaRPr lang="en-US"/>
        </a:p>
      </xdr:txBody>
    </xdr:sp>
    <xdr:clientData/>
  </xdr:twoCellAnchor>
  <xdr:twoCellAnchor>
    <xdr:from>
      <xdr:col>8</xdr:col>
      <xdr:colOff>15875</xdr:colOff>
      <xdr:row>47</xdr:row>
      <xdr:rowOff>44450</xdr:rowOff>
    </xdr:from>
    <xdr:to>
      <xdr:col>10</xdr:col>
      <xdr:colOff>15875</xdr:colOff>
      <xdr:row>49</xdr:row>
      <xdr:rowOff>175829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A51796A3-EF22-4EE9-81F9-F29F9D077B52}"/>
            </a:ext>
          </a:extLst>
        </xdr:cNvPr>
        <xdr:cNvSpPr txBox="1"/>
      </xdr:nvSpPr>
      <xdr:spPr>
        <a:xfrm>
          <a:off x="3749675" y="9064625"/>
          <a:ext cx="1219200" cy="5123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Annual System Peak</a:t>
          </a:r>
        </a:p>
      </xdr:txBody>
    </xdr:sp>
    <xdr:clientData/>
  </xdr:twoCellAnchor>
  <xdr:twoCellAnchor>
    <xdr:from>
      <xdr:col>10</xdr:col>
      <xdr:colOff>50800</xdr:colOff>
      <xdr:row>47</xdr:row>
      <xdr:rowOff>177800</xdr:rowOff>
    </xdr:from>
    <xdr:to>
      <xdr:col>10</xdr:col>
      <xdr:colOff>357461</xdr:colOff>
      <xdr:row>49</xdr:row>
      <xdr:rowOff>58355</xdr:rowOff>
    </xdr:to>
    <xdr:grpSp>
      <xdr:nvGrpSpPr>
        <xdr:cNvPr id="14" name="Group 19">
          <a:extLst>
            <a:ext uri="{FF2B5EF4-FFF2-40B4-BE49-F238E27FC236}">
              <a16:creationId xmlns:a16="http://schemas.microsoft.com/office/drawing/2014/main" id="{6DB27222-D7D9-41EF-97B8-00AD4FF08362}"/>
            </a:ext>
          </a:extLst>
        </xdr:cNvPr>
        <xdr:cNvGrpSpPr>
          <a:grpSpLocks/>
        </xdr:cNvGrpSpPr>
      </xdr:nvGrpSpPr>
      <xdr:grpSpPr bwMode="auto">
        <a:xfrm>
          <a:off x="5613400" y="9207500"/>
          <a:ext cx="306661" cy="261555"/>
          <a:chOff x="439" y="1139"/>
          <a:chExt cx="32" cy="27"/>
        </a:xfrm>
      </xdr:grpSpPr>
      <xdr:sp macro="" textlink="">
        <xdr:nvSpPr>
          <xdr:cNvPr id="15" name="Rectangle 17">
            <a:extLst>
              <a:ext uri="{FF2B5EF4-FFF2-40B4-BE49-F238E27FC236}">
                <a16:creationId xmlns:a16="http://schemas.microsoft.com/office/drawing/2014/main" id="{4E5EB877-EF58-1A7D-5464-3B2852663213}"/>
              </a:ext>
            </a:extLst>
          </xdr:cNvPr>
          <xdr:cNvSpPr>
            <a:spLocks noChangeArrowheads="1"/>
          </xdr:cNvSpPr>
        </xdr:nvSpPr>
        <xdr:spPr bwMode="auto">
          <a:xfrm>
            <a:off x="439" y="1139"/>
            <a:ext cx="32" cy="18"/>
          </a:xfrm>
          <a:prstGeom prst="rect">
            <a:avLst/>
          </a:prstGeom>
          <a:solidFill>
            <a:srgbClr val="FF0000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  <xdr:sp macro="" textlink="">
        <xdr:nvSpPr>
          <xdr:cNvPr id="16" name="Rectangle 18">
            <a:extLst>
              <a:ext uri="{FF2B5EF4-FFF2-40B4-BE49-F238E27FC236}">
                <a16:creationId xmlns:a16="http://schemas.microsoft.com/office/drawing/2014/main" id="{82F917F3-D82E-46B5-53A9-60C3819E0F5A}"/>
              </a:ext>
            </a:extLst>
          </xdr:cNvPr>
          <xdr:cNvSpPr>
            <a:spLocks noChangeArrowheads="1"/>
          </xdr:cNvSpPr>
        </xdr:nvSpPr>
        <xdr:spPr bwMode="auto">
          <a:xfrm>
            <a:off x="439" y="1151"/>
            <a:ext cx="32" cy="1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10</xdr:col>
      <xdr:colOff>406400</xdr:colOff>
      <xdr:row>47</xdr:row>
      <xdr:rowOff>180974</xdr:rowOff>
    </xdr:from>
    <xdr:to>
      <xdr:col>12</xdr:col>
      <xdr:colOff>431800</xdr:colOff>
      <xdr:row>50</xdr:row>
      <xdr:rowOff>126999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DD00B195-0E58-4B6E-BFAC-2DF880DD3580}"/>
            </a:ext>
          </a:extLst>
        </xdr:cNvPr>
        <xdr:cNvSpPr txBox="1"/>
      </xdr:nvSpPr>
      <xdr:spPr>
        <a:xfrm>
          <a:off x="5359400" y="9201149"/>
          <a:ext cx="1244600" cy="517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Peak Months</a:t>
          </a:r>
        </a:p>
      </xdr:txBody>
    </xdr:sp>
    <xdr:clientData/>
  </xdr:twoCellAnchor>
  <xdr:twoCellAnchor>
    <xdr:from>
      <xdr:col>6</xdr:col>
      <xdr:colOff>76200</xdr:colOff>
      <xdr:row>28</xdr:row>
      <xdr:rowOff>101600</xdr:rowOff>
    </xdr:from>
    <xdr:to>
      <xdr:col>10</xdr:col>
      <xdr:colOff>69850</xdr:colOff>
      <xdr:row>47</xdr:row>
      <xdr:rowOff>38100</xdr:rowOff>
    </xdr:to>
    <xdr:graphicFrame macro="">
      <xdr:nvGraphicFramePr>
        <xdr:cNvPr id="18" name="Chart 5">
          <a:extLst>
            <a:ext uri="{FF2B5EF4-FFF2-40B4-BE49-F238E27FC236}">
              <a16:creationId xmlns:a16="http://schemas.microsoft.com/office/drawing/2014/main" id="{83713304-9585-41A4-883C-F50E173130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330200</xdr:colOff>
      <xdr:row>28</xdr:row>
      <xdr:rowOff>12700</xdr:rowOff>
    </xdr:from>
    <xdr:to>
      <xdr:col>9</xdr:col>
      <xdr:colOff>449316</xdr:colOff>
      <xdr:row>29</xdr:row>
      <xdr:rowOff>84410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91444038-115E-437D-8F83-1B95B59A69F7}"/>
            </a:ext>
          </a:extLst>
        </xdr:cNvPr>
        <xdr:cNvSpPr txBox="1"/>
      </xdr:nvSpPr>
      <xdr:spPr>
        <a:xfrm>
          <a:off x="4064000" y="5422900"/>
          <a:ext cx="1338316" cy="2622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2024</a:t>
          </a:r>
        </a:p>
      </xdr:txBody>
    </xdr:sp>
    <xdr:clientData/>
  </xdr:twoCellAnchor>
  <xdr:twoCellAnchor>
    <xdr:from>
      <xdr:col>10</xdr:col>
      <xdr:colOff>88900</xdr:colOff>
      <xdr:row>28</xdr:row>
      <xdr:rowOff>165100</xdr:rowOff>
    </xdr:from>
    <xdr:to>
      <xdr:col>14</xdr:col>
      <xdr:colOff>0</xdr:colOff>
      <xdr:row>47</xdr:row>
      <xdr:rowOff>38100</xdr:rowOff>
    </xdr:to>
    <xdr:graphicFrame macro="">
      <xdr:nvGraphicFramePr>
        <xdr:cNvPr id="20" name="Chart 5">
          <a:extLst>
            <a:ext uri="{FF2B5EF4-FFF2-40B4-BE49-F238E27FC236}">
              <a16:creationId xmlns:a16="http://schemas.microsoft.com/office/drawing/2014/main" id="{DEB2DE61-2EC0-4D24-B155-ACFF1BF39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88900</xdr:colOff>
      <xdr:row>28</xdr:row>
      <xdr:rowOff>25400</xdr:rowOff>
    </xdr:from>
    <xdr:to>
      <xdr:col>13</xdr:col>
      <xdr:colOff>208016</xdr:colOff>
      <xdr:row>29</xdr:row>
      <xdr:rowOff>97110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DB65C431-617D-444C-ADBC-54A76A3F1FAD}"/>
            </a:ext>
          </a:extLst>
        </xdr:cNvPr>
        <xdr:cNvSpPr txBox="1"/>
      </xdr:nvSpPr>
      <xdr:spPr>
        <a:xfrm>
          <a:off x="6261100" y="5435600"/>
          <a:ext cx="1338316" cy="2622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2025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e2\Administration\0-ALL%20PROJECTS\220501\Workpapers\Exhibit%20JP-3%20Austin%20Energ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Graph Data"/>
      <sheetName val="Exhibit JP-3"/>
      <sheetName val="Backup"/>
      <sheetName val="AE response to NXP 1-3"/>
    </sheetNames>
    <sheetDataSet>
      <sheetData sheetId="0">
        <row r="5">
          <cell r="C5">
            <v>0.9</v>
          </cell>
        </row>
      </sheetData>
      <sheetData sheetId="1">
        <row r="8">
          <cell r="C8" t="str">
            <v>J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Exhibit%20JP-2.xlsx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E23" sqref="E23"/>
    </sheetView>
  </sheetViews>
  <sheetFormatPr defaultColWidth="9.140625" defaultRowHeight="14.25"/>
  <cols>
    <col min="1" max="16384" width="9.140625" style="1"/>
  </cols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4B07F-5739-408B-9AB6-E43598291DF1}">
  <dimension ref="A1:N42"/>
  <sheetViews>
    <sheetView topLeftCell="A4" zoomScale="87" zoomScaleNormal="87" workbookViewId="0">
      <selection activeCell="W12" sqref="W12"/>
    </sheetView>
  </sheetViews>
  <sheetFormatPr defaultColWidth="9.140625" defaultRowHeight="14.25"/>
  <cols>
    <col min="1" max="1" width="9.140625" style="1"/>
    <col min="2" max="2" width="30.5703125" style="1" bestFit="1" customWidth="1"/>
    <col min="3" max="7" width="12.140625" style="1" bestFit="1" customWidth="1"/>
    <col min="8" max="8" width="13.140625" style="1" bestFit="1" customWidth="1"/>
    <col min="9" max="9" width="12.140625" style="1" bestFit="1" customWidth="1"/>
    <col min="10" max="10" width="13" style="1" bestFit="1" customWidth="1"/>
    <col min="11" max="14" width="12.140625" style="1" bestFit="1" customWidth="1"/>
    <col min="15" max="16384" width="9.140625" style="1"/>
  </cols>
  <sheetData>
    <row r="1" spans="1:14" ht="15">
      <c r="A1" s="2" t="s">
        <v>0</v>
      </c>
      <c r="B1" s="3" t="s">
        <v>1</v>
      </c>
      <c r="C1" s="4" t="s">
        <v>2</v>
      </c>
      <c r="D1" s="4" t="s">
        <v>3</v>
      </c>
      <c r="E1" s="5" t="s">
        <v>4</v>
      </c>
      <c r="F1" s="5" t="s">
        <v>5</v>
      </c>
      <c r="G1" s="5" t="s">
        <v>4</v>
      </c>
      <c r="H1" s="5" t="s">
        <v>2</v>
      </c>
      <c r="I1" s="5" t="s">
        <v>2</v>
      </c>
      <c r="J1" s="5" t="s">
        <v>5</v>
      </c>
      <c r="K1" s="5" t="s">
        <v>6</v>
      </c>
      <c r="L1" s="5" t="s">
        <v>7</v>
      </c>
      <c r="M1" s="5" t="s">
        <v>8</v>
      </c>
      <c r="N1" s="5" t="s">
        <v>9</v>
      </c>
    </row>
    <row r="2" spans="1:14" ht="15.75">
      <c r="A2" s="6" t="s">
        <v>10</v>
      </c>
      <c r="B2" s="7" t="s">
        <v>11</v>
      </c>
      <c r="C2" s="8"/>
      <c r="D2" s="8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ht="18">
      <c r="A3" s="10">
        <v>2018</v>
      </c>
      <c r="B3" s="11" t="s">
        <v>68</v>
      </c>
      <c r="C3" s="8"/>
      <c r="D3" s="8"/>
      <c r="E3" s="9"/>
      <c r="F3" s="9"/>
      <c r="G3" s="9"/>
      <c r="H3" s="9"/>
      <c r="I3" s="9"/>
      <c r="J3" s="9"/>
      <c r="K3" s="9"/>
      <c r="L3" s="9"/>
      <c r="M3" s="9"/>
      <c r="N3" s="9"/>
    </row>
    <row r="4" spans="1:14" ht="15.75">
      <c r="A4" s="12">
        <v>2019</v>
      </c>
      <c r="B4" s="13"/>
      <c r="C4" s="8"/>
      <c r="D4" s="8"/>
      <c r="E4" s="9"/>
      <c r="F4" s="9"/>
      <c r="G4" s="9"/>
      <c r="H4" s="9"/>
      <c r="I4" s="9"/>
      <c r="J4" s="9"/>
      <c r="K4" s="9"/>
      <c r="L4" s="9"/>
      <c r="M4" s="9"/>
      <c r="N4" s="9"/>
    </row>
    <row r="5" spans="1:14" ht="15.75">
      <c r="A5" s="12">
        <v>2020</v>
      </c>
      <c r="B5" s="7" t="s">
        <v>12</v>
      </c>
      <c r="C5" s="14">
        <v>0.9</v>
      </c>
      <c r="D5" s="8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15.75">
      <c r="A6" s="12">
        <v>2021</v>
      </c>
      <c r="B6" s="13"/>
      <c r="C6" s="8"/>
      <c r="D6" s="8"/>
      <c r="E6" s="9"/>
      <c r="F6" s="9"/>
      <c r="G6" s="9"/>
      <c r="H6" s="9"/>
      <c r="I6" s="9"/>
      <c r="J6" s="9"/>
      <c r="K6" s="9"/>
      <c r="L6" s="9"/>
      <c r="M6" s="9"/>
      <c r="N6" s="9"/>
    </row>
    <row r="7" spans="1:14" ht="15.75">
      <c r="A7" s="12">
        <v>2022</v>
      </c>
      <c r="B7" s="13"/>
      <c r="C7" s="8"/>
      <c r="D7" s="8"/>
      <c r="E7" s="9"/>
      <c r="F7" s="9"/>
      <c r="G7" s="9"/>
      <c r="H7" s="9"/>
      <c r="I7" s="9"/>
      <c r="J7" s="9"/>
      <c r="K7" s="9"/>
      <c r="L7" s="9"/>
      <c r="M7" s="9"/>
      <c r="N7" s="9"/>
    </row>
    <row r="8" spans="1:14" ht="15">
      <c r="A8" s="12">
        <v>2023</v>
      </c>
    </row>
    <row r="19" spans="1:14" ht="15">
      <c r="A19" s="15" t="s">
        <v>13</v>
      </c>
      <c r="B19" s="15" t="s">
        <v>14</v>
      </c>
      <c r="C19" s="16" t="s">
        <v>15</v>
      </c>
      <c r="D19" s="16" t="s">
        <v>16</v>
      </c>
      <c r="E19" s="16" t="s">
        <v>17</v>
      </c>
      <c r="F19" s="16" t="s">
        <v>18</v>
      </c>
      <c r="G19" s="16" t="s">
        <v>19</v>
      </c>
      <c r="H19" s="16" t="s">
        <v>20</v>
      </c>
      <c r="I19" s="16" t="s">
        <v>21</v>
      </c>
      <c r="J19" s="16" t="s">
        <v>22</v>
      </c>
      <c r="K19" s="16" t="s">
        <v>23</v>
      </c>
      <c r="L19" s="16" t="s">
        <v>24</v>
      </c>
      <c r="M19" s="16" t="s">
        <v>25</v>
      </c>
      <c r="N19" s="16" t="s">
        <v>26</v>
      </c>
    </row>
    <row r="20" spans="1:14" ht="15">
      <c r="A20" s="9"/>
      <c r="B20" s="9"/>
      <c r="C20" s="17" t="s">
        <v>27</v>
      </c>
      <c r="D20" s="17" t="s">
        <v>28</v>
      </c>
      <c r="E20" s="17" t="s">
        <v>29</v>
      </c>
      <c r="F20" s="17" t="s">
        <v>30</v>
      </c>
      <c r="G20" s="17" t="s">
        <v>31</v>
      </c>
      <c r="H20" s="17" t="s">
        <v>32</v>
      </c>
      <c r="I20" s="17" t="s">
        <v>33</v>
      </c>
      <c r="J20" s="17" t="s">
        <v>34</v>
      </c>
      <c r="K20" s="17" t="s">
        <v>35</v>
      </c>
      <c r="L20" s="17" t="s">
        <v>36</v>
      </c>
      <c r="M20" s="17" t="s">
        <v>37</v>
      </c>
      <c r="N20" s="17" t="s">
        <v>38</v>
      </c>
    </row>
    <row r="21" spans="1:14" ht="15">
      <c r="A21" s="9"/>
      <c r="B21" s="9"/>
    </row>
    <row r="22" spans="1:14" ht="15">
      <c r="A22" s="9">
        <v>2020</v>
      </c>
      <c r="B22" s="9" t="s">
        <v>39</v>
      </c>
      <c r="C22" s="18">
        <f t="array" ref="C22:N22">TRANSPOSE(Data!F4:F15)</f>
        <v>3538</v>
      </c>
      <c r="D22" s="18">
        <v>3013</v>
      </c>
      <c r="E22" s="18">
        <v>3574</v>
      </c>
      <c r="F22" s="18">
        <v>3591</v>
      </c>
      <c r="G22" s="18">
        <v>3903</v>
      </c>
      <c r="H22" s="18">
        <v>4254</v>
      </c>
      <c r="I22" s="18">
        <v>4143</v>
      </c>
      <c r="J22" s="18">
        <v>4239</v>
      </c>
      <c r="K22" s="18">
        <v>4255</v>
      </c>
      <c r="L22" s="18">
        <v>3872</v>
      </c>
      <c r="M22" s="18">
        <v>3274</v>
      </c>
      <c r="N22" s="18">
        <v>3024</v>
      </c>
    </row>
    <row r="23" spans="1:14" ht="15">
      <c r="A23" s="9"/>
      <c r="B23" s="9" t="s">
        <v>40</v>
      </c>
      <c r="C23" s="19">
        <f>C22/MAX($C$22:$N$22)</f>
        <v>0.83149236192714449</v>
      </c>
      <c r="D23" s="19">
        <f t="shared" ref="D23:N23" si="0">D22/MAX($C$22:$N$22)</f>
        <v>0.70810810810810809</v>
      </c>
      <c r="E23" s="19">
        <f t="shared" si="0"/>
        <v>0.83995299647473565</v>
      </c>
      <c r="F23" s="19">
        <f t="shared" si="0"/>
        <v>0.84394829612220912</v>
      </c>
      <c r="G23" s="19">
        <f t="shared" si="0"/>
        <v>0.91727379553466515</v>
      </c>
      <c r="H23" s="19">
        <f t="shared" si="0"/>
        <v>0.99976498237367806</v>
      </c>
      <c r="I23" s="19">
        <f t="shared" si="0"/>
        <v>0.97367802585193886</v>
      </c>
      <c r="J23" s="19">
        <f t="shared" si="0"/>
        <v>0.99623971797884836</v>
      </c>
      <c r="K23" s="19">
        <f t="shared" si="0"/>
        <v>1</v>
      </c>
      <c r="L23" s="19">
        <f t="shared" si="0"/>
        <v>0.90998824911868392</v>
      </c>
      <c r="M23" s="19">
        <f t="shared" si="0"/>
        <v>0.76944770857814337</v>
      </c>
      <c r="N23" s="19">
        <f t="shared" si="0"/>
        <v>0.7106933019976498</v>
      </c>
    </row>
    <row r="24" spans="1:14" ht="15">
      <c r="A24" s="9"/>
      <c r="B24" s="9"/>
    </row>
    <row r="25" spans="1:14" ht="15">
      <c r="A25" s="9">
        <v>2021</v>
      </c>
      <c r="B25" s="9" t="s">
        <v>39</v>
      </c>
      <c r="C25" s="18">
        <f t="array" ref="C25:N25">TRANSPOSE(Data!G4:G15)</f>
        <v>2904.8538121877332</v>
      </c>
      <c r="D25" s="18">
        <v>3415.1890153510153</v>
      </c>
      <c r="E25" s="18">
        <v>3466.5357216664092</v>
      </c>
      <c r="F25" s="18">
        <v>3635.6010791250001</v>
      </c>
      <c r="G25" s="18">
        <v>4069.0894343320524</v>
      </c>
      <c r="H25" s="18">
        <v>4057.0154358448362</v>
      </c>
      <c r="I25" s="18">
        <v>4210.585566003957</v>
      </c>
      <c r="J25" s="18">
        <v>4393.4364634362446</v>
      </c>
      <c r="K25" s="18">
        <v>3967.7984173092996</v>
      </c>
      <c r="L25" s="18">
        <v>3961.375726206034</v>
      </c>
      <c r="M25" s="18">
        <v>2924.3120710439798</v>
      </c>
      <c r="N25" s="18">
        <v>2940.7055255787918</v>
      </c>
    </row>
    <row r="26" spans="1:14" ht="15">
      <c r="A26" s="9"/>
      <c r="B26" s="9" t="s">
        <v>40</v>
      </c>
      <c r="C26" s="19">
        <f>C25/MAX($C$25:$N$25)</f>
        <v>0.66118033943655941</v>
      </c>
      <c r="D26" s="19">
        <f t="shared" ref="D26:N26" si="1">D25/MAX($C$25:$N$25)</f>
        <v>0.7773388880830403</v>
      </c>
      <c r="E26" s="19">
        <f t="shared" si="1"/>
        <v>0.7890260279205501</v>
      </c>
      <c r="F26" s="19">
        <f t="shared" si="1"/>
        <v>0.82750737591900492</v>
      </c>
      <c r="G26" s="19">
        <f t="shared" si="1"/>
        <v>0.92617463987392912</v>
      </c>
      <c r="H26" s="19">
        <f t="shared" si="1"/>
        <v>0.92342644979818767</v>
      </c>
      <c r="I26" s="19">
        <f t="shared" si="1"/>
        <v>0.95838089410099847</v>
      </c>
      <c r="J26" s="19">
        <f t="shared" si="1"/>
        <v>1</v>
      </c>
      <c r="K26" s="19">
        <f t="shared" si="1"/>
        <v>0.90311956263183557</v>
      </c>
      <c r="L26" s="19">
        <f t="shared" si="1"/>
        <v>0.90165767939835362</v>
      </c>
      <c r="M26" s="19">
        <f t="shared" si="1"/>
        <v>0.66560927769893896</v>
      </c>
      <c r="N26" s="19">
        <f t="shared" si="1"/>
        <v>0.66934062892507928</v>
      </c>
    </row>
    <row r="27" spans="1:14" ht="15">
      <c r="A27" s="9"/>
      <c r="B27" s="9"/>
    </row>
    <row r="28" spans="1:14" ht="15">
      <c r="A28" s="9">
        <v>2022</v>
      </c>
      <c r="B28" s="9" t="s">
        <v>39</v>
      </c>
      <c r="C28" s="18">
        <f t="array" ref="C28:N28">TRANSPOSE(Data!H4:H15)</f>
        <v>3735</v>
      </c>
      <c r="D28" s="18">
        <v>3042</v>
      </c>
      <c r="E28" s="18">
        <v>3242</v>
      </c>
      <c r="F28" s="18">
        <v>3571</v>
      </c>
      <c r="G28" s="18">
        <v>4006</v>
      </c>
      <c r="H28" s="18">
        <v>4385</v>
      </c>
      <c r="I28" s="18">
        <v>4355</v>
      </c>
      <c r="J28" s="18">
        <v>4378</v>
      </c>
      <c r="K28" s="18">
        <v>4225</v>
      </c>
      <c r="L28" s="18">
        <v>3624</v>
      </c>
      <c r="M28" s="18">
        <v>3666</v>
      </c>
      <c r="N28" s="18">
        <v>3526</v>
      </c>
    </row>
    <row r="29" spans="1:14" ht="15">
      <c r="A29" s="9"/>
      <c r="B29" s="9" t="s">
        <v>40</v>
      </c>
      <c r="C29" s="19">
        <f>C28/MAX($C$28:$N$28)</f>
        <v>0.85176738882554159</v>
      </c>
      <c r="D29" s="19">
        <f t="shared" ref="D29:N29" si="2">D28/MAX($C$28:$N$28)</f>
        <v>0.6937286202964652</v>
      </c>
      <c r="E29" s="19">
        <f t="shared" si="2"/>
        <v>0.73933865450399083</v>
      </c>
      <c r="F29" s="19">
        <f t="shared" si="2"/>
        <v>0.81436716077537064</v>
      </c>
      <c r="G29" s="19">
        <f t="shared" si="2"/>
        <v>0.9135689851767389</v>
      </c>
      <c r="H29" s="19">
        <f t="shared" si="2"/>
        <v>1</v>
      </c>
      <c r="I29" s="19">
        <f t="shared" si="2"/>
        <v>0.9931584948688712</v>
      </c>
      <c r="J29" s="19">
        <f t="shared" si="2"/>
        <v>0.99840364880273658</v>
      </c>
      <c r="K29" s="19">
        <f t="shared" si="2"/>
        <v>0.96351197263397947</v>
      </c>
      <c r="L29" s="19">
        <f t="shared" si="2"/>
        <v>0.82645381984036492</v>
      </c>
      <c r="M29" s="19">
        <f t="shared" si="2"/>
        <v>0.83603192702394524</v>
      </c>
      <c r="N29" s="19">
        <f t="shared" si="2"/>
        <v>0.80410490307867732</v>
      </c>
    </row>
    <row r="30" spans="1:14" ht="15">
      <c r="A30" s="9"/>
      <c r="B30" s="9"/>
    </row>
    <row r="31" spans="1:14" ht="15">
      <c r="A31" s="9">
        <v>2023</v>
      </c>
      <c r="B31" s="9" t="s">
        <v>39</v>
      </c>
      <c r="C31" s="18">
        <f t="array" ref="C31:N31">TRANSPOSE(Data!I4:I15)</f>
        <v>3347</v>
      </c>
      <c r="D31" s="18">
        <v>3273</v>
      </c>
      <c r="E31" s="18">
        <v>3585</v>
      </c>
      <c r="F31" s="18">
        <v>3678</v>
      </c>
      <c r="G31" s="18">
        <v>3912</v>
      </c>
      <c r="H31" s="18">
        <v>4318</v>
      </c>
      <c r="I31" s="18">
        <v>4312</v>
      </c>
      <c r="J31" s="18">
        <v>4669</v>
      </c>
      <c r="K31" s="18">
        <v>4194</v>
      </c>
      <c r="L31" s="18">
        <v>3801</v>
      </c>
      <c r="M31" s="18">
        <v>3440</v>
      </c>
      <c r="N31" s="18">
        <v>2982</v>
      </c>
    </row>
    <row r="32" spans="1:14" ht="15">
      <c r="A32" s="9"/>
      <c r="B32" s="9" t="s">
        <v>40</v>
      </c>
      <c r="C32" s="19">
        <f>C31/MAX($C$31:$N$31)</f>
        <v>0.71685585778539307</v>
      </c>
      <c r="D32" s="19">
        <f t="shared" ref="D32:N32" si="3">D31/MAX($C$31:$N$31)</f>
        <v>0.70100663953737419</v>
      </c>
      <c r="E32" s="19">
        <f t="shared" si="3"/>
        <v>0.76783037052902126</v>
      </c>
      <c r="F32" s="19">
        <f t="shared" si="3"/>
        <v>0.78774898265153137</v>
      </c>
      <c r="G32" s="19">
        <f t="shared" si="3"/>
        <v>0.83786678089526667</v>
      </c>
      <c r="H32" s="19">
        <f t="shared" si="3"/>
        <v>0.92482330263439705</v>
      </c>
      <c r="I32" s="19">
        <f t="shared" si="3"/>
        <v>0.92353823088455778</v>
      </c>
      <c r="J32" s="19">
        <f t="shared" si="3"/>
        <v>1</v>
      </c>
      <c r="K32" s="19">
        <f t="shared" si="3"/>
        <v>0.89826515313771682</v>
      </c>
      <c r="L32" s="19">
        <f t="shared" si="3"/>
        <v>0.81409295352323841</v>
      </c>
      <c r="M32" s="19">
        <f t="shared" si="3"/>
        <v>0.73677446990790318</v>
      </c>
      <c r="N32" s="19">
        <f t="shared" si="3"/>
        <v>0.63868065967016496</v>
      </c>
    </row>
    <row r="33" spans="1:14" ht="15">
      <c r="A33" s="9"/>
      <c r="B33" s="9"/>
    </row>
    <row r="34" spans="1:14" ht="15">
      <c r="A34" s="9">
        <v>2024</v>
      </c>
      <c r="B34" s="9" t="s">
        <v>39</v>
      </c>
      <c r="C34" s="18">
        <f t="array" ref="C34:N34">TRANSPOSE(Data!J4:J15)</f>
        <v>4513</v>
      </c>
      <c r="D34" s="18">
        <v>3520</v>
      </c>
      <c r="E34" s="18">
        <v>3561</v>
      </c>
      <c r="F34" s="18">
        <v>3681.9999999999995</v>
      </c>
      <c r="G34" s="18">
        <v>4033.9999999999995</v>
      </c>
      <c r="H34" s="18">
        <v>4331</v>
      </c>
      <c r="I34" s="18">
        <v>4326</v>
      </c>
      <c r="J34" s="18">
        <v>4384</v>
      </c>
      <c r="K34" s="18">
        <v>4230</v>
      </c>
      <c r="L34" s="18">
        <v>3844</v>
      </c>
      <c r="M34" s="18">
        <v>3396</v>
      </c>
      <c r="N34" s="18">
        <v>3873</v>
      </c>
    </row>
    <row r="35" spans="1:14" ht="15">
      <c r="A35" s="9"/>
      <c r="B35" s="9" t="s">
        <v>40</v>
      </c>
      <c r="C35" s="19">
        <f>C34/MAX($C$34:$N$34)</f>
        <v>1</v>
      </c>
      <c r="D35" s="19">
        <f t="shared" ref="D35:N35" si="4">D34/MAX($C$34:$N$34)</f>
        <v>0.77996897850653668</v>
      </c>
      <c r="E35" s="19">
        <f t="shared" si="4"/>
        <v>0.78905384444936844</v>
      </c>
      <c r="F35" s="19">
        <f t="shared" si="4"/>
        <v>0.81586527808553055</v>
      </c>
      <c r="G35" s="19">
        <f t="shared" si="4"/>
        <v>0.89386217593618422</v>
      </c>
      <c r="H35" s="19">
        <f t="shared" si="4"/>
        <v>0.95967205849767334</v>
      </c>
      <c r="I35" s="19">
        <f t="shared" si="4"/>
        <v>0.9585641480168402</v>
      </c>
      <c r="J35" s="19">
        <f t="shared" si="4"/>
        <v>0.97141590959450475</v>
      </c>
      <c r="K35" s="19">
        <f t="shared" si="4"/>
        <v>0.93729226678484379</v>
      </c>
      <c r="L35" s="19">
        <f t="shared" si="4"/>
        <v>0.85176157766452476</v>
      </c>
      <c r="M35" s="19">
        <f t="shared" si="4"/>
        <v>0.75249279858187457</v>
      </c>
      <c r="N35" s="19">
        <f t="shared" si="4"/>
        <v>0.85818745845335698</v>
      </c>
    </row>
    <row r="36" spans="1:14" ht="15">
      <c r="A36" s="9"/>
      <c r="B36" s="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</row>
    <row r="37" spans="1:14" ht="15">
      <c r="A37" s="9">
        <v>2025</v>
      </c>
      <c r="B37" s="9" t="s">
        <v>39</v>
      </c>
      <c r="C37" s="18">
        <f t="array" ref="C37:N37">TRANSPOSE(Data!K4:K15)</f>
        <v>4566</v>
      </c>
      <c r="D37" s="18">
        <v>3557</v>
      </c>
      <c r="E37" s="18">
        <v>3602</v>
      </c>
      <c r="F37" s="18">
        <v>3708</v>
      </c>
      <c r="G37" s="18">
        <v>4059</v>
      </c>
      <c r="H37" s="18">
        <v>4366</v>
      </c>
      <c r="I37" s="18">
        <v>4365</v>
      </c>
      <c r="J37" s="18">
        <v>4421</v>
      </c>
      <c r="K37" s="18">
        <v>4276</v>
      </c>
      <c r="L37" s="18">
        <v>3873</v>
      </c>
      <c r="M37" s="18">
        <v>3436</v>
      </c>
      <c r="N37" s="18">
        <v>3918</v>
      </c>
    </row>
    <row r="38" spans="1:14" ht="15">
      <c r="A38" s="9"/>
      <c r="B38" s="9" t="s">
        <v>40</v>
      </c>
      <c r="C38" s="19">
        <f>C37/MAX($C$37:$N$37)</f>
        <v>1</v>
      </c>
      <c r="D38" s="19">
        <f t="shared" ref="D38:N38" si="5">D37/MAX($C$37:$N$37)</f>
        <v>0.77901883486640389</v>
      </c>
      <c r="E38" s="19">
        <f t="shared" si="5"/>
        <v>0.78887428821725802</v>
      </c>
      <c r="F38" s="19">
        <f t="shared" si="5"/>
        <v>0.81208935611038102</v>
      </c>
      <c r="G38" s="19">
        <f t="shared" si="5"/>
        <v>0.88896189224704336</v>
      </c>
      <c r="H38" s="19">
        <f t="shared" si="5"/>
        <v>0.95619798510731491</v>
      </c>
      <c r="I38" s="19">
        <f t="shared" si="5"/>
        <v>0.95597897503285156</v>
      </c>
      <c r="J38" s="19">
        <f t="shared" si="5"/>
        <v>0.96824353920280337</v>
      </c>
      <c r="K38" s="19">
        <f t="shared" si="5"/>
        <v>0.93648707840560663</v>
      </c>
      <c r="L38" s="19">
        <f t="shared" si="5"/>
        <v>0.8482260183968463</v>
      </c>
      <c r="M38" s="19">
        <f t="shared" si="5"/>
        <v>0.7525186158563294</v>
      </c>
      <c r="N38" s="19">
        <f t="shared" si="5"/>
        <v>0.85808147174770044</v>
      </c>
    </row>
    <row r="41" spans="1:14">
      <c r="B41" s="1" t="s">
        <v>66</v>
      </c>
      <c r="C41" s="20">
        <f>AVERAGE(C22,C25,C28,C31,C34,C37)</f>
        <v>3767.3089686979561</v>
      </c>
      <c r="D41" s="20">
        <f t="shared" ref="D41:N41" si="6">AVERAGE(D22,D25,D28,D31,D34,D37)</f>
        <v>3303.3648358918363</v>
      </c>
      <c r="E41" s="20">
        <f t="shared" si="6"/>
        <v>3505.0892869444015</v>
      </c>
      <c r="F41" s="20">
        <f t="shared" si="6"/>
        <v>3644.2668465208335</v>
      </c>
      <c r="G41" s="20">
        <f t="shared" si="6"/>
        <v>3997.1815723886752</v>
      </c>
      <c r="H41" s="20">
        <f t="shared" si="6"/>
        <v>4285.1692393074727</v>
      </c>
      <c r="I41" s="20">
        <f t="shared" si="6"/>
        <v>4285.2642610006596</v>
      </c>
      <c r="J41" s="20">
        <f t="shared" si="6"/>
        <v>4414.0727439060402</v>
      </c>
      <c r="K41" s="20">
        <f t="shared" si="6"/>
        <v>4191.2997362182168</v>
      </c>
      <c r="L41" s="20">
        <f t="shared" si="6"/>
        <v>3829.2292877010054</v>
      </c>
      <c r="M41" s="20">
        <f t="shared" si="6"/>
        <v>3356.0520118406635</v>
      </c>
      <c r="N41" s="20">
        <f t="shared" si="6"/>
        <v>3377.284254263132</v>
      </c>
    </row>
    <row r="42" spans="1:14">
      <c r="C42" s="21">
        <f>C41/(MAX($C$41:$N$41))</f>
        <v>0.85347686530517874</v>
      </c>
      <c r="D42" s="21">
        <f t="shared" ref="D42:N42" si="7">D41/(MAX($C$41:$N$41))</f>
        <v>0.74837118179630824</v>
      </c>
      <c r="E42" s="21">
        <f t="shared" si="7"/>
        <v>0.79407148234777991</v>
      </c>
      <c r="F42" s="21">
        <f t="shared" si="7"/>
        <v>0.82560190054684035</v>
      </c>
      <c r="G42" s="21">
        <f t="shared" si="7"/>
        <v>0.90555407767284435</v>
      </c>
      <c r="H42" s="21">
        <f t="shared" si="7"/>
        <v>0.97079714991636046</v>
      </c>
      <c r="I42" s="21">
        <f t="shared" si="7"/>
        <v>0.97081867690485835</v>
      </c>
      <c r="J42" s="21">
        <f t="shared" si="7"/>
        <v>1</v>
      </c>
      <c r="K42" s="21">
        <f t="shared" si="7"/>
        <v>0.94953118794986369</v>
      </c>
      <c r="L42" s="21">
        <f t="shared" si="7"/>
        <v>0.86750479882497289</v>
      </c>
      <c r="M42" s="21">
        <f t="shared" si="7"/>
        <v>0.76030736386797115</v>
      </c>
      <c r="N42" s="21">
        <f t="shared" si="7"/>
        <v>0.76511748904132293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C3471-5381-4A63-942F-55B68637B5E0}">
  <dimension ref="A2:N45"/>
  <sheetViews>
    <sheetView topLeftCell="A31" zoomScale="87" zoomScaleNormal="87" workbookViewId="0">
      <selection activeCell="K55" sqref="K55"/>
    </sheetView>
  </sheetViews>
  <sheetFormatPr defaultColWidth="9.140625" defaultRowHeight="14.25"/>
  <cols>
    <col min="1" max="2" width="12.42578125" style="1" customWidth="1"/>
    <col min="3" max="3" width="10.28515625" style="1" bestFit="1" customWidth="1"/>
    <col min="4" max="6" width="9.140625" style="1"/>
    <col min="7" max="11" width="10.28515625" style="1" bestFit="1" customWidth="1"/>
    <col min="12" max="16384" width="9.140625" style="1"/>
  </cols>
  <sheetData>
    <row r="2" spans="1:14" ht="15.75">
      <c r="A2" s="9" t="s">
        <v>41</v>
      </c>
      <c r="B2" s="9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pans="1:14" ht="15">
      <c r="A4" s="9" t="s">
        <v>42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</row>
    <row r="5" spans="1:14" ht="15">
      <c r="A5" s="9" t="str">
        <f>"Blue = Monthly Peak Demand up to "&amp;FIXED([1]Inputs!C5,4,TRUE)</f>
        <v>Blue = Monthly Peak Demand up to 0.9000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ht="15">
      <c r="A6" s="9" t="str">
        <f>"Red = Amount over "&amp;FIXED([1]Inputs!C5,4,TRUE)</f>
        <v>Red = Amount over 0.9000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14" ht="1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spans="1:14" ht="15">
      <c r="A8" s="16" t="s">
        <v>43</v>
      </c>
      <c r="B8" s="15" t="s">
        <v>44</v>
      </c>
      <c r="C8" s="23" t="s">
        <v>2</v>
      </c>
      <c r="D8" s="23" t="s">
        <v>3</v>
      </c>
      <c r="E8" s="23" t="s">
        <v>4</v>
      </c>
      <c r="F8" s="23" t="s">
        <v>5</v>
      </c>
      <c r="G8" s="23" t="s">
        <v>4</v>
      </c>
      <c r="H8" s="23" t="s">
        <v>2</v>
      </c>
      <c r="I8" s="23" t="s">
        <v>2</v>
      </c>
      <c r="J8" s="23" t="s">
        <v>5</v>
      </c>
      <c r="K8" s="23" t="s">
        <v>6</v>
      </c>
      <c r="L8" s="23" t="s">
        <v>7</v>
      </c>
      <c r="M8" s="23" t="s">
        <v>8</v>
      </c>
      <c r="N8" s="23" t="s">
        <v>9</v>
      </c>
    </row>
    <row r="9" spans="1:14" ht="15">
      <c r="A9" s="9"/>
      <c r="B9" s="9"/>
      <c r="C9" s="5" t="s">
        <v>27</v>
      </c>
      <c r="D9" s="5" t="s">
        <v>28</v>
      </c>
      <c r="E9" s="5" t="s">
        <v>29</v>
      </c>
      <c r="F9" s="5" t="s">
        <v>30</v>
      </c>
      <c r="G9" s="5" t="s">
        <v>31</v>
      </c>
      <c r="H9" s="5" t="s">
        <v>32</v>
      </c>
      <c r="I9" s="5" t="s">
        <v>33</v>
      </c>
      <c r="J9" s="5" t="s">
        <v>34</v>
      </c>
      <c r="K9" s="5" t="s">
        <v>35</v>
      </c>
      <c r="L9" s="5" t="s">
        <v>36</v>
      </c>
      <c r="M9" s="5" t="s">
        <v>37</v>
      </c>
      <c r="N9" s="5" t="s">
        <v>38</v>
      </c>
    </row>
    <row r="11" spans="1:14" ht="15">
      <c r="A11" s="9">
        <v>2020</v>
      </c>
      <c r="B11" s="9" t="s">
        <v>45</v>
      </c>
      <c r="C11" s="24">
        <f>Inputs!C23</f>
        <v>0.83149236192714449</v>
      </c>
      <c r="D11" s="24">
        <f>Inputs!D23</f>
        <v>0.70810810810810809</v>
      </c>
      <c r="E11" s="24">
        <f>Inputs!E23</f>
        <v>0.83995299647473565</v>
      </c>
      <c r="F11" s="24">
        <f>Inputs!F23</f>
        <v>0.84394829612220912</v>
      </c>
      <c r="G11" s="24">
        <f>Inputs!G23</f>
        <v>0.91727379553466515</v>
      </c>
      <c r="H11" s="24">
        <f>Inputs!H23</f>
        <v>0.99976498237367806</v>
      </c>
      <c r="I11" s="24">
        <f>Inputs!I23</f>
        <v>0.97367802585193886</v>
      </c>
      <c r="J11" s="24">
        <f>Inputs!J23</f>
        <v>0.99623971797884836</v>
      </c>
      <c r="K11" s="24">
        <f>Inputs!K23</f>
        <v>1</v>
      </c>
      <c r="L11" s="24">
        <f>Inputs!L23</f>
        <v>0.90998824911868392</v>
      </c>
      <c r="M11" s="24">
        <f>Inputs!M23</f>
        <v>0.76944770857814337</v>
      </c>
      <c r="N11" s="24">
        <f>Inputs!N23</f>
        <v>0.7106933019976498</v>
      </c>
    </row>
    <row r="12" spans="1:14" ht="15">
      <c r="A12" s="9"/>
      <c r="B12" s="9" t="s">
        <v>46</v>
      </c>
      <c r="C12" s="24">
        <f>IF(C11&gt;Inputs!$C$5,Inputs!$C$5,C11)</f>
        <v>0.83149236192714449</v>
      </c>
      <c r="D12" s="24">
        <f>IF(D11&gt;Inputs!$C$5,Inputs!$C$5,D11)</f>
        <v>0.70810810810810809</v>
      </c>
      <c r="E12" s="24">
        <f>IF(E11&gt;Inputs!$C$5,Inputs!$C$5,E11)</f>
        <v>0.83995299647473565</v>
      </c>
      <c r="F12" s="24">
        <f>IF(F11&gt;Inputs!$C$5,Inputs!$C$5,F11)</f>
        <v>0.84394829612220912</v>
      </c>
      <c r="G12" s="24">
        <f>IF(G11&gt;Inputs!$C$5,Inputs!$C$5,G11)</f>
        <v>0.9</v>
      </c>
      <c r="H12" s="24">
        <f>IF(H11&gt;Inputs!$C$5,Inputs!$C$5,H11)</f>
        <v>0.9</v>
      </c>
      <c r="I12" s="24">
        <f>IF(I11&gt;Inputs!$C$5,Inputs!$C$5,I11)</f>
        <v>0.9</v>
      </c>
      <c r="J12" s="24">
        <f>IF(J11&gt;Inputs!$C$5,Inputs!$C$5,J11)</f>
        <v>0.9</v>
      </c>
      <c r="K12" s="24">
        <f>IF(K11&gt;Inputs!$C$5,Inputs!$C$5,K11)</f>
        <v>0.9</v>
      </c>
      <c r="L12" s="24">
        <f>IF(L11&gt;Inputs!$C$5,Inputs!$C$5,L11)</f>
        <v>0.9</v>
      </c>
      <c r="M12" s="24">
        <f>IF(M11&gt;Inputs!$C$5,Inputs!$C$5,M11)</f>
        <v>0.76944770857814337</v>
      </c>
      <c r="N12" s="24">
        <f>IF(N11&gt;Inputs!$C$5,Inputs!$C$5,N11)</f>
        <v>0.7106933019976498</v>
      </c>
    </row>
    <row r="13" spans="1:14" ht="15">
      <c r="A13" s="9"/>
      <c r="B13" s="9" t="s">
        <v>47</v>
      </c>
      <c r="C13" s="24">
        <f>C11-C12</f>
        <v>0</v>
      </c>
      <c r="D13" s="24">
        <f t="shared" ref="D13:N13" si="0">D11-D12</f>
        <v>0</v>
      </c>
      <c r="E13" s="24">
        <f t="shared" si="0"/>
        <v>0</v>
      </c>
      <c r="F13" s="24">
        <f t="shared" si="0"/>
        <v>0</v>
      </c>
      <c r="G13" s="24">
        <f t="shared" si="0"/>
        <v>1.7273795534665126E-2</v>
      </c>
      <c r="H13" s="24">
        <f t="shared" si="0"/>
        <v>9.9764982373678035E-2</v>
      </c>
      <c r="I13" s="24">
        <f t="shared" si="0"/>
        <v>7.3678025851938833E-2</v>
      </c>
      <c r="J13" s="24">
        <f t="shared" si="0"/>
        <v>9.6239717978848338E-2</v>
      </c>
      <c r="K13" s="24">
        <f t="shared" si="0"/>
        <v>9.9999999999999978E-2</v>
      </c>
      <c r="L13" s="24">
        <f t="shared" si="0"/>
        <v>9.9882491186839006E-3</v>
      </c>
      <c r="M13" s="24">
        <f t="shared" si="0"/>
        <v>0</v>
      </c>
      <c r="N13" s="24">
        <f t="shared" si="0"/>
        <v>0</v>
      </c>
    </row>
    <row r="14" spans="1:14" ht="15">
      <c r="A14" s="9"/>
      <c r="B14" s="25" t="s">
        <v>48</v>
      </c>
      <c r="C14" s="26">
        <f>IF(C11=1,2,4)</f>
        <v>4</v>
      </c>
      <c r="D14" s="26">
        <f t="shared" ref="D14:N14" si="1">IF(D11=1,2,4)</f>
        <v>4</v>
      </c>
      <c r="E14" s="26">
        <f t="shared" si="1"/>
        <v>4</v>
      </c>
      <c r="F14" s="26">
        <f t="shared" si="1"/>
        <v>4</v>
      </c>
      <c r="G14" s="26">
        <f t="shared" si="1"/>
        <v>4</v>
      </c>
      <c r="H14" s="26">
        <f t="shared" si="1"/>
        <v>4</v>
      </c>
      <c r="I14" s="26">
        <f t="shared" si="1"/>
        <v>4</v>
      </c>
      <c r="J14" s="26">
        <f t="shared" si="1"/>
        <v>4</v>
      </c>
      <c r="K14" s="26">
        <f t="shared" si="1"/>
        <v>2</v>
      </c>
      <c r="L14" s="26">
        <f t="shared" si="1"/>
        <v>4</v>
      </c>
      <c r="M14" s="26">
        <f t="shared" si="1"/>
        <v>4</v>
      </c>
      <c r="N14" s="26">
        <f t="shared" si="1"/>
        <v>4</v>
      </c>
    </row>
    <row r="15" spans="1:14" ht="15">
      <c r="A15" s="9"/>
      <c r="B15" s="25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</row>
    <row r="16" spans="1:14" ht="15">
      <c r="A16" s="9">
        <v>2021</v>
      </c>
      <c r="B16" s="9" t="s">
        <v>45</v>
      </c>
      <c r="C16" s="24">
        <f>Inputs!C26</f>
        <v>0.66118033943655941</v>
      </c>
      <c r="D16" s="24">
        <f>Inputs!D26</f>
        <v>0.7773388880830403</v>
      </c>
      <c r="E16" s="24">
        <f>Inputs!E26</f>
        <v>0.7890260279205501</v>
      </c>
      <c r="F16" s="24">
        <f>Inputs!F26</f>
        <v>0.82750737591900492</v>
      </c>
      <c r="G16" s="24">
        <f>Inputs!G26</f>
        <v>0.92617463987392912</v>
      </c>
      <c r="H16" s="24">
        <f>Inputs!H26</f>
        <v>0.92342644979818767</v>
      </c>
      <c r="I16" s="24">
        <f>Inputs!I26</f>
        <v>0.95838089410099847</v>
      </c>
      <c r="J16" s="24">
        <f>Inputs!J26</f>
        <v>1</v>
      </c>
      <c r="K16" s="24">
        <f>Inputs!K26</f>
        <v>0.90311956263183557</v>
      </c>
      <c r="L16" s="24">
        <f>Inputs!L26</f>
        <v>0.90165767939835362</v>
      </c>
      <c r="M16" s="24">
        <f>Inputs!M26</f>
        <v>0.66560927769893896</v>
      </c>
      <c r="N16" s="24">
        <f>Inputs!N26</f>
        <v>0.66934062892507928</v>
      </c>
    </row>
    <row r="17" spans="1:14" ht="15">
      <c r="A17" s="9"/>
      <c r="B17" s="9" t="s">
        <v>46</v>
      </c>
      <c r="C17" s="24">
        <f>IF(C16&gt;Inputs!$C$5,Inputs!$C$5,C16)</f>
        <v>0.66118033943655941</v>
      </c>
      <c r="D17" s="24">
        <f>IF(D16&gt;Inputs!$C$5,Inputs!$C$5,D16)</f>
        <v>0.7773388880830403</v>
      </c>
      <c r="E17" s="24">
        <f>IF(E16&gt;Inputs!$C$5,Inputs!$C$5,E16)</f>
        <v>0.7890260279205501</v>
      </c>
      <c r="F17" s="24">
        <f>IF(F16&gt;Inputs!$C$5,Inputs!$C$5,F16)</f>
        <v>0.82750737591900492</v>
      </c>
      <c r="G17" s="24">
        <f>IF(G16&gt;Inputs!$C$5,Inputs!$C$5,G16)</f>
        <v>0.9</v>
      </c>
      <c r="H17" s="24">
        <f>IF(H16&gt;Inputs!$C$5,Inputs!$C$5,H16)</f>
        <v>0.9</v>
      </c>
      <c r="I17" s="24">
        <f>IF(I16&gt;Inputs!$C$5,Inputs!$C$5,I16)</f>
        <v>0.9</v>
      </c>
      <c r="J17" s="24">
        <f>IF(J16&gt;Inputs!$C$5,Inputs!$C$5,J16)</f>
        <v>0.9</v>
      </c>
      <c r="K17" s="24">
        <f>IF(K16&gt;Inputs!$C$5,Inputs!$C$5,K16)</f>
        <v>0.9</v>
      </c>
      <c r="L17" s="24">
        <f>IF(L16&gt;Inputs!$C$5,Inputs!$C$5,L16)</f>
        <v>0.9</v>
      </c>
      <c r="M17" s="24">
        <f>IF(M16&gt;Inputs!$C$5,Inputs!$C$5,M16)</f>
        <v>0.66560927769893896</v>
      </c>
      <c r="N17" s="24">
        <f>IF(N16&gt;Inputs!$C$5,Inputs!$C$5,N16)</f>
        <v>0.66934062892507928</v>
      </c>
    </row>
    <row r="18" spans="1:14" ht="15">
      <c r="A18" s="9"/>
      <c r="B18" s="9" t="s">
        <v>47</v>
      </c>
      <c r="C18" s="24">
        <f>C16-C17</f>
        <v>0</v>
      </c>
      <c r="D18" s="24">
        <f t="shared" ref="D18:N18" si="2">D16-D17</f>
        <v>0</v>
      </c>
      <c r="E18" s="24">
        <f t="shared" si="2"/>
        <v>0</v>
      </c>
      <c r="F18" s="24">
        <f t="shared" si="2"/>
        <v>0</v>
      </c>
      <c r="G18" s="24">
        <f t="shared" si="2"/>
        <v>2.6174639873929095E-2</v>
      </c>
      <c r="H18" s="24">
        <f t="shared" si="2"/>
        <v>2.3426449798187643E-2</v>
      </c>
      <c r="I18" s="24">
        <f t="shared" si="2"/>
        <v>5.8380894100998448E-2</v>
      </c>
      <c r="J18" s="24">
        <f t="shared" si="2"/>
        <v>9.9999999999999978E-2</v>
      </c>
      <c r="K18" s="24">
        <f t="shared" si="2"/>
        <v>3.1195626318355485E-3</v>
      </c>
      <c r="L18" s="24">
        <f t="shared" si="2"/>
        <v>1.6576793983535953E-3</v>
      </c>
      <c r="M18" s="24">
        <f t="shared" si="2"/>
        <v>0</v>
      </c>
      <c r="N18" s="24">
        <f t="shared" si="2"/>
        <v>0</v>
      </c>
    </row>
    <row r="19" spans="1:14" ht="15">
      <c r="A19" s="9"/>
      <c r="B19" s="25" t="s">
        <v>48</v>
      </c>
      <c r="C19" s="26">
        <f>IF(C16=1,2,4)</f>
        <v>4</v>
      </c>
      <c r="D19" s="26">
        <f t="shared" ref="D19:N19" si="3">IF(D16=1,2,4)</f>
        <v>4</v>
      </c>
      <c r="E19" s="26">
        <f t="shared" si="3"/>
        <v>4</v>
      </c>
      <c r="F19" s="26">
        <f t="shared" si="3"/>
        <v>4</v>
      </c>
      <c r="G19" s="26">
        <f t="shared" si="3"/>
        <v>4</v>
      </c>
      <c r="H19" s="26">
        <f t="shared" si="3"/>
        <v>4</v>
      </c>
      <c r="I19" s="26">
        <f t="shared" si="3"/>
        <v>4</v>
      </c>
      <c r="J19" s="26">
        <f t="shared" si="3"/>
        <v>2</v>
      </c>
      <c r="K19" s="26">
        <f t="shared" si="3"/>
        <v>4</v>
      </c>
      <c r="L19" s="26">
        <f t="shared" si="3"/>
        <v>4</v>
      </c>
      <c r="M19" s="26">
        <f t="shared" si="3"/>
        <v>4</v>
      </c>
      <c r="N19" s="26">
        <f t="shared" si="3"/>
        <v>4</v>
      </c>
    </row>
    <row r="20" spans="1:14" ht="15.75">
      <c r="A20" s="9"/>
      <c r="B20" s="8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</row>
    <row r="21" spans="1:14" ht="15">
      <c r="A21" s="9">
        <v>2022</v>
      </c>
      <c r="B21" s="9" t="s">
        <v>45</v>
      </c>
      <c r="C21" s="24">
        <f>Inputs!C29</f>
        <v>0.85176738882554159</v>
      </c>
      <c r="D21" s="24">
        <f>Inputs!D29</f>
        <v>0.6937286202964652</v>
      </c>
      <c r="E21" s="24">
        <f>Inputs!E29</f>
        <v>0.73933865450399083</v>
      </c>
      <c r="F21" s="24">
        <f>Inputs!F29</f>
        <v>0.81436716077537064</v>
      </c>
      <c r="G21" s="24">
        <f>Inputs!G29</f>
        <v>0.9135689851767389</v>
      </c>
      <c r="H21" s="24">
        <f>Inputs!H29</f>
        <v>1</v>
      </c>
      <c r="I21" s="24">
        <f>Inputs!I29</f>
        <v>0.9931584948688712</v>
      </c>
      <c r="J21" s="24">
        <f>Inputs!J29</f>
        <v>0.99840364880273658</v>
      </c>
      <c r="K21" s="24">
        <f>Inputs!K29</f>
        <v>0.96351197263397947</v>
      </c>
      <c r="L21" s="24">
        <f>Inputs!L29</f>
        <v>0.82645381984036492</v>
      </c>
      <c r="M21" s="24">
        <f>Inputs!M29</f>
        <v>0.83603192702394524</v>
      </c>
      <c r="N21" s="24">
        <f>Inputs!N29</f>
        <v>0.80410490307867732</v>
      </c>
    </row>
    <row r="22" spans="1:14" ht="15">
      <c r="A22" s="9"/>
      <c r="B22" s="9" t="s">
        <v>46</v>
      </c>
      <c r="C22" s="24">
        <f>IF(C21&gt;Inputs!$C$5,Inputs!$C$5,C21)</f>
        <v>0.85176738882554159</v>
      </c>
      <c r="D22" s="24">
        <f>IF(D21&gt;Inputs!$C$5,Inputs!$C$5,D21)</f>
        <v>0.6937286202964652</v>
      </c>
      <c r="E22" s="24">
        <f>IF(E21&gt;Inputs!$C$5,Inputs!$C$5,E21)</f>
        <v>0.73933865450399083</v>
      </c>
      <c r="F22" s="24">
        <f>IF(F21&gt;Inputs!$C$5,Inputs!$C$5,F21)</f>
        <v>0.81436716077537064</v>
      </c>
      <c r="G22" s="24">
        <f>IF(G21&gt;Inputs!$C$5,Inputs!$C$5,G21)</f>
        <v>0.9</v>
      </c>
      <c r="H22" s="24">
        <f>IF(H21&gt;Inputs!$C$5,Inputs!$C$5,H21)</f>
        <v>0.9</v>
      </c>
      <c r="I22" s="24">
        <f>IF(I21&gt;Inputs!$C$5,Inputs!$C$5,I21)</f>
        <v>0.9</v>
      </c>
      <c r="J22" s="24">
        <f>IF(J21&gt;Inputs!$C$5,Inputs!$C$5,J21)</f>
        <v>0.9</v>
      </c>
      <c r="K22" s="24">
        <f>IF(K21&gt;Inputs!$C$5,Inputs!$C$5,K21)</f>
        <v>0.9</v>
      </c>
      <c r="L22" s="24">
        <f>IF(L21&gt;Inputs!$C$5,Inputs!$C$5,L21)</f>
        <v>0.82645381984036492</v>
      </c>
      <c r="M22" s="24">
        <f>IF(M21&gt;Inputs!$C$5,Inputs!$C$5,M21)</f>
        <v>0.83603192702394524</v>
      </c>
      <c r="N22" s="24">
        <f>IF(N21&gt;Inputs!$C$5,Inputs!$C$5,N21)</f>
        <v>0.80410490307867732</v>
      </c>
    </row>
    <row r="23" spans="1:14" ht="15">
      <c r="A23" s="9"/>
      <c r="B23" s="9" t="s">
        <v>47</v>
      </c>
      <c r="C23" s="24">
        <f>C21-C22</f>
        <v>0</v>
      </c>
      <c r="D23" s="24">
        <f t="shared" ref="D23:N23" si="4">D21-D22</f>
        <v>0</v>
      </c>
      <c r="E23" s="24">
        <f t="shared" si="4"/>
        <v>0</v>
      </c>
      <c r="F23" s="24">
        <f t="shared" si="4"/>
        <v>0</v>
      </c>
      <c r="G23" s="24">
        <f t="shared" si="4"/>
        <v>1.3568985176738879E-2</v>
      </c>
      <c r="H23" s="24">
        <f t="shared" si="4"/>
        <v>9.9999999999999978E-2</v>
      </c>
      <c r="I23" s="24">
        <f t="shared" si="4"/>
        <v>9.3158494868871178E-2</v>
      </c>
      <c r="J23" s="24">
        <f t="shared" si="4"/>
        <v>9.8403648802736554E-2</v>
      </c>
      <c r="K23" s="24">
        <f t="shared" si="4"/>
        <v>6.3511972633979452E-2</v>
      </c>
      <c r="L23" s="24">
        <f t="shared" si="4"/>
        <v>0</v>
      </c>
      <c r="M23" s="24">
        <f t="shared" si="4"/>
        <v>0</v>
      </c>
      <c r="N23" s="24">
        <f t="shared" si="4"/>
        <v>0</v>
      </c>
    </row>
    <row r="24" spans="1:14" ht="15">
      <c r="A24" s="9"/>
      <c r="B24" s="25" t="s">
        <v>48</v>
      </c>
      <c r="C24" s="26">
        <f>IF(C21=1,2,4)</f>
        <v>4</v>
      </c>
      <c r="D24" s="26">
        <f t="shared" ref="D24:N24" si="5">IF(D21=1,2,4)</f>
        <v>4</v>
      </c>
      <c r="E24" s="26">
        <f t="shared" si="5"/>
        <v>4</v>
      </c>
      <c r="F24" s="26">
        <f t="shared" si="5"/>
        <v>4</v>
      </c>
      <c r="G24" s="26">
        <f t="shared" si="5"/>
        <v>4</v>
      </c>
      <c r="H24" s="26">
        <f t="shared" si="5"/>
        <v>2</v>
      </c>
      <c r="I24" s="26">
        <f t="shared" si="5"/>
        <v>4</v>
      </c>
      <c r="J24" s="26">
        <f t="shared" si="5"/>
        <v>4</v>
      </c>
      <c r="K24" s="26">
        <f t="shared" si="5"/>
        <v>4</v>
      </c>
      <c r="L24" s="26">
        <f t="shared" si="5"/>
        <v>4</v>
      </c>
      <c r="M24" s="26">
        <f t="shared" si="5"/>
        <v>4</v>
      </c>
      <c r="N24" s="26">
        <f t="shared" si="5"/>
        <v>4</v>
      </c>
    </row>
    <row r="25" spans="1:14" ht="15.75">
      <c r="A25" s="9"/>
      <c r="B25" s="8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</row>
    <row r="26" spans="1:14" ht="15">
      <c r="A26" s="9">
        <v>2023</v>
      </c>
      <c r="B26" s="9" t="s">
        <v>45</v>
      </c>
      <c r="C26" s="24">
        <f>Inputs!C32</f>
        <v>0.71685585778539307</v>
      </c>
      <c r="D26" s="24">
        <f>Inputs!D32</f>
        <v>0.70100663953737419</v>
      </c>
      <c r="E26" s="24">
        <f>Inputs!E32</f>
        <v>0.76783037052902126</v>
      </c>
      <c r="F26" s="24">
        <f>Inputs!F32</f>
        <v>0.78774898265153137</v>
      </c>
      <c r="G26" s="24">
        <f>Inputs!G32</f>
        <v>0.83786678089526667</v>
      </c>
      <c r="H26" s="24">
        <f>Inputs!H32</f>
        <v>0.92482330263439705</v>
      </c>
      <c r="I26" s="24">
        <f>Inputs!I32</f>
        <v>0.92353823088455778</v>
      </c>
      <c r="J26" s="24">
        <f>Inputs!J32</f>
        <v>1</v>
      </c>
      <c r="K26" s="24">
        <f>Inputs!K32</f>
        <v>0.89826515313771682</v>
      </c>
      <c r="L26" s="24">
        <f>Inputs!L32</f>
        <v>0.81409295352323841</v>
      </c>
      <c r="M26" s="24">
        <f>Inputs!M32</f>
        <v>0.73677446990790318</v>
      </c>
      <c r="N26" s="24">
        <f>Inputs!N32</f>
        <v>0.63868065967016496</v>
      </c>
    </row>
    <row r="27" spans="1:14" ht="15">
      <c r="A27" s="9"/>
      <c r="B27" s="9" t="s">
        <v>46</v>
      </c>
      <c r="C27" s="24">
        <f>IF(C26&gt;Inputs!$C$5,Inputs!$C$5,C26)</f>
        <v>0.71685585778539307</v>
      </c>
      <c r="D27" s="24">
        <f>IF(D26&gt;Inputs!$C$5,Inputs!$C$5,D26)</f>
        <v>0.70100663953737419</v>
      </c>
      <c r="E27" s="24">
        <f>IF(E26&gt;Inputs!$C$5,Inputs!$C$5,E26)</f>
        <v>0.76783037052902126</v>
      </c>
      <c r="F27" s="24">
        <f>IF(F26&gt;Inputs!$C$5,Inputs!$C$5,F26)</f>
        <v>0.78774898265153137</v>
      </c>
      <c r="G27" s="24">
        <f>IF(G26&gt;Inputs!$C$5,Inputs!$C$5,G26)</f>
        <v>0.83786678089526667</v>
      </c>
      <c r="H27" s="24">
        <f>IF(H26&gt;Inputs!$C$5,Inputs!$C$5,H26)</f>
        <v>0.9</v>
      </c>
      <c r="I27" s="24">
        <f>IF(I26&gt;Inputs!$C$5,Inputs!$C$5,I26)</f>
        <v>0.9</v>
      </c>
      <c r="J27" s="24">
        <f>IF(J26&gt;Inputs!$C$5,Inputs!$C$5,J26)</f>
        <v>0.9</v>
      </c>
      <c r="K27" s="24">
        <f>IF(K26&gt;Inputs!$C$5,Inputs!$C$5,K26)</f>
        <v>0.89826515313771682</v>
      </c>
      <c r="L27" s="24">
        <f>IF(L26&gt;Inputs!$C$5,Inputs!$C$5,L26)</f>
        <v>0.81409295352323841</v>
      </c>
      <c r="M27" s="24">
        <f>IF(M26&gt;Inputs!$C$5,Inputs!$C$5,M26)</f>
        <v>0.73677446990790318</v>
      </c>
      <c r="N27" s="24">
        <f>IF(N26&gt;Inputs!$C$5,Inputs!$C$5,N26)</f>
        <v>0.63868065967016496</v>
      </c>
    </row>
    <row r="28" spans="1:14" ht="15">
      <c r="A28" s="9"/>
      <c r="B28" s="9" t="s">
        <v>47</v>
      </c>
      <c r="C28" s="24">
        <f>C26-C27</f>
        <v>0</v>
      </c>
      <c r="D28" s="24">
        <f t="shared" ref="D28:N28" si="6">D26-D27</f>
        <v>0</v>
      </c>
      <c r="E28" s="24">
        <f t="shared" si="6"/>
        <v>0</v>
      </c>
      <c r="F28" s="24">
        <f t="shared" si="6"/>
        <v>0</v>
      </c>
      <c r="G28" s="24">
        <f t="shared" si="6"/>
        <v>0</v>
      </c>
      <c r="H28" s="24">
        <f t="shared" si="6"/>
        <v>2.4823302634397026E-2</v>
      </c>
      <c r="I28" s="24">
        <f t="shared" si="6"/>
        <v>2.3538230884557754E-2</v>
      </c>
      <c r="J28" s="24">
        <f t="shared" si="6"/>
        <v>9.9999999999999978E-2</v>
      </c>
      <c r="K28" s="24">
        <f t="shared" si="6"/>
        <v>0</v>
      </c>
      <c r="L28" s="24">
        <f t="shared" si="6"/>
        <v>0</v>
      </c>
      <c r="M28" s="24">
        <f t="shared" si="6"/>
        <v>0</v>
      </c>
      <c r="N28" s="24">
        <f t="shared" si="6"/>
        <v>0</v>
      </c>
    </row>
    <row r="29" spans="1:14" ht="15">
      <c r="A29" s="9"/>
      <c r="B29" s="25" t="s">
        <v>48</v>
      </c>
      <c r="C29" s="26">
        <f>IF(C26=1,2,4)</f>
        <v>4</v>
      </c>
      <c r="D29" s="26">
        <f t="shared" ref="D29:N29" si="7">IF(D26=1,2,4)</f>
        <v>4</v>
      </c>
      <c r="E29" s="26">
        <f t="shared" si="7"/>
        <v>4</v>
      </c>
      <c r="F29" s="26">
        <f t="shared" si="7"/>
        <v>4</v>
      </c>
      <c r="G29" s="26">
        <f t="shared" si="7"/>
        <v>4</v>
      </c>
      <c r="H29" s="26">
        <f t="shared" si="7"/>
        <v>4</v>
      </c>
      <c r="I29" s="26">
        <f t="shared" si="7"/>
        <v>4</v>
      </c>
      <c r="J29" s="26">
        <f t="shared" si="7"/>
        <v>2</v>
      </c>
      <c r="K29" s="26">
        <f t="shared" si="7"/>
        <v>4</v>
      </c>
      <c r="L29" s="26">
        <f t="shared" si="7"/>
        <v>4</v>
      </c>
      <c r="M29" s="26">
        <f t="shared" si="7"/>
        <v>4</v>
      </c>
      <c r="N29" s="26">
        <f t="shared" si="7"/>
        <v>4</v>
      </c>
    </row>
    <row r="30" spans="1:14" ht="15.75">
      <c r="A30" s="9"/>
      <c r="B30" s="8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</row>
    <row r="31" spans="1:14" ht="15">
      <c r="A31" s="9">
        <v>2024</v>
      </c>
      <c r="B31" s="9" t="s">
        <v>45</v>
      </c>
      <c r="C31" s="24">
        <f>Inputs!C35</f>
        <v>1</v>
      </c>
      <c r="D31" s="24">
        <f>Inputs!D35</f>
        <v>0.77996897850653668</v>
      </c>
      <c r="E31" s="24">
        <f>Inputs!E35</f>
        <v>0.78905384444936844</v>
      </c>
      <c r="F31" s="24">
        <f>Inputs!F35</f>
        <v>0.81586527808553055</v>
      </c>
      <c r="G31" s="24">
        <f>Inputs!G35</f>
        <v>0.89386217593618422</v>
      </c>
      <c r="H31" s="24">
        <f>Inputs!H35</f>
        <v>0.95967205849767334</v>
      </c>
      <c r="I31" s="24">
        <f>Inputs!I35</f>
        <v>0.9585641480168402</v>
      </c>
      <c r="J31" s="24">
        <f>Inputs!J35</f>
        <v>0.97141590959450475</v>
      </c>
      <c r="K31" s="24">
        <f>Inputs!K35</f>
        <v>0.93729226678484379</v>
      </c>
      <c r="L31" s="24">
        <f>Inputs!L35</f>
        <v>0.85176157766452476</v>
      </c>
      <c r="M31" s="24">
        <f>Inputs!M35</f>
        <v>0.75249279858187457</v>
      </c>
      <c r="N31" s="24">
        <f>Inputs!N35</f>
        <v>0.85818745845335698</v>
      </c>
    </row>
    <row r="32" spans="1:14" ht="15">
      <c r="A32" s="9"/>
      <c r="B32" s="9" t="s">
        <v>46</v>
      </c>
      <c r="C32" s="24">
        <f>IF(C31&gt;Inputs!$C$5,Inputs!$C$5,C31)</f>
        <v>0.9</v>
      </c>
      <c r="D32" s="24">
        <f>IF(D31&gt;Inputs!$C$5,Inputs!$C$5,D31)</f>
        <v>0.77996897850653668</v>
      </c>
      <c r="E32" s="24">
        <f>IF(E31&gt;Inputs!$C$5,Inputs!$C$5,E31)</f>
        <v>0.78905384444936844</v>
      </c>
      <c r="F32" s="24">
        <f>IF(F31&gt;Inputs!$C$5,Inputs!$C$5,F31)</f>
        <v>0.81586527808553055</v>
      </c>
      <c r="G32" s="24">
        <f>IF(G31&gt;Inputs!$C$5,Inputs!$C$5,G31)</f>
        <v>0.89386217593618422</v>
      </c>
      <c r="H32" s="24">
        <f>IF(H31&gt;Inputs!$C$5,Inputs!$C$5,H31)</f>
        <v>0.9</v>
      </c>
      <c r="I32" s="24">
        <f>IF(I31&gt;Inputs!$C$5,Inputs!$C$5,I31)</f>
        <v>0.9</v>
      </c>
      <c r="J32" s="24">
        <f>IF(J31&gt;Inputs!$C$5,Inputs!$C$5,J31)</f>
        <v>0.9</v>
      </c>
      <c r="K32" s="24">
        <f>IF(K31&gt;Inputs!$C$5,Inputs!$C$5,K31)</f>
        <v>0.9</v>
      </c>
      <c r="L32" s="24">
        <f>IF(L31&gt;Inputs!$C$5,Inputs!$C$5,L31)</f>
        <v>0.85176157766452476</v>
      </c>
      <c r="M32" s="24">
        <f>IF(M31&gt;Inputs!$C$5,Inputs!$C$5,M31)</f>
        <v>0.75249279858187457</v>
      </c>
      <c r="N32" s="24">
        <f>IF(N31&gt;Inputs!$C$5,Inputs!$C$5,N31)</f>
        <v>0.85818745845335698</v>
      </c>
    </row>
    <row r="33" spans="1:14" ht="15">
      <c r="A33" s="9"/>
      <c r="B33" s="9" t="s">
        <v>47</v>
      </c>
      <c r="C33" s="24">
        <f>C31-C32</f>
        <v>9.9999999999999978E-2</v>
      </c>
      <c r="D33" s="24">
        <f t="shared" ref="D33:N33" si="8">D31-D32</f>
        <v>0</v>
      </c>
      <c r="E33" s="24">
        <f t="shared" si="8"/>
        <v>0</v>
      </c>
      <c r="F33" s="24">
        <f t="shared" si="8"/>
        <v>0</v>
      </c>
      <c r="G33" s="24">
        <f t="shared" si="8"/>
        <v>0</v>
      </c>
      <c r="H33" s="24">
        <f t="shared" si="8"/>
        <v>5.9672058497673319E-2</v>
      </c>
      <c r="I33" s="24">
        <f t="shared" si="8"/>
        <v>5.8564148016840178E-2</v>
      </c>
      <c r="J33" s="24">
        <f t="shared" si="8"/>
        <v>7.1415909594504723E-2</v>
      </c>
      <c r="K33" s="24">
        <f t="shared" si="8"/>
        <v>3.7292266784843764E-2</v>
      </c>
      <c r="L33" s="24">
        <f t="shared" si="8"/>
        <v>0</v>
      </c>
      <c r="M33" s="24">
        <f t="shared" si="8"/>
        <v>0</v>
      </c>
      <c r="N33" s="24">
        <f t="shared" si="8"/>
        <v>0</v>
      </c>
    </row>
    <row r="34" spans="1:14" ht="15">
      <c r="A34" s="9"/>
      <c r="B34" s="25" t="s">
        <v>48</v>
      </c>
      <c r="C34" s="26">
        <f t="shared" ref="C34:N34" si="9">IF(C31=1,2,4)</f>
        <v>2</v>
      </c>
      <c r="D34" s="26">
        <f t="shared" si="9"/>
        <v>4</v>
      </c>
      <c r="E34" s="26">
        <f t="shared" si="9"/>
        <v>4</v>
      </c>
      <c r="F34" s="26">
        <f t="shared" si="9"/>
        <v>4</v>
      </c>
      <c r="G34" s="26">
        <f t="shared" si="9"/>
        <v>4</v>
      </c>
      <c r="H34" s="26">
        <f t="shared" si="9"/>
        <v>4</v>
      </c>
      <c r="I34" s="26">
        <f t="shared" si="9"/>
        <v>4</v>
      </c>
      <c r="J34" s="26">
        <f t="shared" si="9"/>
        <v>4</v>
      </c>
      <c r="K34" s="26">
        <f t="shared" si="9"/>
        <v>4</v>
      </c>
      <c r="L34" s="26">
        <f t="shared" si="9"/>
        <v>4</v>
      </c>
      <c r="M34" s="26">
        <f t="shared" si="9"/>
        <v>4</v>
      </c>
      <c r="N34" s="26">
        <f t="shared" si="9"/>
        <v>4</v>
      </c>
    </row>
    <row r="35" spans="1:14" ht="15">
      <c r="A35" s="9"/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</row>
    <row r="36" spans="1:14" ht="15">
      <c r="A36" s="9">
        <v>2025</v>
      </c>
      <c r="B36" s="9" t="s">
        <v>45</v>
      </c>
      <c r="C36" s="24">
        <f>Inputs!C38</f>
        <v>1</v>
      </c>
      <c r="D36" s="24">
        <f>Inputs!D38</f>
        <v>0.77901883486640389</v>
      </c>
      <c r="E36" s="24">
        <f>Inputs!E38</f>
        <v>0.78887428821725802</v>
      </c>
      <c r="F36" s="24">
        <f>Inputs!F38</f>
        <v>0.81208935611038102</v>
      </c>
      <c r="G36" s="24">
        <f>Inputs!G38</f>
        <v>0.88896189224704336</v>
      </c>
      <c r="H36" s="24">
        <f>Inputs!H38</f>
        <v>0.95619798510731491</v>
      </c>
      <c r="I36" s="24">
        <f>Inputs!I38</f>
        <v>0.95597897503285156</v>
      </c>
      <c r="J36" s="24">
        <f>Inputs!J38</f>
        <v>0.96824353920280337</v>
      </c>
      <c r="K36" s="24">
        <f>Inputs!K38</f>
        <v>0.93648707840560663</v>
      </c>
      <c r="L36" s="24">
        <f>Inputs!L38</f>
        <v>0.8482260183968463</v>
      </c>
      <c r="M36" s="24">
        <f>Inputs!M38</f>
        <v>0.7525186158563294</v>
      </c>
      <c r="N36" s="24">
        <f>Inputs!N38</f>
        <v>0.85808147174770044</v>
      </c>
    </row>
    <row r="37" spans="1:14" ht="15">
      <c r="A37" s="9"/>
      <c r="B37" s="9" t="s">
        <v>46</v>
      </c>
      <c r="C37" s="24">
        <f>IF(C36&gt;Inputs!$C$5,Inputs!$C$5,C36)</f>
        <v>0.9</v>
      </c>
      <c r="D37" s="24">
        <f>IF(D36&gt;Inputs!$C$5,Inputs!$C$5,D36)</f>
        <v>0.77901883486640389</v>
      </c>
      <c r="E37" s="24">
        <f>IF(E36&gt;Inputs!$C$5,Inputs!$C$5,E36)</f>
        <v>0.78887428821725802</v>
      </c>
      <c r="F37" s="24">
        <f>IF(F36&gt;Inputs!$C$5,Inputs!$C$5,F36)</f>
        <v>0.81208935611038102</v>
      </c>
      <c r="G37" s="24">
        <f>IF(G36&gt;Inputs!$C$5,Inputs!$C$5,G36)</f>
        <v>0.88896189224704336</v>
      </c>
      <c r="H37" s="24">
        <f>IF(H36&gt;Inputs!$C$5,Inputs!$C$5,H36)</f>
        <v>0.9</v>
      </c>
      <c r="I37" s="24">
        <f>IF(I36&gt;Inputs!$C$5,Inputs!$C$5,I36)</f>
        <v>0.9</v>
      </c>
      <c r="J37" s="24">
        <f>IF(J36&gt;Inputs!$C$5,Inputs!$C$5,J36)</f>
        <v>0.9</v>
      </c>
      <c r="K37" s="24">
        <f>IF(K36&gt;Inputs!$C$5,Inputs!$C$5,K36)</f>
        <v>0.9</v>
      </c>
      <c r="L37" s="24">
        <f>IF(L36&gt;Inputs!$C$5,Inputs!$C$5,L36)</f>
        <v>0.8482260183968463</v>
      </c>
      <c r="M37" s="24">
        <f>IF(M36&gt;Inputs!$C$5,Inputs!$C$5,M36)</f>
        <v>0.7525186158563294</v>
      </c>
      <c r="N37" s="24">
        <f>IF(N36&gt;Inputs!$C$5,Inputs!$C$5,N36)</f>
        <v>0.85808147174770044</v>
      </c>
    </row>
    <row r="38" spans="1:14" ht="15">
      <c r="A38" s="9"/>
      <c r="B38" s="9" t="s">
        <v>47</v>
      </c>
      <c r="C38" s="24">
        <f>C36-C37</f>
        <v>9.9999999999999978E-2</v>
      </c>
      <c r="D38" s="24">
        <f t="shared" ref="D38:N38" si="10">D36-D37</f>
        <v>0</v>
      </c>
      <c r="E38" s="24">
        <f t="shared" si="10"/>
        <v>0</v>
      </c>
      <c r="F38" s="24">
        <f t="shared" si="10"/>
        <v>0</v>
      </c>
      <c r="G38" s="24">
        <f t="shared" si="10"/>
        <v>0</v>
      </c>
      <c r="H38" s="24">
        <f t="shared" si="10"/>
        <v>5.6197985107314885E-2</v>
      </c>
      <c r="I38" s="24">
        <f t="shared" si="10"/>
        <v>5.5978975032851541E-2</v>
      </c>
      <c r="J38" s="24">
        <f t="shared" si="10"/>
        <v>6.8243539202803349E-2</v>
      </c>
      <c r="K38" s="24">
        <f t="shared" si="10"/>
        <v>3.648707840560661E-2</v>
      </c>
      <c r="L38" s="24">
        <f t="shared" si="10"/>
        <v>0</v>
      </c>
      <c r="M38" s="24">
        <f t="shared" si="10"/>
        <v>0</v>
      </c>
      <c r="N38" s="24">
        <f t="shared" si="10"/>
        <v>0</v>
      </c>
    </row>
    <row r="39" spans="1:14" ht="15">
      <c r="A39" s="9"/>
      <c r="B39" s="25" t="s">
        <v>48</v>
      </c>
      <c r="C39" s="26">
        <f t="shared" ref="C39:N39" si="11">IF(C36=1,2,4)</f>
        <v>2</v>
      </c>
      <c r="D39" s="26">
        <f t="shared" si="11"/>
        <v>4</v>
      </c>
      <c r="E39" s="26">
        <f t="shared" si="11"/>
        <v>4</v>
      </c>
      <c r="F39" s="26">
        <f t="shared" si="11"/>
        <v>4</v>
      </c>
      <c r="G39" s="26">
        <f t="shared" si="11"/>
        <v>4</v>
      </c>
      <c r="H39" s="26">
        <f t="shared" si="11"/>
        <v>4</v>
      </c>
      <c r="I39" s="26">
        <f t="shared" si="11"/>
        <v>4</v>
      </c>
      <c r="J39" s="26">
        <f t="shared" si="11"/>
        <v>4</v>
      </c>
      <c r="K39" s="26">
        <f t="shared" si="11"/>
        <v>4</v>
      </c>
      <c r="L39" s="26">
        <f t="shared" si="11"/>
        <v>4</v>
      </c>
      <c r="M39" s="26">
        <f t="shared" si="11"/>
        <v>4</v>
      </c>
      <c r="N39" s="26">
        <f t="shared" si="11"/>
        <v>4</v>
      </c>
    </row>
    <row r="40" spans="1:14" ht="15">
      <c r="A40" s="9"/>
      <c r="B40" s="25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</row>
    <row r="42" spans="1:14" ht="15">
      <c r="A42" s="9" t="s">
        <v>67</v>
      </c>
      <c r="B42" s="9" t="s">
        <v>45</v>
      </c>
      <c r="C42" s="24">
        <f>Inputs!C42</f>
        <v>0.85347686530517874</v>
      </c>
      <c r="D42" s="24">
        <f>Inputs!D42</f>
        <v>0.74837118179630824</v>
      </c>
      <c r="E42" s="24">
        <f>Inputs!E42</f>
        <v>0.79407148234777991</v>
      </c>
      <c r="F42" s="24">
        <f>Inputs!F42</f>
        <v>0.82560190054684035</v>
      </c>
      <c r="G42" s="24">
        <f>Inputs!G42</f>
        <v>0.90555407767284435</v>
      </c>
      <c r="H42" s="24">
        <f>Inputs!H42</f>
        <v>0.97079714991636046</v>
      </c>
      <c r="I42" s="24">
        <f>Inputs!I42</f>
        <v>0.97081867690485835</v>
      </c>
      <c r="J42" s="24">
        <f>Inputs!J42</f>
        <v>1</v>
      </c>
      <c r="K42" s="24">
        <f>Inputs!K42</f>
        <v>0.94953118794986369</v>
      </c>
      <c r="L42" s="24">
        <f>Inputs!L42</f>
        <v>0.86750479882497289</v>
      </c>
      <c r="M42" s="24">
        <f>Inputs!M42</f>
        <v>0.76030736386797115</v>
      </c>
      <c r="N42" s="24">
        <f>Inputs!N42</f>
        <v>0.76511748904132293</v>
      </c>
    </row>
    <row r="43" spans="1:14" ht="15">
      <c r="A43" s="9"/>
      <c r="B43" s="9" t="s">
        <v>46</v>
      </c>
      <c r="C43" s="24">
        <f>IF(C42&gt;Inputs!$C$5,Inputs!$C$5,C42)</f>
        <v>0.85347686530517874</v>
      </c>
      <c r="D43" s="24">
        <f>IF(D42&gt;Inputs!$C$5,Inputs!$C$5,D42)</f>
        <v>0.74837118179630824</v>
      </c>
      <c r="E43" s="24">
        <f>IF(E42&gt;Inputs!$C$5,Inputs!$C$5,E42)</f>
        <v>0.79407148234777991</v>
      </c>
      <c r="F43" s="24">
        <f>IF(F42&gt;Inputs!$C$5,Inputs!$C$5,F42)</f>
        <v>0.82560190054684035</v>
      </c>
      <c r="G43" s="24">
        <f>IF(G42&gt;Inputs!$C$5,Inputs!$C$5,G42)</f>
        <v>0.9</v>
      </c>
      <c r="H43" s="24">
        <f>IF(H42&gt;Inputs!$C$5,Inputs!$C$5,H42)</f>
        <v>0.9</v>
      </c>
      <c r="I43" s="24">
        <f>IF(I42&gt;Inputs!$C$5,Inputs!$C$5,I42)</f>
        <v>0.9</v>
      </c>
      <c r="J43" s="24">
        <f>IF(J42&gt;Inputs!$C$5,Inputs!$C$5,J42)</f>
        <v>0.9</v>
      </c>
      <c r="K43" s="24">
        <f>IF(K42&gt;Inputs!$C$5,Inputs!$C$5,K42)</f>
        <v>0.9</v>
      </c>
      <c r="L43" s="24">
        <f>IF(L42&gt;Inputs!$C$5,Inputs!$C$5,L42)</f>
        <v>0.86750479882497289</v>
      </c>
      <c r="M43" s="24">
        <f>IF(M42&gt;Inputs!$C$5,Inputs!$C$5,M42)</f>
        <v>0.76030736386797115</v>
      </c>
      <c r="N43" s="24">
        <f>IF(N42&gt;Inputs!$C$5,Inputs!$C$5,N42)</f>
        <v>0.76511748904132293</v>
      </c>
    </row>
    <row r="44" spans="1:14" ht="15">
      <c r="A44" s="9"/>
      <c r="B44" s="9" t="s">
        <v>47</v>
      </c>
      <c r="C44" s="24">
        <f>C42-C43</f>
        <v>0</v>
      </c>
      <c r="D44" s="24">
        <f t="shared" ref="D44:N44" si="12">D42-D43</f>
        <v>0</v>
      </c>
      <c r="E44" s="24">
        <f t="shared" si="12"/>
        <v>0</v>
      </c>
      <c r="F44" s="24">
        <f t="shared" si="12"/>
        <v>0</v>
      </c>
      <c r="G44" s="24">
        <f t="shared" si="12"/>
        <v>5.5540776728443264E-3</v>
      </c>
      <c r="H44" s="24">
        <f t="shared" si="12"/>
        <v>7.0797149916360436E-2</v>
      </c>
      <c r="I44" s="24">
        <f t="shared" si="12"/>
        <v>7.0818676904858324E-2</v>
      </c>
      <c r="J44" s="24">
        <f t="shared" si="12"/>
        <v>9.9999999999999978E-2</v>
      </c>
      <c r="K44" s="24">
        <f t="shared" si="12"/>
        <v>4.9531187949863664E-2</v>
      </c>
      <c r="L44" s="24">
        <f t="shared" si="12"/>
        <v>0</v>
      </c>
      <c r="M44" s="24">
        <f t="shared" si="12"/>
        <v>0</v>
      </c>
      <c r="N44" s="24">
        <f t="shared" si="12"/>
        <v>0</v>
      </c>
    </row>
    <row r="45" spans="1:14" ht="15">
      <c r="A45" s="9"/>
      <c r="B45" s="25" t="s">
        <v>48</v>
      </c>
      <c r="C45" s="26">
        <f>IF(C42=1,2,4)</f>
        <v>4</v>
      </c>
      <c r="D45" s="26">
        <f t="shared" ref="D45:N45" si="13">IF(D42=1,2,4)</f>
        <v>4</v>
      </c>
      <c r="E45" s="26">
        <f t="shared" si="13"/>
        <v>4</v>
      </c>
      <c r="F45" s="26">
        <f t="shared" si="13"/>
        <v>4</v>
      </c>
      <c r="G45" s="26">
        <f t="shared" si="13"/>
        <v>4</v>
      </c>
      <c r="H45" s="26">
        <f t="shared" si="13"/>
        <v>4</v>
      </c>
      <c r="I45" s="26">
        <f t="shared" si="13"/>
        <v>4</v>
      </c>
      <c r="J45" s="26">
        <f t="shared" si="13"/>
        <v>2</v>
      </c>
      <c r="K45" s="26">
        <f t="shared" si="13"/>
        <v>4</v>
      </c>
      <c r="L45" s="26">
        <f t="shared" si="13"/>
        <v>4</v>
      </c>
      <c r="M45" s="26">
        <f t="shared" si="13"/>
        <v>4</v>
      </c>
      <c r="N45" s="26">
        <f t="shared" si="13"/>
        <v>4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7A03E-EB83-45BF-A07C-6F5F564FDE24}">
  <dimension ref="D3:L20"/>
  <sheetViews>
    <sheetView workbookViewId="0">
      <selection activeCell="K25" sqref="K25"/>
    </sheetView>
  </sheetViews>
  <sheetFormatPr defaultColWidth="9.140625" defaultRowHeight="14.25"/>
  <cols>
    <col min="1" max="5" width="9.140625" style="1"/>
    <col min="6" max="11" width="12.85546875" style="1" customWidth="1"/>
    <col min="12" max="16384" width="9.140625" style="1"/>
  </cols>
  <sheetData>
    <row r="3" spans="4:12" ht="15">
      <c r="D3" s="1" t="s">
        <v>49</v>
      </c>
      <c r="F3" s="31">
        <v>2020</v>
      </c>
      <c r="G3" s="31">
        <v>2021</v>
      </c>
      <c r="H3" s="31">
        <v>2022</v>
      </c>
      <c r="I3" s="31">
        <v>2023</v>
      </c>
      <c r="J3" s="31">
        <v>2024</v>
      </c>
      <c r="K3" s="31">
        <v>2025</v>
      </c>
    </row>
    <row r="4" spans="4:12">
      <c r="D4" s="1">
        <v>1</v>
      </c>
      <c r="E4" s="28" t="s">
        <v>50</v>
      </c>
      <c r="F4" s="34">
        <v>3538</v>
      </c>
      <c r="G4" s="34">
        <v>2904.8538121877332</v>
      </c>
      <c r="H4" s="34">
        <v>3735</v>
      </c>
      <c r="I4" s="34">
        <v>3347</v>
      </c>
      <c r="J4" s="34">
        <v>4513</v>
      </c>
      <c r="K4" s="34">
        <v>4566</v>
      </c>
      <c r="L4" s="69"/>
    </row>
    <row r="5" spans="4:12">
      <c r="D5" s="1">
        <v>2</v>
      </c>
      <c r="E5" s="29" t="s">
        <v>51</v>
      </c>
      <c r="F5" s="34">
        <v>3013</v>
      </c>
      <c r="G5" s="34">
        <v>3415.1890153510153</v>
      </c>
      <c r="H5" s="34">
        <v>3042</v>
      </c>
      <c r="I5" s="34">
        <v>3273</v>
      </c>
      <c r="J5" s="34">
        <v>3520</v>
      </c>
      <c r="K5" s="34">
        <v>3557</v>
      </c>
      <c r="L5" s="69"/>
    </row>
    <row r="6" spans="4:12">
      <c r="D6" s="1">
        <v>3</v>
      </c>
      <c r="E6" s="29" t="s">
        <v>52</v>
      </c>
      <c r="F6" s="34">
        <v>3574</v>
      </c>
      <c r="G6" s="34">
        <v>3466.5357216664092</v>
      </c>
      <c r="H6" s="34">
        <v>3242</v>
      </c>
      <c r="I6" s="34">
        <v>3585</v>
      </c>
      <c r="J6" s="34">
        <v>3561</v>
      </c>
      <c r="K6" s="34">
        <v>3602</v>
      </c>
      <c r="L6" s="69"/>
    </row>
    <row r="7" spans="4:12">
      <c r="D7" s="1">
        <v>4</v>
      </c>
      <c r="E7" s="29" t="s">
        <v>53</v>
      </c>
      <c r="F7" s="34">
        <v>3591</v>
      </c>
      <c r="G7" s="34">
        <v>3635.6010791250001</v>
      </c>
      <c r="H7" s="34">
        <v>3571</v>
      </c>
      <c r="I7" s="34">
        <v>3678</v>
      </c>
      <c r="J7" s="34">
        <v>3681.9999999999995</v>
      </c>
      <c r="K7" s="34">
        <v>3708</v>
      </c>
      <c r="L7" s="69"/>
    </row>
    <row r="8" spans="4:12">
      <c r="D8" s="1">
        <v>5</v>
      </c>
      <c r="E8" s="29" t="s">
        <v>54</v>
      </c>
      <c r="F8" s="34">
        <v>3903</v>
      </c>
      <c r="G8" s="34">
        <v>4069.0894343320524</v>
      </c>
      <c r="H8" s="34">
        <v>4006</v>
      </c>
      <c r="I8" s="34">
        <v>3912</v>
      </c>
      <c r="J8" s="34">
        <v>4033.9999999999995</v>
      </c>
      <c r="K8" s="34">
        <v>4059</v>
      </c>
      <c r="L8" s="69"/>
    </row>
    <row r="9" spans="4:12">
      <c r="D9" s="1">
        <v>6</v>
      </c>
      <c r="E9" s="29" t="s">
        <v>55</v>
      </c>
      <c r="F9" s="34">
        <v>4254</v>
      </c>
      <c r="G9" s="34">
        <v>4057.0154358448362</v>
      </c>
      <c r="H9" s="34">
        <v>4385</v>
      </c>
      <c r="I9" s="34">
        <v>4318</v>
      </c>
      <c r="J9" s="34">
        <v>4331</v>
      </c>
      <c r="K9" s="34">
        <v>4366</v>
      </c>
      <c r="L9" s="69"/>
    </row>
    <row r="10" spans="4:12">
      <c r="D10" s="1">
        <v>7</v>
      </c>
      <c r="E10" s="29" t="s">
        <v>56</v>
      </c>
      <c r="F10" s="34">
        <v>4143</v>
      </c>
      <c r="G10" s="34">
        <v>4210.585566003957</v>
      </c>
      <c r="H10" s="34">
        <v>4355</v>
      </c>
      <c r="I10" s="34">
        <v>4312</v>
      </c>
      <c r="J10" s="34">
        <v>4326</v>
      </c>
      <c r="K10" s="34">
        <v>4365</v>
      </c>
      <c r="L10" s="69"/>
    </row>
    <row r="11" spans="4:12">
      <c r="D11" s="1">
        <v>8</v>
      </c>
      <c r="E11" s="29" t="s">
        <v>57</v>
      </c>
      <c r="F11" s="34">
        <v>4239</v>
      </c>
      <c r="G11" s="34">
        <v>4393.4364634362446</v>
      </c>
      <c r="H11" s="34">
        <v>4378</v>
      </c>
      <c r="I11" s="34">
        <v>4669</v>
      </c>
      <c r="J11" s="34">
        <v>4384</v>
      </c>
      <c r="K11" s="34">
        <v>4421</v>
      </c>
      <c r="L11" s="69"/>
    </row>
    <row r="12" spans="4:12">
      <c r="D12" s="1">
        <v>9</v>
      </c>
      <c r="E12" s="29" t="s">
        <v>58</v>
      </c>
      <c r="F12" s="34">
        <v>4255</v>
      </c>
      <c r="G12" s="34">
        <v>3967.7984173092996</v>
      </c>
      <c r="H12" s="34">
        <v>4225</v>
      </c>
      <c r="I12" s="34">
        <v>4194</v>
      </c>
      <c r="J12" s="34">
        <v>4230</v>
      </c>
      <c r="K12" s="34">
        <v>4276</v>
      </c>
      <c r="L12" s="69"/>
    </row>
    <row r="13" spans="4:12">
      <c r="D13" s="1">
        <v>10</v>
      </c>
      <c r="E13" s="29" t="s">
        <v>59</v>
      </c>
      <c r="F13" s="34">
        <v>3872</v>
      </c>
      <c r="G13" s="34">
        <v>3961.375726206034</v>
      </c>
      <c r="H13" s="34">
        <v>3624</v>
      </c>
      <c r="I13" s="34">
        <v>3801</v>
      </c>
      <c r="J13" s="34">
        <v>3844</v>
      </c>
      <c r="K13" s="34">
        <v>3873</v>
      </c>
      <c r="L13" s="69"/>
    </row>
    <row r="14" spans="4:12">
      <c r="D14" s="1">
        <v>11</v>
      </c>
      <c r="E14" s="30" t="s">
        <v>60</v>
      </c>
      <c r="F14" s="34">
        <v>3274</v>
      </c>
      <c r="G14" s="34">
        <v>2924.3120710439798</v>
      </c>
      <c r="H14" s="34">
        <v>3666</v>
      </c>
      <c r="I14" s="34">
        <v>3440</v>
      </c>
      <c r="J14" s="34">
        <v>3396</v>
      </c>
      <c r="K14" s="34">
        <v>3436</v>
      </c>
      <c r="L14" s="69"/>
    </row>
    <row r="15" spans="4:12">
      <c r="D15" s="1">
        <v>12</v>
      </c>
      <c r="E15" s="30" t="s">
        <v>61</v>
      </c>
      <c r="F15" s="34">
        <v>3024</v>
      </c>
      <c r="G15" s="34">
        <v>2940.7055255787918</v>
      </c>
      <c r="H15" s="34">
        <v>3526</v>
      </c>
      <c r="I15" s="34">
        <v>2982</v>
      </c>
      <c r="J15" s="34">
        <v>3873</v>
      </c>
      <c r="K15" s="34">
        <v>3918</v>
      </c>
      <c r="L15" s="69"/>
    </row>
    <row r="19" spans="4:5" ht="15">
      <c r="D19" s="35" t="s">
        <v>64</v>
      </c>
      <c r="E19" s="33" t="s">
        <v>65</v>
      </c>
    </row>
    <row r="20" spans="4:5">
      <c r="D20" s="32"/>
    </row>
  </sheetData>
  <hyperlinks>
    <hyperlink ref="E19" r:id="rId1" xr:uid="{07338234-EBF2-457E-A2E5-E8BD95D6F19C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B87B8-784E-449F-ADDB-E51D33DC8F60}">
  <sheetPr>
    <pageSetUpPr fitToPage="1"/>
  </sheetPr>
  <dimension ref="B1:O4"/>
  <sheetViews>
    <sheetView tabSelected="1" topLeftCell="A2" zoomScale="75" zoomScaleNormal="75" workbookViewId="0">
      <selection activeCell="R11" sqref="R11"/>
    </sheetView>
  </sheetViews>
  <sheetFormatPr defaultRowHeight="15"/>
  <cols>
    <col min="6" max="6" width="1.140625" customWidth="1"/>
    <col min="15" max="15" width="1.140625" customWidth="1"/>
  </cols>
  <sheetData>
    <row r="1" spans="2:15" ht="18">
      <c r="B1" s="66" t="s">
        <v>69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2:15" ht="15.75">
      <c r="B2" s="67" t="s">
        <v>62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</row>
    <row r="3" spans="2:15" ht="15.75">
      <c r="B3" s="67" t="s">
        <v>63</v>
      </c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</row>
    <row r="4" spans="2:15" ht="15.75">
      <c r="B4" s="68" t="s">
        <v>70</v>
      </c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</row>
  </sheetData>
  <mergeCells count="4">
    <mergeCell ref="B1:O1"/>
    <mergeCell ref="B2:O2"/>
    <mergeCell ref="B3:O3"/>
    <mergeCell ref="B4:O4"/>
  </mergeCells>
  <printOptions horizontalCentered="1"/>
  <pageMargins left="0.25" right="0.5" top="1.25" bottom="0.5" header="0.5" footer="0.3"/>
  <pageSetup scale="88" orientation="portrait" r:id="rId1"/>
  <headerFooter scaleWithDoc="0" alignWithMargins="0">
    <oddHeader>&amp;R&amp;"Arial,Bold"&amp;A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23E22-2713-4ADB-BA02-EF7FC50A02A4}">
  <dimension ref="A1:S104"/>
  <sheetViews>
    <sheetView topLeftCell="A3" zoomScaleNormal="100" workbookViewId="0">
      <selection activeCell="V22" sqref="V22"/>
    </sheetView>
  </sheetViews>
  <sheetFormatPr defaultColWidth="9.140625" defaultRowHeight="14.1" customHeight="1"/>
  <cols>
    <col min="1" max="1" width="3.5703125" style="36" customWidth="1"/>
    <col min="2" max="2" width="9.42578125" style="36" customWidth="1"/>
    <col min="3" max="3" width="12" style="36" customWidth="1"/>
    <col min="4" max="6" width="9.5703125" style="36" customWidth="1"/>
    <col min="7" max="7" width="10" style="36" customWidth="1"/>
    <col min="8" max="18" width="9.5703125" style="36" customWidth="1"/>
    <col min="19" max="19" width="10.42578125" style="36" customWidth="1"/>
    <col min="20" max="16384" width="9.140625" style="36"/>
  </cols>
  <sheetData>
    <row r="1" spans="1:19" ht="14.1" hidden="1" customHeight="1">
      <c r="C1" s="36">
        <v>2</v>
      </c>
      <c r="F1" s="36">
        <v>3</v>
      </c>
      <c r="G1" s="36">
        <v>4</v>
      </c>
      <c r="H1" s="36">
        <v>5</v>
      </c>
      <c r="I1" s="36">
        <v>6</v>
      </c>
      <c r="J1" s="36">
        <v>7</v>
      </c>
      <c r="K1" s="36">
        <v>8</v>
      </c>
      <c r="L1" s="36">
        <v>9</v>
      </c>
      <c r="M1" s="36">
        <v>10</v>
      </c>
      <c r="N1" s="36">
        <v>11</v>
      </c>
      <c r="O1" s="36">
        <v>12</v>
      </c>
      <c r="P1" s="36">
        <v>13</v>
      </c>
      <c r="Q1" s="36">
        <v>14</v>
      </c>
      <c r="R1" s="36">
        <v>15</v>
      </c>
      <c r="S1" s="36">
        <v>17</v>
      </c>
    </row>
    <row r="2" spans="1:19" ht="14.1" hidden="1" customHeight="1">
      <c r="S2" s="36">
        <v>2</v>
      </c>
    </row>
    <row r="3" spans="1:19" ht="14.1" customHeight="1" thickBot="1">
      <c r="A3" s="37" t="s">
        <v>105</v>
      </c>
      <c r="B3" s="37"/>
      <c r="C3" s="37"/>
      <c r="D3" s="37"/>
      <c r="E3" s="37"/>
      <c r="F3" s="37"/>
      <c r="G3" s="37"/>
      <c r="H3" s="37" t="s">
        <v>104</v>
      </c>
      <c r="I3" s="37"/>
      <c r="J3" s="37"/>
      <c r="K3" s="37"/>
      <c r="L3" s="37"/>
      <c r="M3" s="37"/>
      <c r="N3" s="37"/>
      <c r="O3" s="37"/>
      <c r="P3" s="37"/>
      <c r="Q3" s="37"/>
      <c r="R3" s="37"/>
      <c r="S3" s="37" t="str">
        <f>"Page 1 of " &amp; S$2</f>
        <v>Page 1 of 2</v>
      </c>
    </row>
    <row r="4" spans="1:19" ht="14.1" customHeight="1">
      <c r="A4" s="36" t="s">
        <v>91</v>
      </c>
      <c r="E4" s="36" t="s">
        <v>90</v>
      </c>
      <c r="G4" s="36" t="s">
        <v>103</v>
      </c>
      <c r="K4" s="53"/>
      <c r="L4" s="53"/>
      <c r="N4" s="53"/>
      <c r="O4" s="53"/>
      <c r="P4" s="53" t="s">
        <v>89</v>
      </c>
      <c r="S4" s="52"/>
    </row>
    <row r="5" spans="1:19" ht="14.1" customHeight="1">
      <c r="K5" s="44"/>
      <c r="L5" s="52"/>
      <c r="O5" s="44"/>
      <c r="P5" s="44" t="s">
        <v>102</v>
      </c>
      <c r="Q5" s="52" t="s">
        <v>88</v>
      </c>
      <c r="S5" s="44"/>
    </row>
    <row r="6" spans="1:19" ht="14.1" customHeight="1">
      <c r="A6" s="36" t="s">
        <v>87</v>
      </c>
      <c r="K6" s="44"/>
      <c r="L6" s="52"/>
      <c r="M6" s="44"/>
      <c r="P6" s="44" t="s">
        <v>102</v>
      </c>
      <c r="Q6" s="52" t="s">
        <v>86</v>
      </c>
      <c r="S6" s="44"/>
    </row>
    <row r="7" spans="1:19" ht="14.1" customHeight="1">
      <c r="K7" s="44"/>
      <c r="L7" s="52"/>
      <c r="M7" s="44"/>
      <c r="P7" s="44" t="s">
        <v>102</v>
      </c>
      <c r="Q7" s="52" t="s">
        <v>85</v>
      </c>
      <c r="S7" s="44"/>
    </row>
    <row r="8" spans="1:19" ht="14.1" customHeight="1" thickBot="1">
      <c r="A8" s="37" t="s">
        <v>101</v>
      </c>
      <c r="B8" s="37"/>
      <c r="C8" s="37"/>
      <c r="D8" s="37"/>
      <c r="E8" s="37"/>
      <c r="F8" s="37"/>
      <c r="G8" s="37"/>
      <c r="H8" s="37"/>
      <c r="I8" s="51"/>
      <c r="J8" s="37"/>
      <c r="K8" s="37"/>
      <c r="L8" s="37"/>
      <c r="M8" s="37"/>
      <c r="N8" s="37"/>
      <c r="O8" s="37"/>
      <c r="P8" s="37"/>
      <c r="Q8" s="37" t="s">
        <v>100</v>
      </c>
      <c r="R8" s="37"/>
      <c r="S8" s="37"/>
    </row>
    <row r="9" spans="1:19" ht="14.1" customHeight="1"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</row>
    <row r="10" spans="1:19" ht="14.1" customHeight="1"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</row>
    <row r="11" spans="1:19" ht="14.1" customHeight="1">
      <c r="B11" s="43"/>
      <c r="C11" s="43"/>
      <c r="E11" s="43" t="s">
        <v>84</v>
      </c>
      <c r="F11" s="43"/>
      <c r="G11" s="43"/>
      <c r="H11" s="65"/>
      <c r="I11" s="43"/>
      <c r="J11" s="43"/>
      <c r="K11" s="65"/>
      <c r="L11" s="43"/>
      <c r="M11" s="65"/>
      <c r="N11" s="43"/>
      <c r="O11" s="43"/>
      <c r="P11" s="43"/>
      <c r="Q11" s="43"/>
      <c r="R11" s="43"/>
      <c r="S11" s="43"/>
    </row>
    <row r="12" spans="1:19" ht="14.1" customHeight="1">
      <c r="A12" s="36" t="s">
        <v>13</v>
      </c>
      <c r="B12" s="43"/>
      <c r="C12" s="43"/>
      <c r="D12" s="43"/>
      <c r="E12" s="43" t="s">
        <v>83</v>
      </c>
      <c r="F12" s="65"/>
      <c r="G12" s="65"/>
      <c r="H12" s="43"/>
      <c r="I12" s="65"/>
      <c r="J12" s="65"/>
      <c r="K12" s="43"/>
      <c r="L12" s="65"/>
      <c r="M12" s="43"/>
      <c r="N12" s="65"/>
      <c r="O12" s="65" t="s">
        <v>99</v>
      </c>
      <c r="P12" s="65"/>
      <c r="Q12" s="65"/>
      <c r="R12" s="65"/>
      <c r="S12" s="43"/>
    </row>
    <row r="13" spans="1:19" ht="14.1" customHeight="1" thickBot="1">
      <c r="A13" s="37" t="s">
        <v>98</v>
      </c>
      <c r="B13" s="51"/>
      <c r="C13" s="51" t="s">
        <v>97</v>
      </c>
      <c r="D13" s="51"/>
      <c r="E13" s="51" t="s">
        <v>82</v>
      </c>
      <c r="F13" s="64"/>
      <c r="G13" s="64" t="s">
        <v>96</v>
      </c>
      <c r="H13" s="64"/>
      <c r="I13" s="64" t="s">
        <v>95</v>
      </c>
      <c r="J13" s="64"/>
      <c r="K13" s="64"/>
      <c r="L13" s="64" t="s">
        <v>94</v>
      </c>
      <c r="M13" s="64"/>
      <c r="N13" s="64"/>
      <c r="O13" s="64" t="s">
        <v>93</v>
      </c>
      <c r="P13" s="64"/>
      <c r="Q13" s="64"/>
      <c r="R13" s="64"/>
      <c r="S13" s="64"/>
    </row>
    <row r="14" spans="1:19" ht="14.1" customHeight="1">
      <c r="A14" s="36">
        <v>1</v>
      </c>
      <c r="B14" s="54"/>
      <c r="C14" s="40"/>
      <c r="D14" s="54"/>
      <c r="F14" s="48"/>
      <c r="G14" s="48"/>
      <c r="H14" s="48"/>
      <c r="I14" s="63"/>
      <c r="J14" s="54"/>
      <c r="K14" s="54"/>
      <c r="L14" s="62"/>
      <c r="M14" s="54"/>
      <c r="N14" s="54"/>
      <c r="O14" s="47"/>
      <c r="P14" s="54"/>
      <c r="Q14" s="54"/>
      <c r="R14" s="54"/>
      <c r="S14" s="54"/>
    </row>
    <row r="15" spans="1:19" ht="14.1" customHeight="1">
      <c r="A15" s="36">
        <v>2</v>
      </c>
      <c r="B15" s="54"/>
      <c r="C15" s="40">
        <v>43831</v>
      </c>
      <c r="E15" s="36">
        <v>3538</v>
      </c>
      <c r="F15" s="39"/>
      <c r="G15" s="39" t="s">
        <v>80</v>
      </c>
      <c r="H15" s="39"/>
      <c r="I15" s="39">
        <v>22</v>
      </c>
      <c r="J15" s="62"/>
      <c r="K15" s="39"/>
      <c r="L15" s="61">
        <v>800</v>
      </c>
      <c r="M15" s="39"/>
      <c r="N15" s="39"/>
      <c r="O15" s="47" t="s">
        <v>75</v>
      </c>
      <c r="P15" s="42">
        <f>E15/MAX(E$15:$E$26)</f>
        <v>0.83149236192714449</v>
      </c>
      <c r="Q15" s="54"/>
      <c r="R15" s="54"/>
      <c r="S15" s="54"/>
    </row>
    <row r="16" spans="1:19" ht="14.1" customHeight="1">
      <c r="A16" s="36">
        <v>3</v>
      </c>
      <c r="B16" s="54"/>
      <c r="C16" s="40">
        <v>43862</v>
      </c>
      <c r="E16" s="36">
        <v>3013</v>
      </c>
      <c r="F16" s="39"/>
      <c r="G16" s="39" t="s">
        <v>81</v>
      </c>
      <c r="H16" s="39"/>
      <c r="I16" s="39">
        <v>18</v>
      </c>
      <c r="J16" s="62"/>
      <c r="K16" s="39"/>
      <c r="L16" s="61">
        <v>1700</v>
      </c>
      <c r="M16" s="39"/>
      <c r="N16" s="39"/>
      <c r="O16" s="47" t="s">
        <v>75</v>
      </c>
      <c r="P16" s="42">
        <f>E16/MAX(E$15:$E$26)</f>
        <v>0.70810810810810809</v>
      </c>
      <c r="Q16" s="62"/>
      <c r="R16" s="62"/>
      <c r="S16" s="62"/>
    </row>
    <row r="17" spans="1:19" ht="14.1" customHeight="1">
      <c r="A17" s="36">
        <v>4</v>
      </c>
      <c r="B17" s="54"/>
      <c r="C17" s="40">
        <v>43891</v>
      </c>
      <c r="E17" s="36">
        <v>3574</v>
      </c>
      <c r="F17" s="39"/>
      <c r="G17" s="39" t="s">
        <v>79</v>
      </c>
      <c r="H17" s="39"/>
      <c r="I17" s="39">
        <v>30</v>
      </c>
      <c r="J17" s="62"/>
      <c r="K17" s="39"/>
      <c r="L17" s="61">
        <v>1800</v>
      </c>
      <c r="M17" s="39"/>
      <c r="N17" s="39"/>
      <c r="O17" s="47" t="s">
        <v>75</v>
      </c>
      <c r="P17" s="42">
        <f>E17/MAX(E$15:$E$26)</f>
        <v>0.83995299647473565</v>
      </c>
      <c r="Q17" s="48"/>
      <c r="R17" s="48"/>
      <c r="S17" s="48"/>
    </row>
    <row r="18" spans="1:19" ht="14.1" customHeight="1">
      <c r="A18" s="36">
        <v>5</v>
      </c>
      <c r="B18" s="54"/>
      <c r="C18" s="40">
        <v>43922</v>
      </c>
      <c r="D18" s="48"/>
      <c r="E18" s="36">
        <v>3591</v>
      </c>
      <c r="F18" s="48"/>
      <c r="G18" s="59" t="s">
        <v>76</v>
      </c>
      <c r="H18" s="48"/>
      <c r="I18" s="39">
        <v>12</v>
      </c>
      <c r="J18" s="48"/>
      <c r="K18" s="48"/>
      <c r="L18" s="61">
        <v>1700</v>
      </c>
      <c r="M18" s="48"/>
      <c r="N18" s="48"/>
      <c r="O18" s="47" t="s">
        <v>75</v>
      </c>
      <c r="P18" s="42">
        <f>E18/MAX(E$15:$E$26)</f>
        <v>0.84394829612220912</v>
      </c>
      <c r="Q18" s="39"/>
      <c r="R18" s="39"/>
      <c r="S18" s="39"/>
    </row>
    <row r="19" spans="1:19" ht="14.1" customHeight="1">
      <c r="A19" s="36">
        <v>6</v>
      </c>
      <c r="B19" s="54"/>
      <c r="C19" s="40">
        <v>43952</v>
      </c>
      <c r="E19" s="36">
        <v>3903</v>
      </c>
      <c r="F19" s="48"/>
      <c r="G19" s="59" t="s">
        <v>92</v>
      </c>
      <c r="H19" s="48"/>
      <c r="I19" s="39">
        <v>22</v>
      </c>
      <c r="J19" s="48"/>
      <c r="K19" s="48"/>
      <c r="L19" s="61">
        <v>1700</v>
      </c>
      <c r="M19" s="48"/>
      <c r="N19" s="48"/>
      <c r="O19" s="47" t="s">
        <v>75</v>
      </c>
      <c r="P19" s="46">
        <f>E19/MAX(E$15:$E$26)</f>
        <v>0.91727379553466515</v>
      </c>
      <c r="Q19" s="39"/>
      <c r="R19" s="39"/>
      <c r="S19" s="39"/>
    </row>
    <row r="20" spans="1:19" ht="14.1" customHeight="1">
      <c r="A20" s="36">
        <v>7</v>
      </c>
      <c r="B20" s="54"/>
      <c r="C20" s="40">
        <v>43983</v>
      </c>
      <c r="E20" s="36">
        <v>4254</v>
      </c>
      <c r="F20" s="48"/>
      <c r="G20" s="59" t="s">
        <v>78</v>
      </c>
      <c r="H20" s="48"/>
      <c r="I20" s="39">
        <v>25</v>
      </c>
      <c r="J20" s="54"/>
      <c r="K20" s="48"/>
      <c r="L20" s="61">
        <v>1700</v>
      </c>
      <c r="M20" s="48"/>
      <c r="N20" s="48"/>
      <c r="O20" s="47" t="s">
        <v>75</v>
      </c>
      <c r="P20" s="46">
        <f>E20/MAX(E$15:$E$26)</f>
        <v>0.99976498237367806</v>
      </c>
      <c r="Q20" s="39"/>
      <c r="R20" s="39"/>
      <c r="S20" s="39"/>
    </row>
    <row r="21" spans="1:19" ht="14.1" customHeight="1">
      <c r="A21" s="36">
        <v>8</v>
      </c>
      <c r="B21" s="54"/>
      <c r="C21" s="40">
        <v>44013</v>
      </c>
      <c r="E21" s="36">
        <v>4143</v>
      </c>
      <c r="F21" s="39"/>
      <c r="G21" s="56" t="s">
        <v>79</v>
      </c>
      <c r="H21" s="39"/>
      <c r="I21" s="39">
        <v>13</v>
      </c>
      <c r="J21" s="62"/>
      <c r="K21" s="39"/>
      <c r="L21" s="61">
        <v>1600</v>
      </c>
      <c r="M21" s="39"/>
      <c r="N21" s="39"/>
      <c r="O21" s="47" t="s">
        <v>75</v>
      </c>
      <c r="P21" s="46">
        <f>E21/MAX(E$15:$E$26)</f>
        <v>0.97367802585193886</v>
      </c>
      <c r="Q21" s="39"/>
      <c r="R21" s="39"/>
      <c r="S21" s="39"/>
    </row>
    <row r="22" spans="1:19" ht="14.1" customHeight="1">
      <c r="A22" s="36">
        <v>9</v>
      </c>
      <c r="B22" s="54"/>
      <c r="C22" s="40">
        <v>44044</v>
      </c>
      <c r="E22" s="36">
        <v>4239</v>
      </c>
      <c r="F22" s="39"/>
      <c r="G22" s="56" t="s">
        <v>81</v>
      </c>
      <c r="H22" s="39"/>
      <c r="I22" s="39">
        <v>25</v>
      </c>
      <c r="J22" s="62"/>
      <c r="K22" s="39"/>
      <c r="L22" s="61">
        <v>1700</v>
      </c>
      <c r="M22" s="39"/>
      <c r="N22" s="39"/>
      <c r="O22" s="47" t="s">
        <v>75</v>
      </c>
      <c r="P22" s="46">
        <f>E22/MAX(E$15:$E$26)</f>
        <v>0.99623971797884836</v>
      </c>
      <c r="Q22" s="39"/>
      <c r="R22" s="39"/>
      <c r="S22" s="39"/>
    </row>
    <row r="23" spans="1:19" ht="14.1" customHeight="1">
      <c r="A23" s="36">
        <v>10</v>
      </c>
      <c r="B23" s="54"/>
      <c r="C23" s="40">
        <v>44075</v>
      </c>
      <c r="E23" s="60">
        <v>4255</v>
      </c>
      <c r="F23" s="39"/>
      <c r="G23" s="56" t="s">
        <v>92</v>
      </c>
      <c r="H23" s="39"/>
      <c r="I23" s="39">
        <v>4</v>
      </c>
      <c r="J23" s="62"/>
      <c r="K23" s="39"/>
      <c r="L23" s="61">
        <v>1700</v>
      </c>
      <c r="M23" s="39"/>
      <c r="N23" s="39"/>
      <c r="O23" s="47" t="s">
        <v>75</v>
      </c>
      <c r="P23" s="46">
        <f>E23/MAX(E$15:$E$26)</f>
        <v>1</v>
      </c>
      <c r="Q23" s="39"/>
      <c r="R23" s="39"/>
      <c r="S23" s="39"/>
    </row>
    <row r="24" spans="1:19" ht="14.1" customHeight="1">
      <c r="A24" s="36">
        <v>11</v>
      </c>
      <c r="B24" s="54"/>
      <c r="C24" s="40">
        <v>44105</v>
      </c>
      <c r="E24" s="36">
        <v>3872</v>
      </c>
      <c r="F24" s="39"/>
      <c r="G24" s="56" t="s">
        <v>78</v>
      </c>
      <c r="H24" s="39"/>
      <c r="I24" s="39">
        <v>8</v>
      </c>
      <c r="J24" s="39"/>
      <c r="K24" s="39"/>
      <c r="L24" s="58">
        <v>1700</v>
      </c>
      <c r="M24" s="39"/>
      <c r="N24" s="39"/>
      <c r="O24" s="47" t="s">
        <v>75</v>
      </c>
      <c r="P24" s="46">
        <f>E24/MAX(E$15:$E$26)</f>
        <v>0.90998824911868392</v>
      </c>
      <c r="Q24" s="39"/>
      <c r="R24" s="39"/>
      <c r="S24" s="39"/>
    </row>
    <row r="25" spans="1:19" ht="14.1" customHeight="1">
      <c r="A25" s="36">
        <v>12</v>
      </c>
      <c r="B25" s="54"/>
      <c r="C25" s="40">
        <v>44136</v>
      </c>
      <c r="E25" s="36">
        <v>3274</v>
      </c>
      <c r="F25" s="39"/>
      <c r="G25" s="59" t="s">
        <v>76</v>
      </c>
      <c r="H25" s="39"/>
      <c r="I25" s="39">
        <v>15</v>
      </c>
      <c r="J25" s="39"/>
      <c r="K25" s="39"/>
      <c r="L25" s="58">
        <v>1600</v>
      </c>
      <c r="M25" s="39"/>
      <c r="N25" s="39"/>
      <c r="O25" s="47" t="s">
        <v>75</v>
      </c>
      <c r="P25" s="42">
        <f>E25/MAX(E$15:$E$26)</f>
        <v>0.76944770857814337</v>
      </c>
      <c r="Q25" s="39"/>
      <c r="R25" s="39"/>
      <c r="S25" s="39"/>
    </row>
    <row r="26" spans="1:19" ht="14.1" customHeight="1">
      <c r="A26" s="36">
        <v>13</v>
      </c>
      <c r="B26" s="54"/>
      <c r="C26" s="40">
        <v>44166</v>
      </c>
      <c r="E26" s="36">
        <v>3024</v>
      </c>
      <c r="F26" s="39"/>
      <c r="G26" s="59" t="s">
        <v>77</v>
      </c>
      <c r="H26" s="39"/>
      <c r="I26" s="39">
        <v>26</v>
      </c>
      <c r="J26" s="39"/>
      <c r="K26" s="39"/>
      <c r="L26" s="58">
        <v>1000</v>
      </c>
      <c r="M26" s="39"/>
      <c r="N26" s="39"/>
      <c r="O26" s="47" t="s">
        <v>75</v>
      </c>
      <c r="P26" s="42">
        <f>E26/MAX(E$15:$E$26)</f>
        <v>0.7106933019976498</v>
      </c>
      <c r="Q26" s="39"/>
      <c r="R26" s="39"/>
      <c r="S26" s="39"/>
    </row>
    <row r="27" spans="1:19" ht="14.1" customHeight="1">
      <c r="A27" s="36">
        <v>14</v>
      </c>
      <c r="B27" s="54"/>
      <c r="C27" s="40">
        <v>44197</v>
      </c>
      <c r="E27" s="60">
        <v>2904.8538121877332</v>
      </c>
      <c r="F27" s="39"/>
      <c r="G27" s="56" t="s">
        <v>81</v>
      </c>
      <c r="H27" s="39"/>
      <c r="I27" s="39">
        <v>19</v>
      </c>
      <c r="J27" s="39"/>
      <c r="K27" s="39"/>
      <c r="L27" s="58">
        <v>900</v>
      </c>
      <c r="M27" s="39"/>
      <c r="N27" s="39"/>
      <c r="O27" s="47" t="s">
        <v>75</v>
      </c>
      <c r="P27" s="42">
        <f>E27/MAX(E$27:$E$38)</f>
        <v>0.66118033943655941</v>
      </c>
      <c r="Q27" s="39"/>
      <c r="R27" s="39"/>
      <c r="S27" s="39"/>
    </row>
    <row r="28" spans="1:19" ht="14.1" customHeight="1">
      <c r="A28" s="36">
        <v>15</v>
      </c>
      <c r="B28" s="54"/>
      <c r="C28" s="40">
        <v>44228</v>
      </c>
      <c r="E28" s="60">
        <v>3415.1890153510153</v>
      </c>
      <c r="F28" s="39"/>
      <c r="G28" s="56" t="s">
        <v>78</v>
      </c>
      <c r="H28" s="39"/>
      <c r="I28" s="39">
        <v>4</v>
      </c>
      <c r="J28" s="39"/>
      <c r="K28" s="39"/>
      <c r="L28" s="58">
        <v>800</v>
      </c>
      <c r="M28" s="39"/>
      <c r="N28" s="39"/>
      <c r="O28" s="47" t="s">
        <v>75</v>
      </c>
      <c r="P28" s="42">
        <f>E28/MAX(E$27:$E$38)</f>
        <v>0.7773388880830403</v>
      </c>
      <c r="Q28" s="39"/>
      <c r="R28" s="39"/>
      <c r="S28" s="39"/>
    </row>
    <row r="29" spans="1:19" ht="14.1" customHeight="1">
      <c r="A29" s="36">
        <v>16</v>
      </c>
      <c r="B29" s="54"/>
      <c r="C29" s="40">
        <v>44256</v>
      </c>
      <c r="E29" s="60">
        <v>3466.5357216664092</v>
      </c>
      <c r="F29" s="39"/>
      <c r="G29" s="56" t="s">
        <v>80</v>
      </c>
      <c r="H29" s="39"/>
      <c r="I29" s="39">
        <v>31</v>
      </c>
      <c r="J29" s="39"/>
      <c r="K29" s="39"/>
      <c r="L29" s="58">
        <v>1800</v>
      </c>
      <c r="M29" s="39"/>
      <c r="N29" s="39"/>
      <c r="O29" s="47" t="s">
        <v>75</v>
      </c>
      <c r="P29" s="42">
        <f>E29/MAX(E$27:$E$38)</f>
        <v>0.7890260279205501</v>
      </c>
      <c r="Q29" s="39"/>
      <c r="R29" s="39"/>
      <c r="S29" s="39"/>
    </row>
    <row r="30" spans="1:19" ht="14.1" customHeight="1">
      <c r="A30" s="36">
        <v>17</v>
      </c>
      <c r="B30" s="54"/>
      <c r="C30" s="40">
        <v>44287</v>
      </c>
      <c r="E30" s="60">
        <v>3635.6010791250001</v>
      </c>
      <c r="F30" s="39"/>
      <c r="G30" s="56" t="s">
        <v>78</v>
      </c>
      <c r="H30" s="39"/>
      <c r="I30" s="39">
        <v>29</v>
      </c>
      <c r="J30" s="39"/>
      <c r="K30" s="39"/>
      <c r="L30" s="58">
        <v>1700</v>
      </c>
      <c r="M30" s="39"/>
      <c r="N30" s="39"/>
      <c r="O30" s="47" t="s">
        <v>75</v>
      </c>
      <c r="P30" s="42">
        <f>E30/MAX(E$27:$E$38)</f>
        <v>0.82750737591900492</v>
      </c>
      <c r="Q30" s="39"/>
      <c r="R30" s="39"/>
      <c r="S30" s="39"/>
    </row>
    <row r="31" spans="1:19" ht="14.1" customHeight="1">
      <c r="A31" s="36">
        <v>18</v>
      </c>
      <c r="B31" s="54"/>
      <c r="C31" s="40">
        <v>44317</v>
      </c>
      <c r="E31" s="60">
        <v>4069.0894343320524</v>
      </c>
      <c r="F31" s="39"/>
      <c r="G31" s="56" t="s">
        <v>81</v>
      </c>
      <c r="H31" s="39"/>
      <c r="I31" s="39">
        <v>4</v>
      </c>
      <c r="J31" s="39"/>
      <c r="K31" s="39"/>
      <c r="L31" s="58">
        <v>1700</v>
      </c>
      <c r="M31" s="39"/>
      <c r="N31" s="39"/>
      <c r="O31" s="47" t="s">
        <v>75</v>
      </c>
      <c r="P31" s="46">
        <f>E31/MAX(E$27:$E$38)</f>
        <v>0.92617463987392912</v>
      </c>
      <c r="Q31" s="39"/>
      <c r="R31" s="39"/>
      <c r="S31" s="39"/>
    </row>
    <row r="32" spans="1:19" ht="14.1" customHeight="1">
      <c r="A32" s="36">
        <v>19</v>
      </c>
      <c r="B32" s="54"/>
      <c r="C32" s="40">
        <v>44348</v>
      </c>
      <c r="E32" s="60">
        <v>4057.0154358448362</v>
      </c>
      <c r="F32" s="39"/>
      <c r="G32" s="56" t="s">
        <v>92</v>
      </c>
      <c r="H32" s="39"/>
      <c r="I32" s="39">
        <v>11</v>
      </c>
      <c r="J32" s="39"/>
      <c r="K32" s="39"/>
      <c r="L32" s="58">
        <v>1700</v>
      </c>
      <c r="M32" s="39"/>
      <c r="N32" s="39"/>
      <c r="O32" s="47" t="s">
        <v>75</v>
      </c>
      <c r="P32" s="46">
        <f>E32/MAX(E$27:$E$38)</f>
        <v>0.92342644979818767</v>
      </c>
      <c r="Q32" s="39"/>
      <c r="R32" s="39"/>
      <c r="S32" s="39"/>
    </row>
    <row r="33" spans="1:19" ht="14.1" customHeight="1">
      <c r="A33" s="36">
        <v>20</v>
      </c>
      <c r="B33" s="54"/>
      <c r="C33" s="40">
        <v>44378</v>
      </c>
      <c r="E33" s="60">
        <v>4210.585566003957</v>
      </c>
      <c r="F33" s="39"/>
      <c r="G33" s="56" t="s">
        <v>92</v>
      </c>
      <c r="H33" s="39"/>
      <c r="I33" s="39">
        <v>23</v>
      </c>
      <c r="J33" s="39"/>
      <c r="K33" s="39"/>
      <c r="L33" s="58">
        <v>1800</v>
      </c>
      <c r="M33" s="39"/>
      <c r="N33" s="39"/>
      <c r="O33" s="47" t="s">
        <v>75</v>
      </c>
      <c r="P33" s="46">
        <f>E33/MAX(E$27:$E$38)</f>
        <v>0.95838089410099847</v>
      </c>
      <c r="Q33" s="39"/>
      <c r="R33" s="39"/>
      <c r="S33" s="39"/>
    </row>
    <row r="34" spans="1:19" ht="14.1" customHeight="1">
      <c r="A34" s="36">
        <v>21</v>
      </c>
      <c r="B34" s="54"/>
      <c r="C34" s="40">
        <v>44409</v>
      </c>
      <c r="E34" s="60">
        <v>4393.4364634362446</v>
      </c>
      <c r="F34" s="39"/>
      <c r="G34" s="56" t="s">
        <v>80</v>
      </c>
      <c r="H34" s="39"/>
      <c r="I34" s="39">
        <v>18</v>
      </c>
      <c r="J34" s="39"/>
      <c r="K34" s="39"/>
      <c r="L34" s="58">
        <v>1800</v>
      </c>
      <c r="M34" s="39"/>
      <c r="N34" s="39"/>
      <c r="O34" s="47" t="s">
        <v>75</v>
      </c>
      <c r="P34" s="46">
        <f>E34/MAX(E$27:$E$38)</f>
        <v>1</v>
      </c>
      <c r="Q34" s="39"/>
      <c r="R34" s="39"/>
      <c r="S34" s="39"/>
    </row>
    <row r="35" spans="1:19" ht="14.1" customHeight="1">
      <c r="A35" s="36">
        <v>22</v>
      </c>
      <c r="B35" s="54"/>
      <c r="C35" s="40">
        <v>44440</v>
      </c>
      <c r="E35" s="60">
        <v>3967.7984173092996</v>
      </c>
      <c r="F35" s="39"/>
      <c r="G35" s="56" t="s">
        <v>79</v>
      </c>
      <c r="H35" s="39"/>
      <c r="I35" s="39">
        <v>13</v>
      </c>
      <c r="J35" s="39"/>
      <c r="K35" s="39"/>
      <c r="L35" s="58">
        <v>1600</v>
      </c>
      <c r="M35" s="39"/>
      <c r="N35" s="39"/>
      <c r="O35" s="47" t="s">
        <v>75</v>
      </c>
      <c r="P35" s="46">
        <f>E35/MAX(E$27:$E$38)</f>
        <v>0.90311956263183557</v>
      </c>
      <c r="Q35" s="39"/>
      <c r="R35" s="39"/>
      <c r="S35" s="39"/>
    </row>
    <row r="36" spans="1:19" ht="14.1" customHeight="1">
      <c r="A36" s="36">
        <v>23</v>
      </c>
      <c r="B36" s="54"/>
      <c r="C36" s="40">
        <v>44470</v>
      </c>
      <c r="E36" s="60">
        <v>3961.375726206034</v>
      </c>
      <c r="F36" s="39"/>
      <c r="G36" s="56" t="s">
        <v>78</v>
      </c>
      <c r="H36" s="39"/>
      <c r="I36" s="39">
        <v>7</v>
      </c>
      <c r="J36" s="39"/>
      <c r="K36" s="39"/>
      <c r="L36" s="58">
        <v>1700</v>
      </c>
      <c r="M36" s="39"/>
      <c r="N36" s="39"/>
      <c r="O36" s="47" t="s">
        <v>75</v>
      </c>
      <c r="P36" s="46">
        <f>E36/MAX(E$27:$E$38)</f>
        <v>0.90165767939835362</v>
      </c>
      <c r="Q36" s="39"/>
      <c r="R36" s="39"/>
      <c r="S36" s="39"/>
    </row>
    <row r="37" spans="1:19" ht="14.1" customHeight="1">
      <c r="A37" s="36">
        <v>24</v>
      </c>
      <c r="B37" s="54"/>
      <c r="C37" s="40">
        <v>44501</v>
      </c>
      <c r="E37" s="60">
        <v>2924.3120710439798</v>
      </c>
      <c r="F37" s="39"/>
      <c r="G37" s="56" t="s">
        <v>80</v>
      </c>
      <c r="H37" s="39"/>
      <c r="I37" s="39">
        <v>3</v>
      </c>
      <c r="J37" s="39"/>
      <c r="K37" s="39"/>
      <c r="L37" s="58">
        <v>1700</v>
      </c>
      <c r="M37" s="39"/>
      <c r="N37" s="39"/>
      <c r="O37" s="47" t="s">
        <v>75</v>
      </c>
      <c r="P37" s="42">
        <f>E37/MAX(E$27:$E$38)</f>
        <v>0.66560927769893896</v>
      </c>
      <c r="Q37" s="39"/>
      <c r="R37" s="39"/>
      <c r="S37" s="39"/>
    </row>
    <row r="38" spans="1:19" ht="14.1" customHeight="1">
      <c r="A38" s="36">
        <v>25</v>
      </c>
      <c r="B38" s="54"/>
      <c r="C38" s="40">
        <v>44531</v>
      </c>
      <c r="E38" s="60">
        <v>2940.7055255787918</v>
      </c>
      <c r="F38" s="39"/>
      <c r="G38" s="59" t="s">
        <v>76</v>
      </c>
      <c r="H38" s="39"/>
      <c r="I38" s="39">
        <v>19</v>
      </c>
      <c r="J38" s="39"/>
      <c r="K38" s="39"/>
      <c r="L38" s="58">
        <v>1600</v>
      </c>
      <c r="M38" s="39"/>
      <c r="N38" s="39"/>
      <c r="O38" s="47" t="s">
        <v>75</v>
      </c>
      <c r="P38" s="42">
        <f>E38/MAX(E$27:$E$38)</f>
        <v>0.66934062892507928</v>
      </c>
      <c r="Q38" s="39"/>
      <c r="R38" s="39"/>
      <c r="S38" s="39"/>
    </row>
    <row r="39" spans="1:19" ht="14.1" customHeight="1">
      <c r="A39" s="36">
        <v>26</v>
      </c>
      <c r="B39" s="54"/>
      <c r="C39" s="40">
        <v>44562</v>
      </c>
      <c r="E39" s="57">
        <v>3735</v>
      </c>
      <c r="F39" s="39"/>
      <c r="G39" s="39" t="s">
        <v>79</v>
      </c>
      <c r="H39" s="39"/>
      <c r="I39" s="44">
        <v>31</v>
      </c>
      <c r="J39" s="39"/>
      <c r="K39" s="39"/>
      <c r="L39" s="58">
        <v>800</v>
      </c>
      <c r="M39" s="39"/>
      <c r="N39" s="39"/>
      <c r="O39" s="47" t="s">
        <v>75</v>
      </c>
      <c r="P39" s="42">
        <f>E39/MAX(E$39:$E$50)</f>
        <v>0.85176738882554159</v>
      </c>
      <c r="Q39" s="39"/>
      <c r="R39" s="39"/>
      <c r="S39" s="39"/>
    </row>
    <row r="40" spans="1:19" ht="14.1" customHeight="1">
      <c r="A40" s="36">
        <v>27</v>
      </c>
      <c r="B40" s="54"/>
      <c r="C40" s="40">
        <v>44593</v>
      </c>
      <c r="E40" s="57">
        <v>3042</v>
      </c>
      <c r="F40" s="39"/>
      <c r="G40" s="39" t="s">
        <v>78</v>
      </c>
      <c r="H40" s="39"/>
      <c r="I40" s="44">
        <v>24</v>
      </c>
      <c r="J40" s="39"/>
      <c r="K40" s="39"/>
      <c r="L40" s="58">
        <v>1700</v>
      </c>
      <c r="M40" s="39"/>
      <c r="N40" s="39"/>
      <c r="O40" s="47" t="s">
        <v>75</v>
      </c>
      <c r="P40" s="42">
        <f>E40/MAX(E$39:$E$50)</f>
        <v>0.6937286202964652</v>
      </c>
      <c r="Q40" s="39"/>
      <c r="R40" s="39"/>
      <c r="S40" s="39"/>
    </row>
    <row r="41" spans="1:19" ht="14.1" customHeight="1">
      <c r="A41" s="36">
        <v>28</v>
      </c>
      <c r="B41" s="54"/>
      <c r="C41" s="40">
        <v>44621</v>
      </c>
      <c r="E41" s="57">
        <v>3242</v>
      </c>
      <c r="F41" s="39"/>
      <c r="G41" s="39" t="s">
        <v>81</v>
      </c>
      <c r="H41" s="39"/>
      <c r="I41" s="44">
        <v>8</v>
      </c>
      <c r="J41" s="39"/>
      <c r="K41" s="39"/>
      <c r="L41" s="58">
        <v>1700</v>
      </c>
      <c r="M41" s="39"/>
      <c r="N41" s="39"/>
      <c r="O41" s="47" t="s">
        <v>75</v>
      </c>
      <c r="P41" s="42">
        <f>E41/MAX(E$39:$E$50)</f>
        <v>0.73933865450399083</v>
      </c>
      <c r="Q41" s="39"/>
      <c r="R41" s="39"/>
      <c r="S41" s="39"/>
    </row>
    <row r="42" spans="1:19" ht="14.1" customHeight="1">
      <c r="A42" s="36">
        <v>29</v>
      </c>
      <c r="B42" s="54"/>
      <c r="C42" s="40">
        <v>44652</v>
      </c>
      <c r="E42" s="57">
        <v>3571</v>
      </c>
      <c r="F42" s="39"/>
      <c r="G42" s="39" t="s">
        <v>92</v>
      </c>
      <c r="H42" s="39"/>
      <c r="I42" s="44">
        <v>15</v>
      </c>
      <c r="J42" s="39"/>
      <c r="K42" s="39"/>
      <c r="L42" s="58">
        <v>1700</v>
      </c>
      <c r="M42" s="39"/>
      <c r="N42" s="39"/>
      <c r="O42" s="47" t="s">
        <v>75</v>
      </c>
      <c r="P42" s="42">
        <f>E42/MAX(E$39:$E$50)</f>
        <v>0.81436716077537064</v>
      </c>
      <c r="Q42" s="39"/>
      <c r="R42" s="39"/>
      <c r="S42" s="39"/>
    </row>
    <row r="43" spans="1:19" ht="14.1" customHeight="1">
      <c r="A43" s="36">
        <v>30</v>
      </c>
      <c r="B43" s="54"/>
      <c r="C43" s="40">
        <v>44682</v>
      </c>
      <c r="E43" s="57">
        <v>4006</v>
      </c>
      <c r="F43" s="39"/>
      <c r="G43" s="39" t="s">
        <v>79</v>
      </c>
      <c r="H43" s="39"/>
      <c r="I43" s="44">
        <v>23</v>
      </c>
      <c r="J43" s="39"/>
      <c r="K43" s="39"/>
      <c r="L43" s="58">
        <v>1700</v>
      </c>
      <c r="M43" s="39"/>
      <c r="N43" s="39"/>
      <c r="O43" s="47" t="s">
        <v>75</v>
      </c>
      <c r="P43" s="46">
        <f>E43/MAX(E$39:$E$50)</f>
        <v>0.9135689851767389</v>
      </c>
      <c r="Q43" s="39"/>
      <c r="R43" s="39"/>
      <c r="S43" s="39"/>
    </row>
    <row r="44" spans="1:19" ht="14.1" customHeight="1">
      <c r="A44" s="36">
        <v>31</v>
      </c>
      <c r="B44" s="54"/>
      <c r="C44" s="40">
        <v>44713</v>
      </c>
      <c r="E44" s="57">
        <v>4385</v>
      </c>
      <c r="F44" s="39"/>
      <c r="G44" s="39" t="s">
        <v>80</v>
      </c>
      <c r="H44" s="39"/>
      <c r="I44" s="44">
        <v>15</v>
      </c>
      <c r="J44" s="39"/>
      <c r="K44" s="39"/>
      <c r="L44" s="58">
        <v>1700</v>
      </c>
      <c r="M44" s="39"/>
      <c r="N44" s="39"/>
      <c r="O44" s="47" t="s">
        <v>75</v>
      </c>
      <c r="P44" s="46">
        <f>E44/MAX(E$39:$E$50)</f>
        <v>1</v>
      </c>
      <c r="Q44" s="39"/>
      <c r="R44" s="39"/>
      <c r="S44" s="39"/>
    </row>
    <row r="45" spans="1:19" ht="14.1" customHeight="1">
      <c r="A45" s="36">
        <v>32</v>
      </c>
      <c r="B45" s="54"/>
      <c r="C45" s="40">
        <v>44743</v>
      </c>
      <c r="E45" s="57">
        <v>4355</v>
      </c>
      <c r="F45" s="39"/>
      <c r="G45" s="39" t="s">
        <v>80</v>
      </c>
      <c r="H45" s="39"/>
      <c r="I45" s="44">
        <v>13</v>
      </c>
      <c r="J45" s="39"/>
      <c r="K45" s="39"/>
      <c r="L45" s="58">
        <v>1700</v>
      </c>
      <c r="M45" s="39"/>
      <c r="N45" s="39"/>
      <c r="O45" s="47" t="s">
        <v>75</v>
      </c>
      <c r="P45" s="46">
        <f>E45/MAX(E$39:$E$50)</f>
        <v>0.9931584948688712</v>
      </c>
      <c r="Q45" s="39"/>
      <c r="R45" s="39"/>
      <c r="S45" s="39"/>
    </row>
    <row r="46" spans="1:19" ht="14.1" customHeight="1">
      <c r="A46" s="36">
        <v>33</v>
      </c>
      <c r="B46" s="54"/>
      <c r="C46" s="40">
        <v>44774</v>
      </c>
      <c r="E46" s="57">
        <v>4378</v>
      </c>
      <c r="F46" s="39"/>
      <c r="G46" s="39" t="s">
        <v>79</v>
      </c>
      <c r="H46" s="39"/>
      <c r="I46" s="44">
        <v>1</v>
      </c>
      <c r="J46" s="39"/>
      <c r="K46" s="39"/>
      <c r="L46" s="58">
        <v>1700</v>
      </c>
      <c r="M46" s="39"/>
      <c r="N46" s="39"/>
      <c r="O46" s="47" t="s">
        <v>75</v>
      </c>
      <c r="P46" s="46">
        <f>E46/MAX(E$39:$E$50)</f>
        <v>0.99840364880273658</v>
      </c>
      <c r="Q46" s="39"/>
      <c r="R46" s="39"/>
      <c r="S46" s="39"/>
    </row>
    <row r="47" spans="1:19" ht="14.1" customHeight="1">
      <c r="A47" s="36">
        <v>34</v>
      </c>
      <c r="B47" s="54"/>
      <c r="C47" s="40">
        <v>44805</v>
      </c>
      <c r="E47" s="57">
        <v>4225</v>
      </c>
      <c r="F47" s="39"/>
      <c r="G47" s="39" t="s">
        <v>81</v>
      </c>
      <c r="H47" s="39"/>
      <c r="I47" s="44">
        <v>6</v>
      </c>
      <c r="J47" s="39"/>
      <c r="K47" s="39"/>
      <c r="L47" s="58">
        <v>1700</v>
      </c>
      <c r="M47" s="39"/>
      <c r="N47" s="39"/>
      <c r="O47" s="47" t="s">
        <v>75</v>
      </c>
      <c r="P47" s="46">
        <f>E47/MAX(E$39:$E$50)</f>
        <v>0.96351197263397947</v>
      </c>
      <c r="Q47" s="39"/>
      <c r="R47" s="39"/>
      <c r="S47" s="39"/>
    </row>
    <row r="48" spans="1:19" ht="14.1" customHeight="1">
      <c r="A48" s="36">
        <v>35</v>
      </c>
      <c r="B48" s="54"/>
      <c r="C48" s="40">
        <v>44835</v>
      </c>
      <c r="E48" s="57">
        <v>3624</v>
      </c>
      <c r="F48" s="39"/>
      <c r="G48" s="39" t="s">
        <v>79</v>
      </c>
      <c r="H48" s="39"/>
      <c r="I48" s="44">
        <v>10</v>
      </c>
      <c r="J48" s="39"/>
      <c r="K48" s="39"/>
      <c r="L48" s="58">
        <v>1700</v>
      </c>
      <c r="M48" s="39"/>
      <c r="N48" s="39"/>
      <c r="O48" s="47" t="s">
        <v>75</v>
      </c>
      <c r="P48" s="42">
        <f>E48/MAX(E$39:$E$50)</f>
        <v>0.82645381984036492</v>
      </c>
      <c r="Q48" s="39"/>
      <c r="R48" s="39"/>
      <c r="S48" s="39"/>
    </row>
    <row r="49" spans="1:19" ht="14.1" customHeight="1">
      <c r="A49" s="36">
        <v>36</v>
      </c>
      <c r="B49" s="54"/>
      <c r="C49" s="40">
        <v>44866</v>
      </c>
      <c r="E49" s="57">
        <v>3666</v>
      </c>
      <c r="F49" s="39"/>
      <c r="G49" s="39" t="s">
        <v>81</v>
      </c>
      <c r="H49" s="39"/>
      <c r="I49" s="44">
        <v>1</v>
      </c>
      <c r="J49" s="39"/>
      <c r="K49" s="39"/>
      <c r="L49" s="58">
        <v>1700</v>
      </c>
      <c r="M49" s="39"/>
      <c r="N49" s="39"/>
      <c r="O49" s="47" t="s">
        <v>75</v>
      </c>
      <c r="P49" s="42">
        <f>E49/MAX(E$39:$E$50)</f>
        <v>0.83603192702394524</v>
      </c>
      <c r="Q49" s="39"/>
      <c r="R49" s="39"/>
      <c r="S49" s="39"/>
    </row>
    <row r="50" spans="1:19" ht="14.1" customHeight="1">
      <c r="A50" s="36">
        <v>37</v>
      </c>
      <c r="B50" s="54"/>
      <c r="C50" s="40">
        <v>44896</v>
      </c>
      <c r="E50" s="57">
        <v>3526</v>
      </c>
      <c r="F50" s="56"/>
      <c r="G50" s="56" t="s">
        <v>76</v>
      </c>
      <c r="H50" s="56"/>
      <c r="I50" s="44">
        <v>25</v>
      </c>
      <c r="J50" s="56"/>
      <c r="K50" s="56"/>
      <c r="L50" s="55">
        <v>1000</v>
      </c>
      <c r="M50" s="39"/>
      <c r="N50" s="39"/>
      <c r="O50" s="47" t="s">
        <v>75</v>
      </c>
      <c r="P50" s="42">
        <f>E50/MAX(E$39:$E$50)</f>
        <v>0.80410490307867732</v>
      </c>
      <c r="Q50" s="39"/>
      <c r="R50" s="39"/>
      <c r="S50" s="39"/>
    </row>
    <row r="51" spans="1:19" ht="14.1" customHeight="1">
      <c r="A51" s="36">
        <v>38</v>
      </c>
      <c r="B51" s="54"/>
      <c r="P51" s="39"/>
      <c r="Q51" s="39"/>
      <c r="R51" s="39"/>
      <c r="S51" s="39"/>
    </row>
    <row r="52" spans="1:19" ht="14.1" customHeight="1" thickBot="1">
      <c r="A52" s="37">
        <v>39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</row>
    <row r="53" spans="1:19" ht="14.1" customHeight="1">
      <c r="A53" s="36" t="s">
        <v>72</v>
      </c>
      <c r="Q53" s="36" t="s">
        <v>71</v>
      </c>
    </row>
    <row r="54" spans="1:19" ht="14.1" customHeight="1" thickBot="1">
      <c r="A54" s="37" t="str">
        <f>+$A$3</f>
        <v>SCHEDULE E-18</v>
      </c>
      <c r="B54" s="37"/>
      <c r="C54" s="37"/>
      <c r="D54" s="37"/>
      <c r="E54" s="37"/>
      <c r="F54" s="37"/>
      <c r="G54" s="37"/>
      <c r="H54" s="37" t="str">
        <f>+$H$3</f>
        <v>MONTHLY PEAKS</v>
      </c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 t="str">
        <f>"Page " &amp; INT(ROW()/50) +1 &amp; " of " &amp; S$2</f>
        <v>Page 2 of 2</v>
      </c>
    </row>
    <row r="55" spans="1:19" ht="14.1" customHeight="1">
      <c r="A55" s="36" t="s">
        <v>91</v>
      </c>
      <c r="E55" s="36" t="s">
        <v>90</v>
      </c>
      <c r="F55" s="44"/>
      <c r="G55" s="36" t="str">
        <f>IF(+$G$4="","",$G$4)</f>
        <v>Provide monthly peaks for the test year and the five previous years.</v>
      </c>
      <c r="K55" s="53"/>
      <c r="L55" s="53"/>
      <c r="N55" s="53"/>
      <c r="O55" s="53"/>
      <c r="P55" s="53" t="s">
        <v>89</v>
      </c>
      <c r="S55" s="52"/>
    </row>
    <row r="56" spans="1:19" ht="14.1" customHeight="1">
      <c r="G56" s="36" t="str">
        <f>IF(+$G$5="","",$G$5)</f>
        <v/>
      </c>
      <c r="K56" s="44"/>
      <c r="L56" s="52"/>
      <c r="O56" s="44"/>
      <c r="P56" s="44" t="str">
        <f>IF(+P5="","",P5)</f>
        <v>XX</v>
      </c>
      <c r="Q56" s="52" t="s">
        <v>88</v>
      </c>
      <c r="S56" s="44"/>
    </row>
    <row r="57" spans="1:19" ht="14.1" customHeight="1">
      <c r="A57" s="36" t="s">
        <v>87</v>
      </c>
      <c r="G57" s="36" t="str">
        <f>IF(+$G$6="","",$G$6)</f>
        <v/>
      </c>
      <c r="K57" s="44"/>
      <c r="L57" s="52"/>
      <c r="M57" s="44"/>
      <c r="P57" s="44" t="str">
        <f>IF(+P6="","",P6)</f>
        <v>XX</v>
      </c>
      <c r="Q57" s="52" t="s">
        <v>86</v>
      </c>
      <c r="S57" s="44"/>
    </row>
    <row r="58" spans="1:19" ht="14.1" customHeight="1">
      <c r="G58" s="36" t="str">
        <f>IF(+$G$7="","",$G$7)</f>
        <v/>
      </c>
      <c r="K58" s="44"/>
      <c r="L58" s="52"/>
      <c r="M58" s="44"/>
      <c r="P58" s="44" t="str">
        <f>IF(+P7="","",P7)</f>
        <v>XX</v>
      </c>
      <c r="Q58" s="52" t="s">
        <v>85</v>
      </c>
      <c r="S58" s="44"/>
    </row>
    <row r="59" spans="1:19" ht="14.1" customHeight="1" thickBot="1">
      <c r="A59" s="37" t="str">
        <f>+A8</f>
        <v>DOCKET NO. 20240026-EI</v>
      </c>
      <c r="B59" s="37"/>
      <c r="C59" s="37"/>
      <c r="D59" s="37"/>
      <c r="E59" s="37"/>
      <c r="F59" s="37"/>
      <c r="G59" s="37" t="str">
        <f>IF(+$G$8="","",$G$8)</f>
        <v/>
      </c>
      <c r="H59" s="37"/>
      <c r="I59" s="51"/>
      <c r="J59" s="37"/>
      <c r="K59" s="37"/>
      <c r="L59" s="37"/>
      <c r="M59" s="37"/>
      <c r="N59" s="37"/>
      <c r="O59" s="37"/>
      <c r="P59" s="37"/>
      <c r="Q59" s="37" t="str">
        <f>+Q8</f>
        <v>Witness: L.Cifuentes</v>
      </c>
      <c r="R59" s="37"/>
      <c r="S59" s="37"/>
    </row>
    <row r="60" spans="1:19" ht="14.1" customHeight="1"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</row>
    <row r="61" spans="1:19" ht="14.1" customHeight="1"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</row>
    <row r="62" spans="1:19" ht="14.1" customHeight="1">
      <c r="B62" s="43"/>
      <c r="C62" s="43"/>
      <c r="D62" s="43"/>
      <c r="E62" s="43" t="s">
        <v>84</v>
      </c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</row>
    <row r="63" spans="1:19" ht="14.1" customHeight="1">
      <c r="A63" s="36" t="str">
        <f>IF(+A$12="","",A$12)</f>
        <v>Line</v>
      </c>
      <c r="B63" s="43" t="str">
        <f>IF(+B$12="","",B$12)</f>
        <v/>
      </c>
      <c r="C63" s="43" t="str">
        <f>IF(+C$12="","",C$12)</f>
        <v/>
      </c>
      <c r="D63" s="43" t="str">
        <f>IF(+D$12="","",D$12)</f>
        <v/>
      </c>
      <c r="E63" s="43" t="s">
        <v>83</v>
      </c>
      <c r="F63" s="43" t="str">
        <f>IF(+F$12="","",F$12)</f>
        <v/>
      </c>
      <c r="G63" s="43"/>
      <c r="H63" s="43" t="str">
        <f>IF(+H$12="","",H$12)</f>
        <v/>
      </c>
      <c r="I63" s="43"/>
      <c r="J63" s="43" t="str">
        <f>IF(+J$12="","",J$12)</f>
        <v/>
      </c>
      <c r="K63" s="43" t="str">
        <f>IF(+K$12="","",K$12)</f>
        <v/>
      </c>
      <c r="L63" s="43"/>
      <c r="M63" s="43" t="str">
        <f t="shared" ref="M63:S63" si="0">IF(+M$12="","",M$12)</f>
        <v/>
      </c>
      <c r="N63" s="43" t="str">
        <f t="shared" si="0"/>
        <v/>
      </c>
      <c r="O63" s="43" t="str">
        <f t="shared" si="0"/>
        <v>Actual (A)  or</v>
      </c>
      <c r="P63" s="43" t="str">
        <f t="shared" si="0"/>
        <v/>
      </c>
      <c r="Q63" s="43" t="str">
        <f t="shared" si="0"/>
        <v/>
      </c>
      <c r="R63" s="43" t="str">
        <f t="shared" si="0"/>
        <v/>
      </c>
      <c r="S63" s="43" t="str">
        <f t="shared" si="0"/>
        <v/>
      </c>
    </row>
    <row r="64" spans="1:19" ht="14.1" customHeight="1" thickBot="1">
      <c r="A64" s="37" t="str">
        <f>IF(+A$13="","",A$13)</f>
        <v>No.</v>
      </c>
      <c r="B64" s="51" t="str">
        <f>IF(+B$13="","",B$13)</f>
        <v/>
      </c>
      <c r="C64" s="51" t="str">
        <f>IF(+C$13="","",C$13)</f>
        <v>Month &amp; Year</v>
      </c>
      <c r="D64" s="51" t="str">
        <f>IF(+D$13="","",D$13)</f>
        <v/>
      </c>
      <c r="E64" s="51" t="s">
        <v>82</v>
      </c>
      <c r="F64" s="51" t="str">
        <f t="shared" ref="F64:S64" si="1">IF(+F$13="","",F$13)</f>
        <v/>
      </c>
      <c r="G64" s="51" t="str">
        <f t="shared" si="1"/>
        <v>Day of Week</v>
      </c>
      <c r="H64" s="51" t="str">
        <f t="shared" si="1"/>
        <v/>
      </c>
      <c r="I64" s="51" t="str">
        <f t="shared" si="1"/>
        <v>Day of Month</v>
      </c>
      <c r="J64" s="51" t="str">
        <f t="shared" si="1"/>
        <v/>
      </c>
      <c r="K64" s="51" t="str">
        <f t="shared" si="1"/>
        <v/>
      </c>
      <c r="L64" s="51" t="str">
        <f t="shared" si="1"/>
        <v>Hour</v>
      </c>
      <c r="M64" s="51" t="str">
        <f t="shared" si="1"/>
        <v/>
      </c>
      <c r="N64" s="51" t="str">
        <f t="shared" si="1"/>
        <v/>
      </c>
      <c r="O64" s="51" t="str">
        <f t="shared" si="1"/>
        <v>Estimated (E)</v>
      </c>
      <c r="P64" s="51" t="str">
        <f t="shared" si="1"/>
        <v/>
      </c>
      <c r="Q64" s="51" t="str">
        <f t="shared" si="1"/>
        <v/>
      </c>
      <c r="R64" s="51" t="str">
        <f t="shared" si="1"/>
        <v/>
      </c>
      <c r="S64" s="51" t="str">
        <f t="shared" si="1"/>
        <v/>
      </c>
    </row>
    <row r="65" spans="1:19" ht="14.1" customHeight="1">
      <c r="A65" s="36">
        <v>1</v>
      </c>
      <c r="B65" s="50"/>
      <c r="E65" s="49"/>
      <c r="F65" s="49"/>
      <c r="P65" s="48"/>
      <c r="Q65" s="48"/>
      <c r="R65" s="48"/>
      <c r="S65" s="48"/>
    </row>
    <row r="66" spans="1:19" ht="14.1" customHeight="1">
      <c r="A66" s="36">
        <v>2</v>
      </c>
      <c r="B66" s="41"/>
      <c r="C66" s="40">
        <v>44927</v>
      </c>
      <c r="E66" s="36">
        <v>3347</v>
      </c>
      <c r="G66" s="43" t="s">
        <v>79</v>
      </c>
      <c r="I66" s="44">
        <v>16</v>
      </c>
      <c r="L66" s="44">
        <v>900</v>
      </c>
      <c r="O66" s="47" t="s">
        <v>75</v>
      </c>
      <c r="P66" s="42">
        <f>E66/MAX(E$66:$E$77)</f>
        <v>0.71685585778539307</v>
      </c>
      <c r="Q66" s="48"/>
      <c r="R66" s="48"/>
      <c r="S66" s="48"/>
    </row>
    <row r="67" spans="1:19" ht="14.1" customHeight="1">
      <c r="A67" s="36">
        <v>3</v>
      </c>
      <c r="B67" s="41"/>
      <c r="C67" s="40">
        <v>44958</v>
      </c>
      <c r="E67" s="36">
        <v>3273</v>
      </c>
      <c r="G67" s="43" t="s">
        <v>78</v>
      </c>
      <c r="I67" s="44">
        <v>23</v>
      </c>
      <c r="L67" s="44">
        <v>1600</v>
      </c>
      <c r="O67" s="47" t="s">
        <v>75</v>
      </c>
      <c r="P67" s="42">
        <f>E67/MAX(E$66:$E$77)</f>
        <v>0.70100663953737419</v>
      </c>
      <c r="Q67" s="48"/>
      <c r="R67" s="48"/>
      <c r="S67" s="48"/>
    </row>
    <row r="68" spans="1:19" ht="14.1" customHeight="1">
      <c r="A68" s="36">
        <v>4</v>
      </c>
      <c r="B68" s="41"/>
      <c r="C68" s="40">
        <v>44986</v>
      </c>
      <c r="E68" s="36">
        <v>3585</v>
      </c>
      <c r="G68" s="43" t="s">
        <v>79</v>
      </c>
      <c r="I68" s="44">
        <v>27</v>
      </c>
      <c r="L68" s="44">
        <v>1800</v>
      </c>
      <c r="O68" s="47" t="s">
        <v>75</v>
      </c>
      <c r="P68" s="42">
        <f>E68/MAX(E$66:$E$77)</f>
        <v>0.76783037052902126</v>
      </c>
      <c r="Q68" s="39"/>
      <c r="R68" s="39"/>
      <c r="S68" s="39"/>
    </row>
    <row r="69" spans="1:19" ht="14.1" customHeight="1">
      <c r="A69" s="36">
        <v>5</v>
      </c>
      <c r="B69" s="41"/>
      <c r="C69" s="40">
        <v>45017</v>
      </c>
      <c r="E69" s="36">
        <v>3678</v>
      </c>
      <c r="G69" s="43" t="s">
        <v>81</v>
      </c>
      <c r="I69" s="44">
        <v>4</v>
      </c>
      <c r="L69" s="44">
        <v>1800</v>
      </c>
      <c r="O69" s="47" t="s">
        <v>75</v>
      </c>
      <c r="P69" s="42">
        <f>E69/MAX(E$66:$E$77)</f>
        <v>0.78774898265153137</v>
      </c>
      <c r="Q69" s="39"/>
      <c r="R69" s="39"/>
      <c r="S69" s="39"/>
    </row>
    <row r="70" spans="1:19" ht="14.1" customHeight="1">
      <c r="A70" s="36">
        <v>6</v>
      </c>
      <c r="B70" s="41"/>
      <c r="C70" s="40">
        <v>45047</v>
      </c>
      <c r="E70" s="36">
        <v>3912</v>
      </c>
      <c r="G70" s="43" t="s">
        <v>78</v>
      </c>
      <c r="I70" s="44">
        <v>11</v>
      </c>
      <c r="L70" s="44">
        <v>1800</v>
      </c>
      <c r="O70" s="47" t="s">
        <v>75</v>
      </c>
      <c r="P70" s="42">
        <f>E70/MAX(E$66:$E$77)</f>
        <v>0.83786678089526667</v>
      </c>
      <c r="Q70" s="39"/>
      <c r="R70" s="39"/>
      <c r="S70" s="39"/>
    </row>
    <row r="71" spans="1:19" ht="14.1" customHeight="1">
      <c r="A71" s="36">
        <v>7</v>
      </c>
      <c r="B71" s="41"/>
      <c r="C71" s="40">
        <v>45078</v>
      </c>
      <c r="E71" s="36">
        <v>4318</v>
      </c>
      <c r="G71" s="43" t="s">
        <v>78</v>
      </c>
      <c r="I71" s="44">
        <v>29</v>
      </c>
      <c r="L71" s="44">
        <v>1700</v>
      </c>
      <c r="O71" s="47" t="s">
        <v>75</v>
      </c>
      <c r="P71" s="46">
        <f>E71/MAX(E$66:$E$77)</f>
        <v>0.92482330263439705</v>
      </c>
      <c r="Q71" s="39"/>
      <c r="R71" s="39"/>
      <c r="S71" s="39"/>
    </row>
    <row r="72" spans="1:19" ht="14.1" customHeight="1">
      <c r="A72" s="36">
        <v>8</v>
      </c>
      <c r="B72" s="41"/>
      <c r="C72" s="40">
        <v>45108</v>
      </c>
      <c r="E72" s="36">
        <v>4312</v>
      </c>
      <c r="G72" s="43" t="s">
        <v>80</v>
      </c>
      <c r="I72" s="44">
        <v>5</v>
      </c>
      <c r="L72" s="44">
        <v>1500</v>
      </c>
      <c r="O72" s="47" t="s">
        <v>75</v>
      </c>
      <c r="P72" s="46">
        <f>E72/MAX(E$66:$E$77)</f>
        <v>0.92353823088455778</v>
      </c>
      <c r="Q72" s="39"/>
      <c r="R72" s="39"/>
      <c r="S72" s="39"/>
    </row>
    <row r="73" spans="1:19" ht="14.1" customHeight="1">
      <c r="A73" s="36">
        <v>9</v>
      </c>
      <c r="B73" s="41"/>
      <c r="C73" s="40">
        <v>45139</v>
      </c>
      <c r="E73" s="36">
        <v>4669</v>
      </c>
      <c r="G73" s="43" t="s">
        <v>80</v>
      </c>
      <c r="I73" s="44">
        <v>9</v>
      </c>
      <c r="L73" s="44">
        <v>1800</v>
      </c>
      <c r="O73" s="47" t="s">
        <v>75</v>
      </c>
      <c r="P73" s="46">
        <f>E73/MAX(E$66:$E$77)</f>
        <v>1</v>
      </c>
      <c r="Q73" s="39"/>
      <c r="R73" s="39"/>
      <c r="S73" s="39"/>
    </row>
    <row r="74" spans="1:19" ht="14.1" customHeight="1">
      <c r="A74" s="36">
        <v>10</v>
      </c>
      <c r="B74" s="41"/>
      <c r="C74" s="40">
        <v>45170</v>
      </c>
      <c r="E74" s="36">
        <v>4194</v>
      </c>
      <c r="G74" s="43" t="s">
        <v>79</v>
      </c>
      <c r="I74" s="44">
        <v>11</v>
      </c>
      <c r="L74" s="44">
        <v>1700</v>
      </c>
      <c r="O74" s="47" t="s">
        <v>75</v>
      </c>
      <c r="P74" s="46">
        <f>E74/MAX(E$66:$E$77)</f>
        <v>0.89826515313771682</v>
      </c>
      <c r="Q74" s="39"/>
      <c r="R74" s="39"/>
      <c r="S74" s="39"/>
    </row>
    <row r="75" spans="1:19" ht="14.1" customHeight="1">
      <c r="A75" s="36">
        <v>11</v>
      </c>
      <c r="B75" s="41"/>
      <c r="C75" s="40">
        <v>45200</v>
      </c>
      <c r="E75" s="36">
        <v>3801</v>
      </c>
      <c r="G75" s="43" t="s">
        <v>78</v>
      </c>
      <c r="I75" s="44">
        <v>5</v>
      </c>
      <c r="L75" s="44">
        <v>1700</v>
      </c>
      <c r="O75" s="47" t="s">
        <v>75</v>
      </c>
      <c r="P75" s="42">
        <f>E75/MAX(E$66:$E$77)</f>
        <v>0.81409295352323841</v>
      </c>
      <c r="Q75" s="39"/>
      <c r="R75" s="39"/>
      <c r="S75" s="39"/>
    </row>
    <row r="76" spans="1:19" ht="14.1" customHeight="1">
      <c r="A76" s="36">
        <v>12</v>
      </c>
      <c r="B76" s="41"/>
      <c r="C76" s="40">
        <v>45231</v>
      </c>
      <c r="E76" s="36">
        <v>3440</v>
      </c>
      <c r="G76" s="43" t="s">
        <v>77</v>
      </c>
      <c r="I76" s="44">
        <v>11</v>
      </c>
      <c r="L76" s="44">
        <v>1600</v>
      </c>
      <c r="O76" s="47" t="s">
        <v>75</v>
      </c>
      <c r="P76" s="42">
        <f>E76/MAX(E$66:$E$77)</f>
        <v>0.73677446990790318</v>
      </c>
      <c r="Q76" s="39"/>
      <c r="R76" s="39"/>
      <c r="S76" s="39"/>
    </row>
    <row r="77" spans="1:19" ht="14.1" customHeight="1">
      <c r="A77" s="36">
        <v>13</v>
      </c>
      <c r="B77" s="41"/>
      <c r="C77" s="40">
        <v>45261</v>
      </c>
      <c r="E77" s="36">
        <v>2982</v>
      </c>
      <c r="G77" s="43" t="s">
        <v>76</v>
      </c>
      <c r="I77" s="44">
        <v>3</v>
      </c>
      <c r="L77" s="44">
        <v>1500</v>
      </c>
      <c r="O77" s="47" t="s">
        <v>75</v>
      </c>
      <c r="P77" s="42">
        <f>E77/MAX(E$66:$E$77)</f>
        <v>0.63868065967016496</v>
      </c>
      <c r="Q77" s="39"/>
      <c r="R77" s="39"/>
      <c r="S77" s="39"/>
    </row>
    <row r="78" spans="1:19" ht="14.1" customHeight="1">
      <c r="A78" s="36">
        <v>14</v>
      </c>
      <c r="B78" s="41"/>
      <c r="C78" s="40">
        <v>45292</v>
      </c>
      <c r="E78" s="36">
        <v>4513</v>
      </c>
      <c r="G78" s="43" t="s">
        <v>74</v>
      </c>
      <c r="I78" s="44" t="s">
        <v>74</v>
      </c>
      <c r="L78" s="44" t="s">
        <v>74</v>
      </c>
      <c r="O78" s="43" t="s">
        <v>73</v>
      </c>
      <c r="P78" s="46">
        <f>E78/MAX(E$78:$E$89)</f>
        <v>1</v>
      </c>
      <c r="Q78" s="39"/>
      <c r="R78" s="39"/>
      <c r="S78" s="39"/>
    </row>
    <row r="79" spans="1:19" ht="14.1" customHeight="1">
      <c r="A79" s="36">
        <v>15</v>
      </c>
      <c r="B79" s="41"/>
      <c r="C79" s="40">
        <v>45323</v>
      </c>
      <c r="E79" s="36">
        <v>3520</v>
      </c>
      <c r="G79" s="43" t="s">
        <v>74</v>
      </c>
      <c r="I79" s="44" t="s">
        <v>74</v>
      </c>
      <c r="L79" s="44" t="s">
        <v>74</v>
      </c>
      <c r="O79" s="43" t="s">
        <v>73</v>
      </c>
      <c r="P79" s="42">
        <f>E79/MAX(E$78:$E$89)</f>
        <v>0.77996897850653668</v>
      </c>
      <c r="Q79" s="39"/>
      <c r="R79" s="39"/>
      <c r="S79" s="39"/>
    </row>
    <row r="80" spans="1:19" ht="14.1" customHeight="1">
      <c r="A80" s="36">
        <v>16</v>
      </c>
      <c r="B80" s="41"/>
      <c r="C80" s="40">
        <v>45352</v>
      </c>
      <c r="E80" s="36">
        <v>3561</v>
      </c>
      <c r="G80" s="43" t="s">
        <v>74</v>
      </c>
      <c r="I80" s="44" t="s">
        <v>74</v>
      </c>
      <c r="L80" s="44" t="s">
        <v>74</v>
      </c>
      <c r="O80" s="43" t="s">
        <v>73</v>
      </c>
      <c r="P80" s="42">
        <f>E80/MAX(E$78:$E$89)</f>
        <v>0.78905384444936844</v>
      </c>
      <c r="Q80" s="39"/>
      <c r="R80" s="39"/>
      <c r="S80" s="39"/>
    </row>
    <row r="81" spans="1:19" ht="14.1" customHeight="1">
      <c r="A81" s="36">
        <v>17</v>
      </c>
      <c r="B81" s="41"/>
      <c r="C81" s="40">
        <v>45383</v>
      </c>
      <c r="E81" s="36">
        <v>3681.9999999999995</v>
      </c>
      <c r="G81" s="43" t="s">
        <v>74</v>
      </c>
      <c r="I81" s="44" t="s">
        <v>74</v>
      </c>
      <c r="L81" s="44" t="s">
        <v>74</v>
      </c>
      <c r="O81" s="43" t="s">
        <v>73</v>
      </c>
      <c r="P81" s="42">
        <f>E81/MAX(E$78:$E$89)</f>
        <v>0.81586527808553055</v>
      </c>
      <c r="Q81" s="39"/>
      <c r="R81" s="39"/>
      <c r="S81" s="39"/>
    </row>
    <row r="82" spans="1:19" ht="14.1" customHeight="1">
      <c r="A82" s="36">
        <v>18</v>
      </c>
      <c r="B82" s="41"/>
      <c r="C82" s="40">
        <v>45413</v>
      </c>
      <c r="E82" s="36">
        <v>4033.9999999999995</v>
      </c>
      <c r="G82" s="43" t="s">
        <v>74</v>
      </c>
      <c r="I82" s="44" t="s">
        <v>74</v>
      </c>
      <c r="L82" s="44" t="s">
        <v>74</v>
      </c>
      <c r="O82" s="43" t="s">
        <v>73</v>
      </c>
      <c r="P82" s="42">
        <f>E82/MAX(E$78:$E$89)</f>
        <v>0.89386217593618422</v>
      </c>
      <c r="Q82" s="39"/>
      <c r="R82" s="39"/>
      <c r="S82" s="39"/>
    </row>
    <row r="83" spans="1:19" ht="14.1" customHeight="1">
      <c r="A83" s="36">
        <v>19</v>
      </c>
      <c r="B83" s="41"/>
      <c r="C83" s="40">
        <v>45444</v>
      </c>
      <c r="E83" s="36">
        <v>4331</v>
      </c>
      <c r="G83" s="43" t="s">
        <v>74</v>
      </c>
      <c r="I83" s="44" t="s">
        <v>74</v>
      </c>
      <c r="L83" s="44" t="s">
        <v>74</v>
      </c>
      <c r="O83" s="43" t="s">
        <v>73</v>
      </c>
      <c r="P83" s="46">
        <f>E83/MAX(E$78:$E$89)</f>
        <v>0.95967205849767334</v>
      </c>
      <c r="Q83" s="39"/>
      <c r="R83" s="39"/>
      <c r="S83" s="39"/>
    </row>
    <row r="84" spans="1:19" ht="14.1" customHeight="1">
      <c r="A84" s="36">
        <v>20</v>
      </c>
      <c r="B84" s="41"/>
      <c r="C84" s="40">
        <v>45474</v>
      </c>
      <c r="E84" s="36">
        <v>4326</v>
      </c>
      <c r="G84" s="43" t="s">
        <v>74</v>
      </c>
      <c r="I84" s="44" t="s">
        <v>74</v>
      </c>
      <c r="L84" s="44" t="s">
        <v>74</v>
      </c>
      <c r="O84" s="43" t="s">
        <v>73</v>
      </c>
      <c r="P84" s="46">
        <f>E84/MAX(E$78:$E$89)</f>
        <v>0.9585641480168402</v>
      </c>
      <c r="Q84" s="39"/>
      <c r="R84" s="39"/>
      <c r="S84" s="39"/>
    </row>
    <row r="85" spans="1:19" ht="14.1" customHeight="1">
      <c r="A85" s="36">
        <v>21</v>
      </c>
      <c r="B85" s="41"/>
      <c r="C85" s="40">
        <v>45505</v>
      </c>
      <c r="E85" s="36">
        <v>4384</v>
      </c>
      <c r="G85" s="43" t="s">
        <v>74</v>
      </c>
      <c r="I85" s="44" t="s">
        <v>74</v>
      </c>
      <c r="L85" s="44" t="s">
        <v>74</v>
      </c>
      <c r="O85" s="43" t="s">
        <v>73</v>
      </c>
      <c r="P85" s="46">
        <f>E85/MAX(E$78:$E$89)</f>
        <v>0.97141590959450475</v>
      </c>
      <c r="Q85" s="39"/>
      <c r="R85" s="39"/>
      <c r="S85" s="39"/>
    </row>
    <row r="86" spans="1:19" ht="14.1" customHeight="1">
      <c r="A86" s="36">
        <v>22</v>
      </c>
      <c r="B86" s="41"/>
      <c r="C86" s="40">
        <v>45536</v>
      </c>
      <c r="E86" s="36">
        <v>4230</v>
      </c>
      <c r="F86" s="39"/>
      <c r="G86" s="43" t="s">
        <v>74</v>
      </c>
      <c r="I86" s="44" t="s">
        <v>74</v>
      </c>
      <c r="L86" s="44" t="s">
        <v>74</v>
      </c>
      <c r="O86" s="43" t="s">
        <v>73</v>
      </c>
      <c r="P86" s="46">
        <f>E86/MAX(E$78:$E$89)</f>
        <v>0.93729226678484379</v>
      </c>
      <c r="Q86" s="39"/>
      <c r="R86" s="39"/>
      <c r="S86" s="39"/>
    </row>
    <row r="87" spans="1:19" ht="14.1" customHeight="1">
      <c r="A87" s="36">
        <v>23</v>
      </c>
      <c r="B87" s="41"/>
      <c r="C87" s="40">
        <v>45566</v>
      </c>
      <c r="E87" s="36">
        <v>3844</v>
      </c>
      <c r="F87" s="39"/>
      <c r="G87" s="43" t="s">
        <v>74</v>
      </c>
      <c r="I87" s="44" t="s">
        <v>74</v>
      </c>
      <c r="L87" s="44" t="s">
        <v>74</v>
      </c>
      <c r="O87" s="43" t="s">
        <v>73</v>
      </c>
      <c r="P87" s="42">
        <f>E87/MAX(E$78:$E$89)</f>
        <v>0.85176157766452476</v>
      </c>
      <c r="Q87" s="39"/>
      <c r="R87" s="39"/>
      <c r="S87" s="39"/>
    </row>
    <row r="88" spans="1:19" ht="14.1" customHeight="1">
      <c r="A88" s="36">
        <v>24</v>
      </c>
      <c r="B88" s="41"/>
      <c r="C88" s="40">
        <v>45597</v>
      </c>
      <c r="E88" s="36">
        <v>3396</v>
      </c>
      <c r="F88" s="39"/>
      <c r="G88" s="43" t="s">
        <v>74</v>
      </c>
      <c r="I88" s="44" t="s">
        <v>74</v>
      </c>
      <c r="L88" s="44" t="s">
        <v>74</v>
      </c>
      <c r="O88" s="43" t="s">
        <v>73</v>
      </c>
      <c r="P88" s="42">
        <f>E88/MAX(E$78:$E$89)</f>
        <v>0.75249279858187457</v>
      </c>
      <c r="Q88" s="39"/>
      <c r="R88" s="39"/>
      <c r="S88" s="39"/>
    </row>
    <row r="89" spans="1:19" ht="14.1" customHeight="1">
      <c r="A89" s="36">
        <v>25</v>
      </c>
      <c r="B89" s="41"/>
      <c r="C89" s="40">
        <v>45627</v>
      </c>
      <c r="E89" s="36">
        <v>3873</v>
      </c>
      <c r="F89" s="39"/>
      <c r="G89" s="43" t="s">
        <v>74</v>
      </c>
      <c r="I89" s="44" t="s">
        <v>74</v>
      </c>
      <c r="L89" s="44" t="s">
        <v>74</v>
      </c>
      <c r="O89" s="43" t="s">
        <v>73</v>
      </c>
      <c r="P89" s="42">
        <f>E89/MAX(E$78:$E$89)</f>
        <v>0.85818745845335698</v>
      </c>
      <c r="Q89" s="39"/>
      <c r="R89" s="39"/>
      <c r="S89" s="39"/>
    </row>
    <row r="90" spans="1:19" ht="14.1" customHeight="1">
      <c r="A90" s="36">
        <v>26</v>
      </c>
      <c r="B90" s="41"/>
      <c r="C90" s="40">
        <v>45658</v>
      </c>
      <c r="E90" s="45">
        <v>4566</v>
      </c>
      <c r="G90" s="43" t="s">
        <v>74</v>
      </c>
      <c r="I90" s="44" t="s">
        <v>74</v>
      </c>
      <c r="L90" s="44" t="s">
        <v>74</v>
      </c>
      <c r="O90" s="43" t="s">
        <v>73</v>
      </c>
      <c r="P90" s="46">
        <f>E90/MAX(E$90:$E$101)</f>
        <v>1</v>
      </c>
      <c r="Q90" s="39"/>
      <c r="R90" s="39"/>
      <c r="S90" s="39"/>
    </row>
    <row r="91" spans="1:19" ht="14.1" customHeight="1">
      <c r="A91" s="36">
        <v>27</v>
      </c>
      <c r="B91" s="41"/>
      <c r="C91" s="40">
        <v>45689</v>
      </c>
      <c r="E91" s="45">
        <v>3557</v>
      </c>
      <c r="G91" s="43" t="s">
        <v>74</v>
      </c>
      <c r="I91" s="44" t="s">
        <v>74</v>
      </c>
      <c r="L91" s="44" t="s">
        <v>74</v>
      </c>
      <c r="O91" s="43" t="s">
        <v>73</v>
      </c>
      <c r="P91" s="42">
        <f>E91/MAX(E$90:$E$101)</f>
        <v>0.77901883486640389</v>
      </c>
      <c r="Q91" s="39"/>
      <c r="R91" s="39"/>
      <c r="S91" s="39"/>
    </row>
    <row r="92" spans="1:19" ht="14.1" customHeight="1">
      <c r="A92" s="36">
        <v>28</v>
      </c>
      <c r="B92" s="41"/>
      <c r="C92" s="40">
        <v>45717</v>
      </c>
      <c r="E92" s="45">
        <v>3602</v>
      </c>
      <c r="G92" s="43" t="s">
        <v>74</v>
      </c>
      <c r="I92" s="44" t="s">
        <v>74</v>
      </c>
      <c r="L92" s="44" t="s">
        <v>74</v>
      </c>
      <c r="O92" s="43" t="s">
        <v>73</v>
      </c>
      <c r="P92" s="42">
        <f>E92/MAX(E$90:$E$101)</f>
        <v>0.78887428821725802</v>
      </c>
      <c r="Q92" s="39"/>
      <c r="R92" s="39"/>
      <c r="S92" s="39"/>
    </row>
    <row r="93" spans="1:19" ht="14.1" customHeight="1">
      <c r="A93" s="36">
        <v>29</v>
      </c>
      <c r="B93" s="41"/>
      <c r="C93" s="40">
        <v>45748</v>
      </c>
      <c r="E93" s="45">
        <v>3708</v>
      </c>
      <c r="G93" s="43" t="s">
        <v>74</v>
      </c>
      <c r="I93" s="44" t="s">
        <v>74</v>
      </c>
      <c r="L93" s="44" t="s">
        <v>74</v>
      </c>
      <c r="O93" s="43" t="s">
        <v>73</v>
      </c>
      <c r="P93" s="42">
        <f>E93/MAX(E$90:$E$101)</f>
        <v>0.81208935611038102</v>
      </c>
      <c r="Q93" s="39"/>
      <c r="R93" s="39"/>
      <c r="S93" s="39"/>
    </row>
    <row r="94" spans="1:19" ht="14.1" customHeight="1">
      <c r="A94" s="36">
        <v>30</v>
      </c>
      <c r="B94" s="41"/>
      <c r="C94" s="40">
        <v>45778</v>
      </c>
      <c r="E94" s="45">
        <v>4059</v>
      </c>
      <c r="G94" s="43" t="s">
        <v>74</v>
      </c>
      <c r="I94" s="44" t="s">
        <v>74</v>
      </c>
      <c r="L94" s="44" t="s">
        <v>74</v>
      </c>
      <c r="O94" s="43" t="s">
        <v>73</v>
      </c>
      <c r="P94" s="42">
        <f>E94/MAX(E$90:$E$101)</f>
        <v>0.88896189224704336</v>
      </c>
      <c r="Q94" s="39"/>
      <c r="R94" s="39"/>
      <c r="S94" s="39"/>
    </row>
    <row r="95" spans="1:19" ht="14.1" customHeight="1">
      <c r="A95" s="36">
        <v>31</v>
      </c>
      <c r="B95" s="41"/>
      <c r="C95" s="40">
        <v>45809</v>
      </c>
      <c r="E95" s="45">
        <v>4366</v>
      </c>
      <c r="G95" s="43" t="s">
        <v>74</v>
      </c>
      <c r="I95" s="44" t="s">
        <v>74</v>
      </c>
      <c r="L95" s="44" t="s">
        <v>74</v>
      </c>
      <c r="O95" s="43" t="s">
        <v>73</v>
      </c>
      <c r="P95" s="46">
        <f>E95/MAX(E$90:$E$101)</f>
        <v>0.95619798510731491</v>
      </c>
      <c r="Q95" s="39"/>
      <c r="R95" s="39"/>
      <c r="S95" s="39"/>
    </row>
    <row r="96" spans="1:19" ht="14.1" customHeight="1">
      <c r="A96" s="36">
        <v>32</v>
      </c>
      <c r="B96" s="41"/>
      <c r="C96" s="40">
        <v>45839</v>
      </c>
      <c r="E96" s="45">
        <v>4365</v>
      </c>
      <c r="G96" s="43" t="s">
        <v>74</v>
      </c>
      <c r="I96" s="44" t="s">
        <v>74</v>
      </c>
      <c r="L96" s="44" t="s">
        <v>74</v>
      </c>
      <c r="O96" s="43" t="s">
        <v>73</v>
      </c>
      <c r="P96" s="46">
        <f>E96/MAX(E$90:$E$101)</f>
        <v>0.95597897503285156</v>
      </c>
      <c r="Q96" s="39"/>
      <c r="R96" s="39"/>
      <c r="S96" s="39"/>
    </row>
    <row r="97" spans="1:19" ht="14.1" customHeight="1">
      <c r="A97" s="36">
        <v>33</v>
      </c>
      <c r="B97" s="41"/>
      <c r="C97" s="40">
        <v>45870</v>
      </c>
      <c r="E97" s="45">
        <v>4421</v>
      </c>
      <c r="G97" s="43" t="s">
        <v>74</v>
      </c>
      <c r="I97" s="44" t="s">
        <v>74</v>
      </c>
      <c r="L97" s="44" t="s">
        <v>74</v>
      </c>
      <c r="O97" s="43" t="s">
        <v>73</v>
      </c>
      <c r="P97" s="46">
        <f>E97/MAX(E$90:$E$101)</f>
        <v>0.96824353920280337</v>
      </c>
      <c r="Q97" s="39"/>
      <c r="R97" s="39"/>
      <c r="S97" s="39"/>
    </row>
    <row r="98" spans="1:19" ht="14.1" customHeight="1">
      <c r="A98" s="36">
        <v>34</v>
      </c>
      <c r="B98" s="41"/>
      <c r="C98" s="40">
        <v>45901</v>
      </c>
      <c r="E98" s="45">
        <v>4276</v>
      </c>
      <c r="F98" s="39"/>
      <c r="G98" s="43" t="s">
        <v>74</v>
      </c>
      <c r="I98" s="44" t="s">
        <v>74</v>
      </c>
      <c r="L98" s="44" t="s">
        <v>74</v>
      </c>
      <c r="O98" s="43" t="s">
        <v>73</v>
      </c>
      <c r="P98" s="46">
        <f>E98/MAX(E$90:$E$101)</f>
        <v>0.93648707840560663</v>
      </c>
      <c r="Q98" s="39"/>
      <c r="R98" s="39"/>
      <c r="S98" s="39"/>
    </row>
    <row r="99" spans="1:19" ht="14.1" customHeight="1">
      <c r="A99" s="36">
        <v>35</v>
      </c>
      <c r="B99" s="41"/>
      <c r="C99" s="40">
        <v>45931</v>
      </c>
      <c r="E99" s="45">
        <v>3873</v>
      </c>
      <c r="F99" s="39"/>
      <c r="G99" s="43" t="s">
        <v>74</v>
      </c>
      <c r="I99" s="44" t="s">
        <v>74</v>
      </c>
      <c r="L99" s="44" t="s">
        <v>74</v>
      </c>
      <c r="O99" s="43" t="s">
        <v>73</v>
      </c>
      <c r="P99" s="42">
        <f>E99/MAX(E$90:$E$101)</f>
        <v>0.8482260183968463</v>
      </c>
      <c r="Q99" s="39"/>
      <c r="R99" s="39"/>
      <c r="S99" s="39"/>
    </row>
    <row r="100" spans="1:19" ht="14.1" customHeight="1">
      <c r="A100" s="36">
        <v>36</v>
      </c>
      <c r="B100" s="41"/>
      <c r="C100" s="40">
        <v>45962</v>
      </c>
      <c r="E100" s="45">
        <v>3436</v>
      </c>
      <c r="F100" s="39"/>
      <c r="G100" s="43" t="s">
        <v>74</v>
      </c>
      <c r="I100" s="44" t="s">
        <v>74</v>
      </c>
      <c r="L100" s="44" t="s">
        <v>74</v>
      </c>
      <c r="O100" s="43" t="s">
        <v>73</v>
      </c>
      <c r="P100" s="42">
        <f>E100/MAX(E$90:$E$101)</f>
        <v>0.7525186158563294</v>
      </c>
      <c r="Q100" s="39"/>
      <c r="R100" s="39"/>
      <c r="S100" s="39"/>
    </row>
    <row r="101" spans="1:19" ht="14.1" customHeight="1">
      <c r="A101" s="36">
        <v>37</v>
      </c>
      <c r="B101" s="41"/>
      <c r="C101" s="40">
        <v>45992</v>
      </c>
      <c r="E101" s="45">
        <v>3918</v>
      </c>
      <c r="F101" s="39"/>
      <c r="G101" s="43" t="s">
        <v>74</v>
      </c>
      <c r="I101" s="44" t="s">
        <v>74</v>
      </c>
      <c r="L101" s="44" t="s">
        <v>74</v>
      </c>
      <c r="O101" s="43" t="s">
        <v>73</v>
      </c>
      <c r="P101" s="42">
        <f>E101/MAX(E$90:$E$101)</f>
        <v>0.85808147174770044</v>
      </c>
      <c r="Q101" s="39"/>
      <c r="R101" s="39"/>
      <c r="S101" s="39"/>
    </row>
    <row r="102" spans="1:19" ht="14.1" customHeight="1">
      <c r="A102" s="36">
        <v>38</v>
      </c>
      <c r="B102" s="41"/>
      <c r="C102" s="40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</row>
    <row r="103" spans="1:19" ht="14.1" customHeight="1" thickBot="1">
      <c r="A103" s="37">
        <v>39</v>
      </c>
      <c r="B103" s="37"/>
      <c r="C103" s="38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</row>
    <row r="104" spans="1:19" ht="14.1" customHeight="1">
      <c r="A104" s="36" t="s">
        <v>72</v>
      </c>
      <c r="Q104" s="36" t="s">
        <v>71</v>
      </c>
    </row>
  </sheetData>
  <printOptions horizontalCentered="1" verticalCentered="1"/>
  <pageMargins left="0.5" right="0.5" top="1.1299999999999999" bottom="0.35" header="0.5" footer="0.18"/>
  <pageSetup scale="72" orientation="landscape" horizontalDpi="4294967293" r:id="rId1"/>
  <headerFooter alignWithMargins="0"/>
  <rowBreaks count="1" manualBreakCount="1">
    <brk id="5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TECO System Peaks&gt;&gt;&gt;</vt:lpstr>
      <vt:lpstr>Inputs</vt:lpstr>
      <vt:lpstr>Graph Data</vt:lpstr>
      <vt:lpstr>Data</vt:lpstr>
      <vt:lpstr>Exhibit JP-2</vt:lpstr>
      <vt:lpstr>E-18</vt:lpstr>
      <vt:lpstr>'Exhibit JP-2'!Print_Area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Jakob Puckett</dc:creator>
  <cp:lastModifiedBy>Joe Selsor</cp:lastModifiedBy>
  <cp:lastPrinted>2024-05-30T14:10:38Z</cp:lastPrinted>
  <dcterms:created xsi:type="dcterms:W3CDTF">2015-06-05T18:17:20Z</dcterms:created>
  <dcterms:modified xsi:type="dcterms:W3CDTF">2024-05-31T16:00:34Z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{59A5E7B8-CDD2-4C4B-955E-1A42A2AAA10E}</vt:lpwstr>
  </property>
</Properties>
</file>