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2" documentId="13_ncr:1_{D16794E7-90A8-4646-B89C-399BCDB76881}" xr6:coauthVersionLast="47" xr6:coauthVersionMax="47" xr10:uidLastSave="{4DB46059-DFD3-403D-B0B7-BA9AD30FC3B0}"/>
  <bookViews>
    <workbookView xWindow="5016" yWindow="1056" windowWidth="25608" windowHeight="14556" xr2:uid="{380A0808-1817-4FDF-AEF9-42889B3606E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B16" i="1"/>
  <c r="F6" i="1" l="1"/>
  <c r="E6" i="1"/>
  <c r="F7" i="1"/>
  <c r="B7" i="1"/>
  <c r="C7" i="1"/>
  <c r="D7" i="1"/>
  <c r="E4" i="1"/>
  <c r="E16" i="1" l="1"/>
  <c r="G14" i="1"/>
  <c r="F13" i="1"/>
  <c r="F15" i="1" s="1"/>
  <c r="E13" i="1"/>
  <c r="C15" i="1"/>
  <c r="C13" i="1"/>
  <c r="C16" i="1" l="1"/>
  <c r="G15" i="1"/>
  <c r="G16" i="1" s="1"/>
  <c r="G4" i="1"/>
  <c r="G5" i="1"/>
  <c r="G6" i="1"/>
  <c r="E7" i="1" l="1"/>
  <c r="G7" i="1" s="1"/>
</calcChain>
</file>

<file path=xl/sharedStrings.xml><?xml version="1.0" encoding="utf-8"?>
<sst xmlns="http://schemas.openxmlformats.org/spreadsheetml/2006/main" count="23" uniqueCount="14">
  <si>
    <t>Clean Energy &amp; Emerging Technologies Project Cost Estimates</t>
  </si>
  <si>
    <t>FCTC Microgrid</t>
  </si>
  <si>
    <t>2022</t>
  </si>
  <si>
    <t>2023</t>
  </si>
  <si>
    <t>2024</t>
  </si>
  <si>
    <t>2025</t>
  </si>
  <si>
    <t>2026</t>
  </si>
  <si>
    <t>Total</t>
  </si>
  <si>
    <t>EPC Contractor</t>
  </si>
  <si>
    <t>Energy Delivery</t>
  </si>
  <si>
    <t>Owner's Costs</t>
  </si>
  <si>
    <t>Big Bend Solar II Energy Storage Capacity 
(BB Flow Battery)</t>
  </si>
  <si>
    <t>2021</t>
  </si>
  <si>
    <t>Substation Modifications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</si>
</sst>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164" fontId="0" fillId="0" borderId="1" xfId="1" applyNumberFormat="1" applyFont="1" applyBorder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721AE-2142-4ECE-9DD9-6734969B5031}" name="Table1" displayName="Table1" ref="A3:G7" totalsRowShown="0" headerRowDxfId="18">
  <autoFilter ref="A3:G7" xr:uid="{E37721AE-2142-4ECE-9DD9-6734969B5031}"/>
  <tableColumns count="7">
    <tableColumn id="1" xr3:uid="{4EA7FFD2-66EB-4531-BD07-B0C369308D89}" name="FCTC Microgrid"/>
    <tableColumn id="3" xr3:uid="{23B27CAD-96C6-468F-B18D-28B5EB0D5302}" name="2022" dataDxfId="17" dataCellStyle="Currency"/>
    <tableColumn id="4" xr3:uid="{059CC7B2-B222-4BFE-BFCE-EA077EE8D17F}" name="2023" dataDxfId="16" dataCellStyle="Currency"/>
    <tableColumn id="5" xr3:uid="{47FFD65C-C1F6-4CA7-9D11-CEF61A8343BC}" name="2024" dataDxfId="15" dataCellStyle="Currency"/>
    <tableColumn id="6" xr3:uid="{AD35F16B-115C-42AC-B476-B50E038E544F}" name="2025" dataDxfId="14" dataCellStyle="Currency"/>
    <tableColumn id="7" xr3:uid="{96782C7A-D428-4746-9DE2-B838EA897371}" name="2026" dataDxfId="13" dataCellStyle="Currency"/>
    <tableColumn id="8" xr3:uid="{C7178E62-25C5-4D5D-BC48-3B5E1ED3A2AD}" name="Total" dataDxfId="12" dataCellStyle="Currency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5E96EB-F90B-49B5-BCCB-046BECAAD469}" name="Table24" displayName="Table24" ref="A12:G16" totalsRowShown="0">
  <autoFilter ref="A12:G16" xr:uid="{C75E96EB-F90B-49B5-BCCB-046BECAAD469}"/>
  <tableColumns count="7">
    <tableColumn id="1" xr3:uid="{0574C29C-DFEE-4A8A-9CAA-041EB231EF81}" name="Big Bend Solar II Energy Storage Capacity _x000a_(BB Flow Battery)"/>
    <tableColumn id="3" xr3:uid="{4B7795C3-B89C-49E6-9E44-7BFDF42CD1F9}" name="2021" dataDxfId="11" totalsRowDxfId="10" dataCellStyle="Currency" totalsRowCellStyle="Currency"/>
    <tableColumn id="4" xr3:uid="{B0B0873B-7F53-4EFA-BE09-ED3BDE036E3F}" name="2022" dataDxfId="9" totalsRowDxfId="8" dataCellStyle="Currency" totalsRowCellStyle="Currency"/>
    <tableColumn id="5" xr3:uid="{326D7CDE-E41A-4CDF-A33A-A560BC0CA1FD}" name="2023" dataDxfId="7" totalsRowDxfId="6" dataCellStyle="Currency" totalsRowCellStyle="Currency"/>
    <tableColumn id="6" xr3:uid="{8C9D1304-7A4B-473A-B015-CF67783AA283}" name="2024" dataDxfId="5" totalsRowDxfId="4" dataCellStyle="Currency" totalsRowCellStyle="Currency"/>
    <tableColumn id="7" xr3:uid="{2995731D-B626-4ADB-8011-7D9A5CC16027}" name="2025" dataDxfId="3" totalsRowDxfId="2" dataCellStyle="Currency" totalsRowCellStyle="Currency"/>
    <tableColumn id="8" xr3:uid="{306B26A4-7B4D-4BAF-BE32-03882DB5D6E9}" name="Total" dataDxfId="1" totalsRowDxfId="0" dataCellStyle="Currency" totalsRow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A202-44FC-43F0-BE88-40384EC9E2E8}">
  <dimension ref="A1:G17"/>
  <sheetViews>
    <sheetView tabSelected="1" zoomScale="110" zoomScaleNormal="110" workbookViewId="0">
      <selection activeCell="F25" sqref="F25"/>
    </sheetView>
  </sheetViews>
  <sheetFormatPr defaultRowHeight="14.4" x14ac:dyDescent="0.3"/>
  <cols>
    <col min="1" max="1" width="44" customWidth="1"/>
    <col min="2" max="2" width="16.5546875" customWidth="1"/>
    <col min="3" max="3" width="14.6640625" bestFit="1" customWidth="1"/>
    <col min="4" max="4" width="14.88671875" customWidth="1"/>
    <col min="5" max="5" width="16" bestFit="1" customWidth="1"/>
    <col min="6" max="6" width="16.33203125" bestFit="1" customWidth="1"/>
    <col min="7" max="7" width="17.5546875" customWidth="1"/>
  </cols>
  <sheetData>
    <row r="1" spans="1:7" x14ac:dyDescent="0.3">
      <c r="A1" s="7" t="s">
        <v>0</v>
      </c>
      <c r="B1" s="7"/>
    </row>
    <row r="3" spans="1:7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3">
      <c r="A4" t="s">
        <v>8</v>
      </c>
      <c r="B4" s="4"/>
      <c r="C4" s="4"/>
      <c r="D4" s="4"/>
      <c r="E4" s="4">
        <f>3028257/2</f>
        <v>1514128.5</v>
      </c>
      <c r="F4" s="4">
        <v>1514129</v>
      </c>
      <c r="G4" s="4">
        <f>3028257*0.5</f>
        <v>1514128.5</v>
      </c>
    </row>
    <row r="5" spans="1:7" x14ac:dyDescent="0.3">
      <c r="A5" t="s">
        <v>9</v>
      </c>
      <c r="B5" s="4"/>
      <c r="C5" s="4"/>
      <c r="D5" s="4"/>
      <c r="E5" s="4">
        <v>1000000</v>
      </c>
      <c r="F5" s="4">
        <v>233709</v>
      </c>
      <c r="G5" s="4">
        <f>1233709*0.7</f>
        <v>863596.29999999993</v>
      </c>
    </row>
    <row r="6" spans="1:7" x14ac:dyDescent="0.3">
      <c r="A6" t="s">
        <v>10</v>
      </c>
      <c r="B6" s="4">
        <v>10966.76</v>
      </c>
      <c r="C6" s="4">
        <v>33910.17</v>
      </c>
      <c r="D6" s="4">
        <v>50000</v>
      </c>
      <c r="E6" s="4">
        <f>2800000-2514129</f>
        <v>285871</v>
      </c>
      <c r="F6" s="4">
        <f>4944876-4642714</f>
        <v>302162</v>
      </c>
      <c r="G6" s="4">
        <f>300000*0.7</f>
        <v>210000</v>
      </c>
    </row>
    <row r="7" spans="1:7" x14ac:dyDescent="0.3">
      <c r="A7" s="1" t="s">
        <v>7</v>
      </c>
      <c r="B7" s="4">
        <f t="shared" ref="B7:F7" si="0">SUM(B4:B6)</f>
        <v>10966.76</v>
      </c>
      <c r="C7" s="4">
        <f t="shared" si="0"/>
        <v>33910.17</v>
      </c>
      <c r="D7" s="4">
        <f t="shared" si="0"/>
        <v>50000</v>
      </c>
      <c r="E7" s="4">
        <f>SUM(E4:E6)</f>
        <v>2799999.5</v>
      </c>
      <c r="F7" s="4">
        <f t="shared" si="0"/>
        <v>2050000</v>
      </c>
      <c r="G7" s="5">
        <f>SUM(Table1[[#This Row],[2022]:[2026]])</f>
        <v>4944876.43</v>
      </c>
    </row>
    <row r="8" spans="1:7" x14ac:dyDescent="0.3">
      <c r="E8" s="3"/>
    </row>
    <row r="12" spans="1:7" ht="28.8" x14ac:dyDescent="0.3">
      <c r="A12" s="2" t="s">
        <v>11</v>
      </c>
      <c r="B12" t="s">
        <v>12</v>
      </c>
      <c r="C12" t="s">
        <v>2</v>
      </c>
      <c r="D12" t="s">
        <v>3</v>
      </c>
      <c r="E12" t="s">
        <v>4</v>
      </c>
      <c r="F12" t="s">
        <v>5</v>
      </c>
      <c r="G12" s="1" t="s">
        <v>7</v>
      </c>
    </row>
    <row r="13" spans="1:7" x14ac:dyDescent="0.3">
      <c r="A13" t="s">
        <v>8</v>
      </c>
      <c r="B13" s="4">
        <v>600000</v>
      </c>
      <c r="C13" s="4">
        <f>1569500-598144.78</f>
        <v>971355.22</v>
      </c>
      <c r="D13" s="4">
        <v>-444500</v>
      </c>
      <c r="E13" s="4">
        <f>-55500+55000+370000+185000+510600+370000</f>
        <v>1435100</v>
      </c>
      <c r="F13" s="4">
        <f>555000+370000+239400+140950.59+48601+28145</f>
        <v>1382096.59</v>
      </c>
      <c r="G13" s="4">
        <v>3944051.59</v>
      </c>
    </row>
    <row r="14" spans="1:7" x14ac:dyDescent="0.3">
      <c r="A14" t="s">
        <v>13</v>
      </c>
      <c r="B14" s="4"/>
      <c r="C14" s="4"/>
      <c r="D14" s="4">
        <v>241222</v>
      </c>
      <c r="E14" s="4"/>
      <c r="F14" s="4"/>
      <c r="G14" s="4">
        <f>SUM(Table24[[#This Row],[2021]:[2025]])</f>
        <v>241222</v>
      </c>
    </row>
    <row r="15" spans="1:7" x14ac:dyDescent="0.3">
      <c r="A15" t="s">
        <v>10</v>
      </c>
      <c r="B15" s="4"/>
      <c r="C15" s="4">
        <f>10000+35710+978</f>
        <v>46688</v>
      </c>
      <c r="D15" s="4">
        <f>50000+14295+58626+9000+10000+6389</f>
        <v>148310</v>
      </c>
      <c r="E15" s="4">
        <v>254759</v>
      </c>
      <c r="F15" s="4">
        <f>F16-F13</f>
        <v>191989.40999999992</v>
      </c>
      <c r="G15" s="4">
        <f>SUM(Table24[[#This Row],[2021]:[2025]])</f>
        <v>641746.40999999992</v>
      </c>
    </row>
    <row r="16" spans="1:7" x14ac:dyDescent="0.3">
      <c r="A16" s="1" t="s">
        <v>7</v>
      </c>
      <c r="B16" s="4">
        <f>SUM(B13:B15)</f>
        <v>600000</v>
      </c>
      <c r="C16" s="4">
        <f>SUM(C13:C15)</f>
        <v>1018043.22</v>
      </c>
      <c r="D16" s="4">
        <f>SUM(D13:D15)</f>
        <v>-54968</v>
      </c>
      <c r="E16" s="4">
        <f>1689859</f>
        <v>1689859</v>
      </c>
      <c r="F16" s="4">
        <v>1574086</v>
      </c>
      <c r="G16" s="5">
        <f>SUM(G13:G15)</f>
        <v>4827020</v>
      </c>
    </row>
    <row r="17" spans="3:4" x14ac:dyDescent="0.3">
      <c r="C17" s="6"/>
      <c r="D17" s="6"/>
    </row>
  </sheetData>
  <mergeCells count="1">
    <mergeCell ref="A1:B1"/>
  </mergeCells>
  <phoneticPr fontId="3" type="noConversion"/>
  <pageMargins left="0.7" right="0.7" top="0.75" bottom="0.75" header="0.3" footer="0.3"/>
  <pageSetup orientation="portrait" r:id="rId1"/>
  <customProperties>
    <customPr name="EpmWorksheetKeyString_GUID" r:id="rId2"/>
  </customProperties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680487-4043-4A6D-B081-AF3673420617}"/>
</file>

<file path=customXml/itemProps2.xml><?xml version="1.0" encoding="utf-8"?>
<ds:datastoreItem xmlns:ds="http://schemas.openxmlformats.org/officeDocument/2006/customXml" ds:itemID="{A289E6A5-758A-4557-8714-28F0ADDC97A1}"/>
</file>

<file path=customXml/itemProps3.xml><?xml version="1.0" encoding="utf-8"?>
<ds:datastoreItem xmlns:ds="http://schemas.openxmlformats.org/officeDocument/2006/customXml" ds:itemID="{20F704D0-4F78-4F10-8D73-4AA5E43600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2024-05-10T15:12:08Z</dcterms:created>
  <dcterms:modified xsi:type="dcterms:W3CDTF">2024-05-10T15:12:09Z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2024-05-10T15:12:09Z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0e9c344f-347a-419c-8727-f6d01d27ae5f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  <property fmtid="{D5CDD505-2E9C-101B-9397-08002B2CF9AE}" pid="10" name="MediaServiceImageTags">
    <vt:lpwstr/>
  </property>
</Properties>
</file>