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5"/>
  <workbookPr filterPrivacy="1" defaultThemeVersion="166925"/>
  <xr:revisionPtr revIDLastSave="1" documentId="13_ncr:1_{BC1706BB-5913-4517-BE2C-CE278BF0065C}" xr6:coauthVersionLast="47" xr6:coauthVersionMax="47" xr10:uidLastSave="{3E0766E5-DC92-49D9-A4B6-12B5D594A5D5}"/>
  <bookViews>
    <workbookView xWindow="28680" yWindow="-120" windowWidth="29040" windowHeight="15840" firstSheet="7" activeTab="9" xr2:uid="{D9D240BA-BAC3-4A5F-9E71-9D425CC167F1}"/>
  </bookViews>
  <sheets>
    <sheet name="2025 Billing Determinants" sheetId="1" r:id="rId1"/>
    <sheet name="Current Rates" sheetId="3" r:id="rId2"/>
    <sheet name="Revenue Requirement" sheetId="10" r:id="rId3"/>
    <sheet name="Summary" sheetId="15" r:id="rId4"/>
    <sheet name="RS" sheetId="5" r:id="rId5"/>
    <sheet name="GS" sheetId="6" r:id="rId6"/>
    <sheet name="GSD" sheetId="11" r:id="rId7"/>
    <sheet name="GSLDPR" sheetId="12" r:id="rId8"/>
    <sheet name="GSLDSU" sheetId="13" r:id="rId9"/>
    <sheet name="LS" sheetId="14" r:id="rId10"/>
  </sheets>
  <definedNames>
    <definedName name="solver_adj" localSheetId="5" hidden="1">GS!$C$3</definedName>
    <definedName name="solver_adj" localSheetId="6" hidden="1">GSD!$C$3</definedName>
    <definedName name="solver_adj" localSheetId="7" hidden="1">GSLDPR!$C$3</definedName>
    <definedName name="solver_adj" localSheetId="8" hidden="1">GSLDSU!$C$3</definedName>
    <definedName name="solver_adj" localSheetId="9" hidden="1">LS!$C$3</definedName>
    <definedName name="solver_adj" localSheetId="4" hidden="1">RS!$C$3</definedName>
    <definedName name="solver_cvg" localSheetId="5" hidden="1">0.0001</definedName>
    <definedName name="solver_cvg" localSheetId="6" hidden="1">0.0001</definedName>
    <definedName name="solver_cvg" localSheetId="7" hidden="1">0.0001</definedName>
    <definedName name="solver_cvg" localSheetId="8" hidden="1">0.0001</definedName>
    <definedName name="solver_cvg" localSheetId="9" hidden="1">0.0001</definedName>
    <definedName name="solver_cvg" localSheetId="4" hidden="1">0.0001</definedName>
    <definedName name="solver_drv" localSheetId="5" hidden="1">1</definedName>
    <definedName name="solver_drv" localSheetId="6" hidden="1">1</definedName>
    <definedName name="solver_drv" localSheetId="7" hidden="1">1</definedName>
    <definedName name="solver_drv" localSheetId="8" hidden="1">1</definedName>
    <definedName name="solver_drv" localSheetId="9" hidden="1">1</definedName>
    <definedName name="solver_drv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eng" localSheetId="9" hidden="1">1</definedName>
    <definedName name="solver_eng" localSheetId="4" hidden="1">1</definedName>
    <definedName name="solver_est" localSheetId="5" hidden="1">1</definedName>
    <definedName name="solver_est" localSheetId="6" hidden="1">1</definedName>
    <definedName name="solver_est" localSheetId="7" hidden="1">1</definedName>
    <definedName name="solver_est" localSheetId="8" hidden="1">1</definedName>
    <definedName name="solver_est" localSheetId="9" hidden="1">1</definedName>
    <definedName name="solver_est" localSheetId="4" hidden="1">1</definedName>
    <definedName name="solver_itr" localSheetId="5" hidden="1">2147483647</definedName>
    <definedName name="solver_itr" localSheetId="6" hidden="1">2147483647</definedName>
    <definedName name="solver_itr" localSheetId="7" hidden="1">2147483647</definedName>
    <definedName name="solver_itr" localSheetId="8" hidden="1">2147483647</definedName>
    <definedName name="solver_itr" localSheetId="9" hidden="1">2147483647</definedName>
    <definedName name="solver_itr" localSheetId="4" hidden="1">2147483647</definedName>
    <definedName name="solver_lhs1" localSheetId="5" hidden="1">GS!$C$2</definedName>
    <definedName name="solver_lhs1" localSheetId="6" hidden="1">GSD!$C$2</definedName>
    <definedName name="solver_lhs1" localSheetId="7" hidden="1">GSLDPR!$C$2</definedName>
    <definedName name="solver_lhs1" localSheetId="8" hidden="1">GSLDSU!$C$2</definedName>
    <definedName name="solver_lhs1" localSheetId="9" hidden="1">LS!$C$2</definedName>
    <definedName name="solver_lhs1" localSheetId="4" hidden="1">RS!$C$2</definedName>
    <definedName name="solver_mip" localSheetId="5" hidden="1">2147483647</definedName>
    <definedName name="solver_mip" localSheetId="6" hidden="1">2147483647</definedName>
    <definedName name="solver_mip" localSheetId="7" hidden="1">2147483647</definedName>
    <definedName name="solver_mip" localSheetId="8" hidden="1">2147483647</definedName>
    <definedName name="solver_mip" localSheetId="9" hidden="1">2147483647</definedName>
    <definedName name="solver_mip" localSheetId="4" hidden="1">2147483647</definedName>
    <definedName name="solver_mni" localSheetId="5" hidden="1">30</definedName>
    <definedName name="solver_mni" localSheetId="6" hidden="1">30</definedName>
    <definedName name="solver_mni" localSheetId="7" hidden="1">30</definedName>
    <definedName name="solver_mni" localSheetId="8" hidden="1">30</definedName>
    <definedName name="solver_mni" localSheetId="9" hidden="1">30</definedName>
    <definedName name="solver_mni" localSheetId="4" hidden="1">30</definedName>
    <definedName name="solver_mrt" localSheetId="5" hidden="1">0.075</definedName>
    <definedName name="solver_mrt" localSheetId="6" hidden="1">0.075</definedName>
    <definedName name="solver_mrt" localSheetId="7" hidden="1">0.075</definedName>
    <definedName name="solver_mrt" localSheetId="8" hidden="1">0.075</definedName>
    <definedName name="solver_mrt" localSheetId="9" hidden="1">0.075</definedName>
    <definedName name="solver_mrt" localSheetId="4" hidden="1">0.075</definedName>
    <definedName name="solver_msl" localSheetId="5" hidden="1">2</definedName>
    <definedName name="solver_msl" localSheetId="6" hidden="1">2</definedName>
    <definedName name="solver_msl" localSheetId="7" hidden="1">2</definedName>
    <definedName name="solver_msl" localSheetId="8" hidden="1">2</definedName>
    <definedName name="solver_msl" localSheetId="9" hidden="1">2</definedName>
    <definedName name="solver_msl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eg" localSheetId="9" hidden="1">2</definedName>
    <definedName name="solver_neg" localSheetId="4" hidden="1">2</definedName>
    <definedName name="solver_nod" localSheetId="5" hidden="1">2147483647</definedName>
    <definedName name="solver_nod" localSheetId="6" hidden="1">2147483647</definedName>
    <definedName name="solver_nod" localSheetId="7" hidden="1">2147483647</definedName>
    <definedName name="solver_nod" localSheetId="8" hidden="1">2147483647</definedName>
    <definedName name="solver_nod" localSheetId="9" hidden="1">2147483647</definedName>
    <definedName name="solver_nod" localSheetId="4" hidden="1">2147483647</definedName>
    <definedName name="solver_num" localSheetId="5" hidden="1">1</definedName>
    <definedName name="solver_num" localSheetId="6" hidden="1">1</definedName>
    <definedName name="solver_num" localSheetId="7" hidden="1">1</definedName>
    <definedName name="solver_num" localSheetId="8" hidden="1">1</definedName>
    <definedName name="solver_num" localSheetId="9" hidden="1">1</definedName>
    <definedName name="solver_num" localSheetId="4" hidden="1">1</definedName>
    <definedName name="solver_nwt" localSheetId="5" hidden="1">1</definedName>
    <definedName name="solver_nwt" localSheetId="6" hidden="1">1</definedName>
    <definedName name="solver_nwt" localSheetId="7" hidden="1">1</definedName>
    <definedName name="solver_nwt" localSheetId="8" hidden="1">1</definedName>
    <definedName name="solver_nwt" localSheetId="9" hidden="1">1</definedName>
    <definedName name="solver_nwt" localSheetId="4" hidden="1">1</definedName>
    <definedName name="solver_opt" localSheetId="5" hidden="1">GS!$C$4</definedName>
    <definedName name="solver_opt" localSheetId="6" hidden="1">GSD!$C$4</definedName>
    <definedName name="solver_opt" localSheetId="7" hidden="1">GSLDPR!$C$4</definedName>
    <definedName name="solver_opt" localSheetId="8" hidden="1">GSLDSU!$C$4</definedName>
    <definedName name="solver_opt" localSheetId="9" hidden="1">LS!$C$4</definedName>
    <definedName name="solver_opt" localSheetId="4" hidden="1">RS!$C$4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pre" localSheetId="9" hidden="1">0.000001</definedName>
    <definedName name="solver_pre" localSheetId="4" hidden="1">0.000001</definedName>
    <definedName name="solver_rbv" localSheetId="5" hidden="1">1</definedName>
    <definedName name="solver_rbv" localSheetId="6" hidden="1">1</definedName>
    <definedName name="solver_rbv" localSheetId="7" hidden="1">1</definedName>
    <definedName name="solver_rbv" localSheetId="8" hidden="1">1</definedName>
    <definedName name="solver_rbv" localSheetId="9" hidden="1">1</definedName>
    <definedName name="solver_rbv" localSheetId="4" hidden="1">1</definedName>
    <definedName name="solver_rel1" localSheetId="5" hidden="1">2</definedName>
    <definedName name="solver_rel1" localSheetId="6" hidden="1">2</definedName>
    <definedName name="solver_rel1" localSheetId="7" hidden="1">2</definedName>
    <definedName name="solver_rel1" localSheetId="8" hidden="1">2</definedName>
    <definedName name="solver_rel1" localSheetId="9" hidden="1">2</definedName>
    <definedName name="solver_rel1" localSheetId="4" hidden="1">2</definedName>
    <definedName name="solver_rhs1" localSheetId="5" hidden="1">GS!$J$14</definedName>
    <definedName name="solver_rhs1" localSheetId="6" hidden="1">GSD!$J$57</definedName>
    <definedName name="solver_rhs1" localSheetId="7" hidden="1">GSLDPR!$J$30</definedName>
    <definedName name="solver_rhs1" localSheetId="8" hidden="1">GSLDSU!$J$30</definedName>
    <definedName name="solver_rhs1" localSheetId="9" hidden="1">LS!$J$14</definedName>
    <definedName name="solver_rhs1" localSheetId="4" hidden="1">RS!$J$13</definedName>
    <definedName name="solver_rlx" localSheetId="5" hidden="1">2</definedName>
    <definedName name="solver_rlx" localSheetId="6" hidden="1">2</definedName>
    <definedName name="solver_rlx" localSheetId="7" hidden="1">2</definedName>
    <definedName name="solver_rlx" localSheetId="8" hidden="1">2</definedName>
    <definedName name="solver_rlx" localSheetId="9" hidden="1">2</definedName>
    <definedName name="solver_rlx" localSheetId="4" hidden="1">2</definedName>
    <definedName name="solver_rsd" localSheetId="5" hidden="1">0</definedName>
    <definedName name="solver_rsd" localSheetId="6" hidden="1">0</definedName>
    <definedName name="solver_rsd" localSheetId="7" hidden="1">0</definedName>
    <definedName name="solver_rsd" localSheetId="8" hidden="1">0</definedName>
    <definedName name="solver_rsd" localSheetId="9" hidden="1">0</definedName>
    <definedName name="solver_rsd" localSheetId="4" hidden="1">0</definedName>
    <definedName name="solver_scl" localSheetId="5" hidden="1">1</definedName>
    <definedName name="solver_scl" localSheetId="6" hidden="1">1</definedName>
    <definedName name="solver_scl" localSheetId="7" hidden="1">1</definedName>
    <definedName name="solver_scl" localSheetId="8" hidden="1">1</definedName>
    <definedName name="solver_scl" localSheetId="9" hidden="1">1</definedName>
    <definedName name="solver_scl" localSheetId="4" hidden="1">1</definedName>
    <definedName name="solver_sho" localSheetId="5" hidden="1">2</definedName>
    <definedName name="solver_sho" localSheetId="6" hidden="1">2</definedName>
    <definedName name="solver_sho" localSheetId="7" hidden="1">2</definedName>
    <definedName name="solver_sho" localSheetId="8" hidden="1">2</definedName>
    <definedName name="solver_sho" localSheetId="9" hidden="1">2</definedName>
    <definedName name="solver_sho" localSheetId="4" hidden="1">2</definedName>
    <definedName name="solver_ssz" localSheetId="5" hidden="1">100</definedName>
    <definedName name="solver_ssz" localSheetId="6" hidden="1">100</definedName>
    <definedName name="solver_ssz" localSheetId="7" hidden="1">100</definedName>
    <definedName name="solver_ssz" localSheetId="8" hidden="1">100</definedName>
    <definedName name="solver_ssz" localSheetId="9" hidden="1">100</definedName>
    <definedName name="solver_ssz" localSheetId="4" hidden="1">100</definedName>
    <definedName name="solver_tim" localSheetId="5" hidden="1">2147483647</definedName>
    <definedName name="solver_tim" localSheetId="6" hidden="1">2147483647</definedName>
    <definedName name="solver_tim" localSheetId="7" hidden="1">2147483647</definedName>
    <definedName name="solver_tim" localSheetId="8" hidden="1">2147483647</definedName>
    <definedName name="solver_tim" localSheetId="9" hidden="1">2147483647</definedName>
    <definedName name="solver_tim" localSheetId="4" hidden="1">2147483647</definedName>
    <definedName name="solver_tol" localSheetId="5" hidden="1">0.01</definedName>
    <definedName name="solver_tol" localSheetId="6" hidden="1">0.01</definedName>
    <definedName name="solver_tol" localSheetId="7" hidden="1">0.01</definedName>
    <definedName name="solver_tol" localSheetId="8" hidden="1">0.01</definedName>
    <definedName name="solver_tol" localSheetId="9" hidden="1">0.01</definedName>
    <definedName name="solver_tol" localSheetId="4" hidden="1">0.01</definedName>
    <definedName name="solver_typ" localSheetId="5" hidden="1">3</definedName>
    <definedName name="solver_typ" localSheetId="6" hidden="1">3</definedName>
    <definedName name="solver_typ" localSheetId="7" hidden="1">3</definedName>
    <definedName name="solver_typ" localSheetId="8" hidden="1">3</definedName>
    <definedName name="solver_typ" localSheetId="9" hidden="1">3</definedName>
    <definedName name="solver_typ" localSheetId="4" hidden="1">3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al" localSheetId="9" hidden="1">0</definedName>
    <definedName name="solver_val" localSheetId="4" hidden="1">0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solver_ver" localSheetId="9" hidden="1">3</definedName>
    <definedName name="solver_ver" localSheetId="4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0" l="1"/>
  <c r="E16" i="10"/>
  <c r="E18" i="10"/>
  <c r="C2" i="10"/>
  <c r="F57" i="11" l="1"/>
  <c r="I18" i="11" l="1"/>
  <c r="J18" i="11" s="1"/>
  <c r="H18" i="11"/>
  <c r="F18" i="11"/>
  <c r="E18" i="11"/>
  <c r="D18" i="11"/>
  <c r="B351" i="1"/>
  <c r="B347" i="1"/>
  <c r="B340" i="1"/>
  <c r="B332" i="1"/>
  <c r="B325" i="1"/>
  <c r="B318" i="1"/>
  <c r="B310" i="1"/>
  <c r="B303" i="1"/>
  <c r="B296" i="1"/>
  <c r="B283" i="1"/>
  <c r="B270" i="1"/>
  <c r="B258" i="1"/>
  <c r="B245" i="1"/>
  <c r="B237" i="1"/>
  <c r="B229" i="1"/>
  <c r="B197" i="1"/>
  <c r="B169" i="1"/>
  <c r="B157" i="1"/>
  <c r="B137" i="1"/>
  <c r="B125" i="1"/>
  <c r="B113" i="1"/>
  <c r="B91" i="1"/>
  <c r="B50" i="1"/>
  <c r="B28" i="1"/>
  <c r="B16" i="1"/>
  <c r="B13" i="1"/>
  <c r="B9" i="1"/>
  <c r="I27" i="12" l="1"/>
  <c r="I20" i="12"/>
  <c r="I17" i="12"/>
  <c r="E12" i="14"/>
  <c r="I12" i="14" s="1"/>
  <c r="E11" i="14"/>
  <c r="E10" i="14"/>
  <c r="E9" i="14"/>
  <c r="I9" i="14" s="1"/>
  <c r="D12" i="14"/>
  <c r="D11" i="14"/>
  <c r="H11" i="14" s="1"/>
  <c r="D10" i="14"/>
  <c r="F10" i="14" s="1"/>
  <c r="D9" i="14"/>
  <c r="H9" i="14" s="1"/>
  <c r="I11" i="14"/>
  <c r="I10" i="14"/>
  <c r="E27" i="13"/>
  <c r="I27" i="13" s="1"/>
  <c r="E26" i="13"/>
  <c r="I26" i="13" s="1"/>
  <c r="E25" i="13"/>
  <c r="I25" i="13" s="1"/>
  <c r="E24" i="13"/>
  <c r="I24" i="13" s="1"/>
  <c r="E20" i="13"/>
  <c r="I20" i="13" s="1"/>
  <c r="E19" i="13"/>
  <c r="I19" i="13" s="1"/>
  <c r="E18" i="13"/>
  <c r="I18" i="13" s="1"/>
  <c r="E17" i="13"/>
  <c r="I17" i="13" s="1"/>
  <c r="E13" i="13"/>
  <c r="I13" i="13" s="1"/>
  <c r="E9" i="13"/>
  <c r="I9" i="13" s="1"/>
  <c r="D27" i="13"/>
  <c r="H27" i="13" s="1"/>
  <c r="D26" i="13"/>
  <c r="H26" i="13" s="1"/>
  <c r="D25" i="13"/>
  <c r="D24" i="13"/>
  <c r="H24" i="13" s="1"/>
  <c r="D20" i="13"/>
  <c r="H20" i="13" s="1"/>
  <c r="D19" i="13"/>
  <c r="H19" i="13" s="1"/>
  <c r="D18" i="13"/>
  <c r="H18" i="13" s="1"/>
  <c r="D17" i="13"/>
  <c r="D13" i="13"/>
  <c r="D9" i="13"/>
  <c r="H9" i="13" s="1"/>
  <c r="E27" i="12"/>
  <c r="E26" i="12"/>
  <c r="I26" i="12" s="1"/>
  <c r="E25" i="12"/>
  <c r="I25" i="12" s="1"/>
  <c r="E24" i="12"/>
  <c r="I24" i="12" s="1"/>
  <c r="E20" i="12"/>
  <c r="E19" i="12"/>
  <c r="I19" i="12" s="1"/>
  <c r="E18" i="12"/>
  <c r="I18" i="12" s="1"/>
  <c r="E17" i="12"/>
  <c r="E13" i="12"/>
  <c r="I13" i="12" s="1"/>
  <c r="E9" i="12"/>
  <c r="I9" i="12" s="1"/>
  <c r="D27" i="12"/>
  <c r="H27" i="12" s="1"/>
  <c r="D26" i="12"/>
  <c r="H26" i="12" s="1"/>
  <c r="D25" i="12"/>
  <c r="H25" i="12" s="1"/>
  <c r="D24" i="12"/>
  <c r="H24" i="12" s="1"/>
  <c r="D20" i="12"/>
  <c r="H20" i="12" s="1"/>
  <c r="D19" i="12"/>
  <c r="H19" i="12" s="1"/>
  <c r="D18" i="12"/>
  <c r="H18" i="12" s="1"/>
  <c r="D17" i="12"/>
  <c r="H17" i="12" s="1"/>
  <c r="D13" i="12"/>
  <c r="H13" i="12" s="1"/>
  <c r="D9" i="12"/>
  <c r="H9" i="12" s="1"/>
  <c r="F12" i="14" l="1"/>
  <c r="J11" i="14"/>
  <c r="J9" i="14"/>
  <c r="H12" i="14"/>
  <c r="J12" i="14" s="1"/>
  <c r="H10" i="14"/>
  <c r="J10" i="14" s="1"/>
  <c r="F9" i="14"/>
  <c r="F11" i="14"/>
  <c r="F25" i="13"/>
  <c r="F17" i="13"/>
  <c r="F13" i="13"/>
  <c r="J20" i="13"/>
  <c r="J9" i="13"/>
  <c r="J19" i="13"/>
  <c r="J18" i="13"/>
  <c r="J26" i="13"/>
  <c r="H25" i="13"/>
  <c r="J25" i="13" s="1"/>
  <c r="F18" i="13"/>
  <c r="H17" i="13"/>
  <c r="J17" i="13" s="1"/>
  <c r="J24" i="13"/>
  <c r="J27" i="13"/>
  <c r="F20" i="13"/>
  <c r="F9" i="13"/>
  <c r="F26" i="13"/>
  <c r="F24" i="13"/>
  <c r="F27" i="13"/>
  <c r="H13" i="13"/>
  <c r="J13" i="13" s="1"/>
  <c r="F19" i="13"/>
  <c r="J25" i="12"/>
  <c r="J24" i="12"/>
  <c r="J26" i="12"/>
  <c r="J13" i="12"/>
  <c r="J19" i="12"/>
  <c r="J20" i="12"/>
  <c r="J9" i="12"/>
  <c r="J27" i="12"/>
  <c r="J17" i="12"/>
  <c r="F20" i="12"/>
  <c r="J18" i="12"/>
  <c r="F9" i="12"/>
  <c r="F17" i="12"/>
  <c r="F19" i="12"/>
  <c r="F26" i="12"/>
  <c r="F13" i="12"/>
  <c r="F18" i="12"/>
  <c r="F24" i="12"/>
  <c r="F27" i="12"/>
  <c r="F25" i="12"/>
  <c r="J14" i="14" l="1"/>
  <c r="F10" i="15" s="1"/>
  <c r="F30" i="12"/>
  <c r="E8" i="15" s="1"/>
  <c r="F14" i="14"/>
  <c r="E10" i="15" s="1"/>
  <c r="J30" i="13"/>
  <c r="F9" i="15" s="1"/>
  <c r="F30" i="13"/>
  <c r="E9" i="15" s="1"/>
  <c r="J30" i="12"/>
  <c r="F8" i="15" s="1"/>
  <c r="E53" i="11" l="1"/>
  <c r="I53" i="11" s="1"/>
  <c r="E54" i="11"/>
  <c r="I54" i="11" s="1"/>
  <c r="E52" i="11"/>
  <c r="I52" i="11" s="1"/>
  <c r="E50" i="11"/>
  <c r="I50" i="11" s="1"/>
  <c r="E51" i="11"/>
  <c r="I51" i="11" s="1"/>
  <c r="E49" i="11"/>
  <c r="I49" i="11" s="1"/>
  <c r="E47" i="11"/>
  <c r="I47" i="11" s="1"/>
  <c r="E48" i="11"/>
  <c r="I48" i="11" s="1"/>
  <c r="E46" i="11"/>
  <c r="I46" i="11" s="1"/>
  <c r="E44" i="11"/>
  <c r="I44" i="11" s="1"/>
  <c r="E45" i="11"/>
  <c r="I45" i="11" s="1"/>
  <c r="E43" i="11"/>
  <c r="I43" i="11" s="1"/>
  <c r="D53" i="11"/>
  <c r="F53" i="11" s="1"/>
  <c r="D54" i="11"/>
  <c r="D52" i="11"/>
  <c r="H52" i="11" s="1"/>
  <c r="D51" i="11"/>
  <c r="H51" i="11" s="1"/>
  <c r="D50" i="11"/>
  <c r="H50" i="11" s="1"/>
  <c r="D49" i="11"/>
  <c r="D48" i="11"/>
  <c r="H48" i="11" s="1"/>
  <c r="D47" i="11"/>
  <c r="H47" i="11" s="1"/>
  <c r="D46" i="11"/>
  <c r="H46" i="11" s="1"/>
  <c r="D45" i="11"/>
  <c r="H45" i="11" s="1"/>
  <c r="D44" i="11"/>
  <c r="H44" i="11" s="1"/>
  <c r="D43" i="11"/>
  <c r="H43" i="11" s="1"/>
  <c r="E38" i="11"/>
  <c r="I38" i="11" s="1"/>
  <c r="E39" i="11"/>
  <c r="I39" i="11" s="1"/>
  <c r="E37" i="11"/>
  <c r="I37" i="11" s="1"/>
  <c r="E35" i="11"/>
  <c r="I35" i="11" s="1"/>
  <c r="E36" i="11"/>
  <c r="I36" i="11" s="1"/>
  <c r="E34" i="11"/>
  <c r="I34" i="11" s="1"/>
  <c r="E32" i="11"/>
  <c r="I32" i="11" s="1"/>
  <c r="E33" i="11"/>
  <c r="I33" i="11" s="1"/>
  <c r="E31" i="11"/>
  <c r="I31" i="11" s="1"/>
  <c r="E29" i="11"/>
  <c r="I29" i="11" s="1"/>
  <c r="E30" i="11"/>
  <c r="I30" i="11" s="1"/>
  <c r="E28" i="11"/>
  <c r="I28" i="11" s="1"/>
  <c r="D39" i="11"/>
  <c r="H39" i="11" s="1"/>
  <c r="D31" i="11"/>
  <c r="H31" i="11" s="1"/>
  <c r="D32" i="11"/>
  <c r="H32" i="11" s="1"/>
  <c r="D33" i="11"/>
  <c r="H33" i="11" s="1"/>
  <c r="D34" i="11"/>
  <c r="H34" i="11" s="1"/>
  <c r="D35" i="11"/>
  <c r="H35" i="11" s="1"/>
  <c r="D36" i="11"/>
  <c r="D37" i="11"/>
  <c r="D38" i="11"/>
  <c r="E23" i="11"/>
  <c r="I23" i="11" s="1"/>
  <c r="E24" i="11"/>
  <c r="I24" i="11" s="1"/>
  <c r="E22" i="11"/>
  <c r="I22" i="11" s="1"/>
  <c r="D24" i="11"/>
  <c r="H24" i="11" s="1"/>
  <c r="D23" i="11"/>
  <c r="D22" i="11"/>
  <c r="H22" i="11" s="1"/>
  <c r="E16" i="11"/>
  <c r="I16" i="11" s="1"/>
  <c r="E17" i="11"/>
  <c r="I17" i="11" s="1"/>
  <c r="E15" i="11"/>
  <c r="I15" i="11" s="1"/>
  <c r="D16" i="11"/>
  <c r="D17" i="11"/>
  <c r="D30" i="11"/>
  <c r="D29" i="11"/>
  <c r="D28" i="11"/>
  <c r="H28" i="11" s="1"/>
  <c r="D15" i="11"/>
  <c r="H15" i="11" s="1"/>
  <c r="E10" i="11"/>
  <c r="I10" i="11" s="1"/>
  <c r="E11" i="11"/>
  <c r="I11" i="11" s="1"/>
  <c r="E9" i="11"/>
  <c r="I9" i="11" s="1"/>
  <c r="D10" i="11"/>
  <c r="H10" i="11" s="1"/>
  <c r="D11" i="11"/>
  <c r="H11" i="11" s="1"/>
  <c r="D9" i="11"/>
  <c r="H9" i="11" s="1"/>
  <c r="C14" i="10"/>
  <c r="C13" i="10"/>
  <c r="F17" i="11" l="1"/>
  <c r="F49" i="11"/>
  <c r="F30" i="11"/>
  <c r="F36" i="11"/>
  <c r="F54" i="11"/>
  <c r="J50" i="11"/>
  <c r="J43" i="11"/>
  <c r="H54" i="11"/>
  <c r="J54" i="11" s="1"/>
  <c r="H53" i="11"/>
  <c r="J53" i="11" s="1"/>
  <c r="J48" i="11"/>
  <c r="F32" i="11"/>
  <c r="J33" i="11"/>
  <c r="F23" i="11"/>
  <c r="J45" i="11"/>
  <c r="J31" i="11"/>
  <c r="H36" i="11"/>
  <c r="J36" i="11" s="1"/>
  <c r="J51" i="11"/>
  <c r="J46" i="11"/>
  <c r="F38" i="11"/>
  <c r="J44" i="11"/>
  <c r="F37" i="11"/>
  <c r="J47" i="11"/>
  <c r="F51" i="11"/>
  <c r="H49" i="11"/>
  <c r="J49" i="11" s="1"/>
  <c r="F44" i="11"/>
  <c r="J52" i="11"/>
  <c r="F47" i="11"/>
  <c r="F48" i="11"/>
  <c r="F43" i="11"/>
  <c r="F50" i="11"/>
  <c r="F46" i="11"/>
  <c r="F52" i="11"/>
  <c r="F45" i="11"/>
  <c r="J34" i="11"/>
  <c r="J32" i="11"/>
  <c r="F35" i="11"/>
  <c r="J39" i="11"/>
  <c r="J35" i="11"/>
  <c r="F34" i="11"/>
  <c r="F33" i="11"/>
  <c r="F31" i="11"/>
  <c r="H38" i="11"/>
  <c r="J38" i="11" s="1"/>
  <c r="F39" i="11"/>
  <c r="H37" i="11"/>
  <c r="J37" i="11" s="1"/>
  <c r="J24" i="11"/>
  <c r="J22" i="11"/>
  <c r="F29" i="11"/>
  <c r="J11" i="11"/>
  <c r="H23" i="11"/>
  <c r="J23" i="11" s="1"/>
  <c r="F22" i="11"/>
  <c r="F24" i="11"/>
  <c r="J10" i="11"/>
  <c r="H29" i="11"/>
  <c r="J29" i="11" s="1"/>
  <c r="F16" i="11"/>
  <c r="H17" i="11"/>
  <c r="J17" i="11" s="1"/>
  <c r="H16" i="11"/>
  <c r="J16" i="11" s="1"/>
  <c r="J15" i="11"/>
  <c r="J28" i="11"/>
  <c r="H30" i="11"/>
  <c r="J30" i="11" s="1"/>
  <c r="F28" i="11"/>
  <c r="F15" i="11"/>
  <c r="F11" i="11"/>
  <c r="F10" i="11"/>
  <c r="J9" i="11"/>
  <c r="J57" i="11" s="1"/>
  <c r="F9" i="11"/>
  <c r="C8" i="10"/>
  <c r="D6" i="10" s="1"/>
  <c r="D16" i="10" s="1"/>
  <c r="H16" i="10" l="1"/>
  <c r="G16" i="10"/>
  <c r="F16" i="10"/>
  <c r="I16" i="10"/>
  <c r="E7" i="15"/>
  <c r="F7" i="15"/>
  <c r="D7" i="10"/>
  <c r="C16" i="10" l="1"/>
  <c r="F17" i="10"/>
  <c r="F18" i="10" s="1"/>
  <c r="C2" i="11" s="1"/>
  <c r="C4" i="11" s="1"/>
  <c r="I17" i="10"/>
  <c r="I18" i="10" s="1"/>
  <c r="C2" i="14" s="1"/>
  <c r="C4" i="14" s="1"/>
  <c r="D17" i="10"/>
  <c r="H17" i="10"/>
  <c r="H18" i="10" s="1"/>
  <c r="C2" i="13" s="1"/>
  <c r="C4" i="13" s="1"/>
  <c r="G17" i="10"/>
  <c r="G18" i="10" s="1"/>
  <c r="C2" i="12" s="1"/>
  <c r="C4" i="12" s="1"/>
  <c r="C2" i="6"/>
  <c r="C17" i="10" l="1"/>
  <c r="C18" i="10" s="1"/>
  <c r="D18" i="10"/>
  <c r="C2" i="5" s="1"/>
  <c r="E12" i="6" l="1"/>
  <c r="I12" i="6" s="1"/>
  <c r="E11" i="6"/>
  <c r="E10" i="6"/>
  <c r="E9" i="6"/>
  <c r="D12" i="6"/>
  <c r="F12" i="6" s="1"/>
  <c r="H12" i="6" l="1"/>
  <c r="J12" i="6" s="1"/>
  <c r="D10" i="6"/>
  <c r="F10" i="6" s="1"/>
  <c r="D11" i="6"/>
  <c r="H11" i="6" s="1"/>
  <c r="D9" i="6"/>
  <c r="H9" i="6" s="1"/>
  <c r="D9" i="5"/>
  <c r="I11" i="6"/>
  <c r="I10" i="6"/>
  <c r="I9" i="6"/>
  <c r="E10" i="5"/>
  <c r="I10" i="5" s="1"/>
  <c r="E11" i="5"/>
  <c r="I11" i="5" s="1"/>
  <c r="E9" i="5"/>
  <c r="I9" i="5" s="1"/>
  <c r="D10" i="5"/>
  <c r="D11" i="5"/>
  <c r="F11" i="5" l="1"/>
  <c r="F10" i="5"/>
  <c r="F13" i="5" s="1"/>
  <c r="E5" i="15" s="1"/>
  <c r="F9" i="5"/>
  <c r="J11" i="6"/>
  <c r="J9" i="6"/>
  <c r="H10" i="6"/>
  <c r="J10" i="6" s="1"/>
  <c r="F11" i="6"/>
  <c r="F9" i="6"/>
  <c r="H9" i="5"/>
  <c r="J9" i="5" s="1"/>
  <c r="H11" i="5"/>
  <c r="J11" i="5" s="1"/>
  <c r="H10" i="5"/>
  <c r="J10" i="5" s="1"/>
  <c r="F14" i="6" l="1"/>
  <c r="E6" i="15" s="1"/>
  <c r="E12" i="15" s="1"/>
  <c r="J14" i="6"/>
  <c r="J13" i="5"/>
  <c r="C4" i="6" l="1"/>
  <c r="F6" i="15"/>
  <c r="C4" i="5"/>
  <c r="F5" i="15"/>
  <c r="F12" i="15" l="1"/>
</calcChain>
</file>

<file path=xl/sharedStrings.xml><?xml version="1.0" encoding="utf-8"?>
<sst xmlns="http://schemas.openxmlformats.org/spreadsheetml/2006/main" count="536" uniqueCount="394">
  <si>
    <t>2025 Billing Determinants</t>
  </si>
  <si>
    <t>Monthly_DailyCustomers_Forecast.RS</t>
  </si>
  <si>
    <t>Monthly_DailyCustomers_Forecast.RSVP</t>
  </si>
  <si>
    <t>Monthly_Sales_Forecast.RS</t>
  </si>
  <si>
    <t>BillDeter_RS.Tier_1</t>
  </si>
  <si>
    <t>BillDeter_RS.Tier_2</t>
  </si>
  <si>
    <t>Monthly_Sales_Forecast.RSVP</t>
  </si>
  <si>
    <t>Monthly_DailyCustomers_Forecast.RSD</t>
  </si>
  <si>
    <t>Monthly_Sales_Forecast.RSD</t>
  </si>
  <si>
    <t>BillDeter_RSD.Billing_kW</t>
  </si>
  <si>
    <t>Monthly_DailyCustomers_Forecast.CS</t>
  </si>
  <si>
    <t>Monthly_Sales_Forecast.CS</t>
  </si>
  <si>
    <t>Monthly_DailyCustomers_Forecast.GS</t>
  </si>
  <si>
    <t>Monthly_DailyCustomers_Forecast.GSUnMetered</t>
  </si>
  <si>
    <t>Monthly_DailyCustomers_Forecast.GST</t>
  </si>
  <si>
    <t>Monthly_Sales_Forecast.GS</t>
  </si>
  <si>
    <t>Monthly_Sales_Forecast.GSUnMetered</t>
  </si>
  <si>
    <t>Monthly_Sales_Forecast.GST</t>
  </si>
  <si>
    <t>BillDeter_GST.Energy_On</t>
  </si>
  <si>
    <t>BillDeter_GST.Energy_Off</t>
  </si>
  <si>
    <t>BillDeter_GST.Energy_Off2</t>
  </si>
  <si>
    <t>BillDeter_GS.EmergRelay_GS</t>
  </si>
  <si>
    <t>BillDeter_GS.EmergRelay_GST</t>
  </si>
  <si>
    <t>Monthly_DailyCustomers_Forecast.GSD</t>
  </si>
  <si>
    <t>BillDeter_GSD.Customer_SEC</t>
  </si>
  <si>
    <t>BillDeter_GSD.Customer_PRI</t>
  </si>
  <si>
    <t>BillDeter_GSD.Customer_SUB</t>
  </si>
  <si>
    <t>Monthly_Sales_Forecast.GSD</t>
  </si>
  <si>
    <t>BillDeter_GSD.Energy_SEC</t>
  </si>
  <si>
    <t>BillDeter_GSD.Energy_PRI</t>
  </si>
  <si>
    <t>BillDeter_GSD.Energy_SUB</t>
  </si>
  <si>
    <t>BillDeter_GSD.Billing_kw</t>
  </si>
  <si>
    <t>BillDeter_GSD.Billing_kw_SEC</t>
  </si>
  <si>
    <t>BillDeter_GSD.Billing_kw_PRI</t>
  </si>
  <si>
    <t>BillDeter_GSD.Billing_kw_SUB</t>
  </si>
  <si>
    <t>BillDeter_GSD.TxOwn_kw</t>
  </si>
  <si>
    <t>BillDeter_GSD.TxOwn_kw_PRI</t>
  </si>
  <si>
    <t>BillDeter_GSD.TxOwn_kw_SUB</t>
  </si>
  <si>
    <t>BillDeter_GSD.EmergRelay</t>
  </si>
  <si>
    <t>BillDeter_GSD.EmergRelay_SEC</t>
  </si>
  <si>
    <t>BillDeter_GSD.EmergRelay_PRI</t>
  </si>
  <si>
    <t>BillDeter_GSD.EmergRelay_SUB</t>
  </si>
  <si>
    <t>BillDeter_GSD.MtrLvlDisc_PRI_BillDeter</t>
  </si>
  <si>
    <t>BillDeter_GSD.MtrLvlDisc_SUB_BillDeter</t>
  </si>
  <si>
    <t>Monthly_DailyCustomers_Forecast.GSDT</t>
  </si>
  <si>
    <t>BillDeter_GSDT.Customer_SEC</t>
  </si>
  <si>
    <t>BillDeter_GSDT.Customer_PRI</t>
  </si>
  <si>
    <t>BillDeter_GSDT.Customer_SUB</t>
  </si>
  <si>
    <t>GSDT.CustOwned</t>
  </si>
  <si>
    <t>GSDT.CustOwned_SEC</t>
  </si>
  <si>
    <t>GSDT.CustOwned_PRI</t>
  </si>
  <si>
    <t>BillDeter_GSDT.Energy</t>
  </si>
  <si>
    <t>BillDeter_GSDT.Energy_SEC</t>
  </si>
  <si>
    <t>BillDeter_GSDT.Energy_PRI</t>
  </si>
  <si>
    <t>BillDeter_GSDT.Energy_SUB</t>
  </si>
  <si>
    <t>BillDeter_GSDT.Energy_OnPk</t>
  </si>
  <si>
    <t>BillDeter_GSDT.Energy_On_SEC</t>
  </si>
  <si>
    <t>BillDeter_GSDT.Energy_On_PRI</t>
  </si>
  <si>
    <t>BillDeter_GSDT.Energy_On_SUB</t>
  </si>
  <si>
    <t>BillDeter_GSDT.Energy_OffPk</t>
  </si>
  <si>
    <t>BillDeter_GSDT.Energy_Off_SEC</t>
  </si>
  <si>
    <t>BillDeter_GSDT.Energy_Off_PRI</t>
  </si>
  <si>
    <t>BillDeter_GSDT.Energy_Off_SUB</t>
  </si>
  <si>
    <t>BillDeter_GSDT.Energy_OffPk2</t>
  </si>
  <si>
    <t>BillDeter_GSDT.Energy_Off2_SEC</t>
  </si>
  <si>
    <t>BillDeter_GSDT.Energy_Off2_PRI</t>
  </si>
  <si>
    <t>BillDeter_GSDT.Energy_Off2_SUB</t>
  </si>
  <si>
    <t>BillDeter_GSDT.Billing_kw</t>
  </si>
  <si>
    <t>BillDeter_GSDT.Billing_kw_SEC</t>
  </si>
  <si>
    <t>BillDeter_GSDT.Billing_kw_PRI</t>
  </si>
  <si>
    <t>BillDeter_GSDT.Billing_kw_SUB</t>
  </si>
  <si>
    <t>BillDeter_GSDT.Peak_kw</t>
  </si>
  <si>
    <t>BillDeter_GSDT.Peak_kw_SEC</t>
  </si>
  <si>
    <t>BillDeter_GSDT.Peak_kw_PRI</t>
  </si>
  <si>
    <t>BillDeter_GSDT.Peak_kw_SUB</t>
  </si>
  <si>
    <t>BillDeter_GSDT.TxOwn_kw</t>
  </si>
  <si>
    <t>BillDeter_GSDT.TxOwn_kw_PRI</t>
  </si>
  <si>
    <t>BillDeter_GSDT.TxOwn_kw_SUB</t>
  </si>
  <si>
    <t>BillDeter_GSDT.EmergRelay</t>
  </si>
  <si>
    <t>BillDeter_GSDT.EmergRelay_SEC</t>
  </si>
  <si>
    <t>BillDeter_GSDT.EmergRelay_PRI</t>
  </si>
  <si>
    <t>BillDeter_GSDT.EmergRelay_SUB</t>
  </si>
  <si>
    <t>BillDeter_GSDT.MtrLvlDisc_PRI_BillDeter</t>
  </si>
  <si>
    <t>BillDeter_GSDT.MtrLvlDisc_SUB_BillDeter</t>
  </si>
  <si>
    <t>Monthly_DailyCustomers_Forecast.GSD_Option</t>
  </si>
  <si>
    <t>BillDeter_GSD_Option.Customer_SEC</t>
  </si>
  <si>
    <t>BillDeter_GSD_Option.Customer_PRI</t>
  </si>
  <si>
    <t>BillDeter_GSD_Option.Customer_SUB</t>
  </si>
  <si>
    <t>Monthly_Sales_Forecast.GSD_Option</t>
  </si>
  <si>
    <t>BillDeter_GSD_Option.Energy_SEC</t>
  </si>
  <si>
    <t>BillDeter_GSD_Option.Energy_PRI</t>
  </si>
  <si>
    <t>BillDeter_GSD_Option.Energy_SUB</t>
  </si>
  <si>
    <t>BillDeter_GSD_Option.TxOwn_kwh</t>
  </si>
  <si>
    <t>BillDeter_GSD_Option.TxOwn_kwh_PRI</t>
  </si>
  <si>
    <t>BillDeter_GSD_Option.TxOwn_kwh_SUB</t>
  </si>
  <si>
    <t>BillDeter_GSD_Option.EmergRelay</t>
  </si>
  <si>
    <t>BillDeter_GSD_Option.EmergRelay_SEC</t>
  </si>
  <si>
    <t>BillDeter_GSD_Option.EmergRelay_PRI</t>
  </si>
  <si>
    <t>BillDeter_GSD_Option.EmergRelay_SUB</t>
  </si>
  <si>
    <t>BillDeter_GSD_Option.Billing_kw</t>
  </si>
  <si>
    <t>BillDeter_GSD_Option.Billing_kw_SEC</t>
  </si>
  <si>
    <t>BillDeter_GSD_Option.Billing_kw_PRI</t>
  </si>
  <si>
    <t>BillDeter_GSD_Option.Billing_kw_SUB</t>
  </si>
  <si>
    <t>BillDeter_GSD_Option.MtrLvlDisc_PRI_BillDeter</t>
  </si>
  <si>
    <t>BillDeter_GSD_Option.MtrLvlDisc_SUB_BillDeter</t>
  </si>
  <si>
    <t>Monthly_Customer_Forecast.SBD</t>
  </si>
  <si>
    <t>BillDeter_SBD.Customer_SEC</t>
  </si>
  <si>
    <t>BillDeter_SBD.Customer_PRI</t>
  </si>
  <si>
    <t>BillDeter_SBD.Customer_SUB</t>
  </si>
  <si>
    <t>Monthly_Sales_Forecast.SBD</t>
  </si>
  <si>
    <t>BillDeter_SBD.EmergRelay</t>
  </si>
  <si>
    <t>BillDeter_SBD.EmergRelay_SEC</t>
  </si>
  <si>
    <t>BillDeter_SBD.EmergRelay_PRI</t>
  </si>
  <si>
    <t>BillDeter_SBD.EmergRelay_SUB</t>
  </si>
  <si>
    <t>BillDeter_SBD.MtrLvlDisc_PRI_BillDeter</t>
  </si>
  <si>
    <t>BillDeter_SBD.MtrLvlDisc_SUB_BillDeter</t>
  </si>
  <si>
    <t>BillDeter_SBD.Energy_Supp</t>
  </si>
  <si>
    <t>BillDeter_SBD.Energy_Supp_SEC</t>
  </si>
  <si>
    <t>BillDeter_SBD.Energy_Supp_PRI</t>
  </si>
  <si>
    <t>BillDeter_SBD.Energy_Supp_SUB</t>
  </si>
  <si>
    <t>BillDeter_SBD.SUPP_Billing_kw</t>
  </si>
  <si>
    <t>BillDeter_SBD.SUPP_Billing_kw_SEC</t>
  </si>
  <si>
    <t>BillDeter_SBD.SUPP_Billing_kw_PRI</t>
  </si>
  <si>
    <t>BillDeter_SBD.SUPP_Billing_kw_SUB</t>
  </si>
  <si>
    <t>BillDeter_SBD.TxOwn_SUPP_kw</t>
  </si>
  <si>
    <t>BillDeter_SBD.TxOwn_SUPP_kw_PRI</t>
  </si>
  <si>
    <t>BillDeter_SBD.TxOwn_SUPP_kw_SUB</t>
  </si>
  <si>
    <t>BillDeter_SBD.Energy_SB</t>
  </si>
  <si>
    <t>BillDeter_SBD.Energy_SB_SEC</t>
  </si>
  <si>
    <t>BillDeter_SBD.Energy_SB_PRI</t>
  </si>
  <si>
    <t>BillDeter_SBD.Energy_SB_SUB</t>
  </si>
  <si>
    <t>BillDeter_SBD.SB_LFRC_kw</t>
  </si>
  <si>
    <t>BillDeter_SBD.SB_LFRC_kw_SEC</t>
  </si>
  <si>
    <t>BillDeter_SBD.SB_LFRC_kw_PRI</t>
  </si>
  <si>
    <t>BillDeter_SBD.SB_LFRC_kw_SUB</t>
  </si>
  <si>
    <t>BillDeter_SBD.SB_PSRC_kw</t>
  </si>
  <si>
    <t>BillDeter_SBD.SB_PSRC_kw_SEC</t>
  </si>
  <si>
    <t>BillDeter_SBD.SB_PSRC_kw_PRI</t>
  </si>
  <si>
    <t>BillDeter_SBD.SB_PSRC_kw_SUB</t>
  </si>
  <si>
    <t>BillDeter_SBD.SB_PSDC_kw</t>
  </si>
  <si>
    <t>BillDeter_SBD.SB_PSDC_kw_SEC</t>
  </si>
  <si>
    <t>BillDeter_SBD.SB_PSDC_kw_PRI</t>
  </si>
  <si>
    <t>BillDeter_SBD.SB_PSDC_kw_SUB</t>
  </si>
  <si>
    <t>BillDeter_SBD.TxOwn_SB_kw</t>
  </si>
  <si>
    <t>BillDeter_SBD.TxOwn_SB_kw_PRI</t>
  </si>
  <si>
    <t>BillDeter_SBD.TxOwn_SB_kw_SUB</t>
  </si>
  <si>
    <t>Monthly_Customer_Forecast.SBDT</t>
  </si>
  <si>
    <t>BillDeter_SBDT.Customer_SEC</t>
  </si>
  <si>
    <t>BillDeter_SBDT.Customer_PRI</t>
  </si>
  <si>
    <t>BillDeter_SBDT.Customer_SUB</t>
  </si>
  <si>
    <t>Monthly_Sales_Forecast.SBDT</t>
  </si>
  <si>
    <t>BillDeter_SBDT.EmergRelay</t>
  </si>
  <si>
    <t>BillDeter_SBDT.EmergRelay_SEC</t>
  </si>
  <si>
    <t>BillDeter_SBDT.EmergRelay_PRI</t>
  </si>
  <si>
    <t>BillDeter_SBDT.EmergRelay_SUB</t>
  </si>
  <si>
    <t>BillDeter_SBDT.MtrLvlDisc_PRI_BillDeter</t>
  </si>
  <si>
    <t>BillDeter_SBDT.MtrLvlDisc_SUB_BillDeter</t>
  </si>
  <si>
    <t>BillDeter_SBDT.Energy_Supp</t>
  </si>
  <si>
    <t>BillDeter_SBDT.Energy_Supp_SEC</t>
  </si>
  <si>
    <t>BillDeter_SBDT.Energy_Supp_PRI</t>
  </si>
  <si>
    <t>BillDeter_SBDT.Energy_Supp_SUB</t>
  </si>
  <si>
    <t>BillDeter_SBDT.Energy_SUPP_OnPk</t>
  </si>
  <si>
    <t>BillDeter_SBDT.Energy_SUPP_On_SEC</t>
  </si>
  <si>
    <t>BillDeter_SBDT.Energy_SUPP_On_PRI</t>
  </si>
  <si>
    <t>BillDeter_SBDT.Energy_SUPP_On_SUB</t>
  </si>
  <si>
    <t>BillDeter_SBDT.Energy_SUPP_OffPk</t>
  </si>
  <si>
    <t>BillDeter_SBDT.Energy_SUPP_Off_SEC</t>
  </si>
  <si>
    <t>BillDeter_SBDT.Energy_SUPP_Off_PRI</t>
  </si>
  <si>
    <t>BillDeter_SBDT.Energy_SUPP_Off_SUB</t>
  </si>
  <si>
    <t>BillDeter_SBDT.Energy_SUPP_OffPk2</t>
  </si>
  <si>
    <t>BillDeter_SBDT.Energy_SUPP_Off2_SEC</t>
  </si>
  <si>
    <t>BillDeter_SBDT.Energy_SUPP_Off2_PRI</t>
  </si>
  <si>
    <t>BillDeter_SBDT.Energy_SUPP_Off2_SUB</t>
  </si>
  <si>
    <t>BillDeter_SBDT.SUPP_Billing_kw</t>
  </si>
  <si>
    <t>BillDeter_SBDT.SUPP_Billing_kw_SEC</t>
  </si>
  <si>
    <t>BillDeter_SBDT.SUPP_Billing_kw_PRI</t>
  </si>
  <si>
    <t>BillDeter_SBDT.SUPP_Billing_kw_SUB</t>
  </si>
  <si>
    <t>BillDeter_SBDT.SUPP_Peak_kw</t>
  </si>
  <si>
    <t>BillDeter_SBDT.SUPP_Peak_kw_SEC</t>
  </si>
  <si>
    <t>BillDeter_SBDT.SUPP_Peak_kw_PRI</t>
  </si>
  <si>
    <t>BillDeter_SBDT.SUPP_Peak_kw_SUB</t>
  </si>
  <si>
    <t>BillDeter_SBDT.TxOwn_SUPP_kw</t>
  </si>
  <si>
    <t>BillDeter_SBDT.TxOwn_SUPP_kw_PRI</t>
  </si>
  <si>
    <t>BillDeter_SBDT.TxOwn_SUPP_kw_SUB</t>
  </si>
  <si>
    <t>BillDeter_SBDT.Energy_SB</t>
  </si>
  <si>
    <t>BillDeter_SBDT.Energy_SB_SEC</t>
  </si>
  <si>
    <t>BillDeter_SBDT.Energy_SB_PRI</t>
  </si>
  <si>
    <t>BillDeter_SBDT.Energy_SB_SUB</t>
  </si>
  <si>
    <t>BillDeter_SBDT.Energy_SB_OnPk</t>
  </si>
  <si>
    <t>BillDeter_SBDT.Energy_SB_On_SEC</t>
  </si>
  <si>
    <t>BillDeter_SBDT.Energy_SB_On_PRI</t>
  </si>
  <si>
    <t>BillDeter_SBDT.Energy_SB_On_SUB</t>
  </si>
  <si>
    <t>BillDeter_SBDT.Energy_SB_OffPk</t>
  </si>
  <si>
    <t>BillDeter_SBDT.Energy_SB_Off_SEC</t>
  </si>
  <si>
    <t>BillDeter_SBDT.Energy_SB_Off_PRI</t>
  </si>
  <si>
    <t>BillDeter_SBDT.Energy_SB_Off_SUB</t>
  </si>
  <si>
    <t>BillDeter_SBDT.Energy_SB_OffPk2</t>
  </si>
  <si>
    <t>BillDeter_SBDT.Energy_SB_Off2_SEC</t>
  </si>
  <si>
    <t>BillDeter_SBDT.Energy_SB_Off2_PRI</t>
  </si>
  <si>
    <t>BillDeter_SBDT.Energy_SB_Off2_SUB</t>
  </si>
  <si>
    <t>BillDeter_SBDT.SB_LFRC_kw</t>
  </si>
  <si>
    <t>BillDeter_SBDT.SB_LFRC_kw_SEC</t>
  </si>
  <si>
    <t>BillDeter_SBDT.SB_LFRC_kw_PRI</t>
  </si>
  <si>
    <t>BillDeter_SBDT.SB_LFRC_kw_SUB</t>
  </si>
  <si>
    <t>BillDeter_SBDT.SB_PSRC_kw</t>
  </si>
  <si>
    <t>BillDeter_SBDT.SB_PSRC_kw_SEC</t>
  </si>
  <si>
    <t>BillDeter_SBDT.SB_PSRC_kw_PRI</t>
  </si>
  <si>
    <t>BillDeter_SBDT.SB_PSRC_kw_SUB</t>
  </si>
  <si>
    <t>BillDeter_SBDT.SB_PSDC_kw</t>
  </si>
  <si>
    <t>BillDeter_SBDT.SB_PSDC_kw_SEC</t>
  </si>
  <si>
    <t>BillDeter_SBDT.SB_PSDC_kw_PRI</t>
  </si>
  <si>
    <t>BillDeter_SBDT.SB_PSDC_kw_SUB</t>
  </si>
  <si>
    <t>BillDeter_SBDT.TxOwn_SB_kw</t>
  </si>
  <si>
    <t>BillDeter_SBDT.TxOwn_SB_kw_PRI</t>
  </si>
  <si>
    <t>BillDeter_SBDT.TxOwn_SB_kw_SUB</t>
  </si>
  <si>
    <t>BillDeter_GSLD_PR.DailyCustomer</t>
  </si>
  <si>
    <t>BillDeter_GSLD_PR.Energy</t>
  </si>
  <si>
    <t>BillDeter_GSLD_PR.Billing_kW</t>
  </si>
  <si>
    <t>BillDeter_GSLD_PR.EmergRelay</t>
  </si>
  <si>
    <t>BillDeter_GSLD_PR.MtrLvlDisc</t>
  </si>
  <si>
    <t>BillDeter_GSLD_PR.kVarh_Chg_kw</t>
  </si>
  <si>
    <t>BillDeter_GSLD_PR.kVarh_Crd_kw</t>
  </si>
  <si>
    <t>BillDeter_GSLD_SU.DailyCustomer</t>
  </si>
  <si>
    <t>BillDeter_GSLD_SU.Energy</t>
  </si>
  <si>
    <t>BillDeter_GSLD_SU.Billing_kw</t>
  </si>
  <si>
    <t>BillDeter_GSLD_SU.EmergRelay</t>
  </si>
  <si>
    <t>BillDeter_GSLD_SU.MtrLvlDisc</t>
  </si>
  <si>
    <t>BillDeter_GSLD_SU.kVarh_Chg_kw</t>
  </si>
  <si>
    <t>BillDeter_GSLD_SU.kVarh_Crd_kw</t>
  </si>
  <si>
    <t>BillDeter_GSLDT_PR.Daily Customer</t>
  </si>
  <si>
    <t>BillDeter_GSLDT_PR.CustOwned</t>
  </si>
  <si>
    <t>BillDeter_GSLDT_PR.Energy</t>
  </si>
  <si>
    <t>BillDeter_GSLDT_PR.Energy_OnPk</t>
  </si>
  <si>
    <t>BillDeter_GSLDT_PR.Energy_OffPk</t>
  </si>
  <si>
    <t>BillDeter_GSLDT_PR.Energy_OffPk2</t>
  </si>
  <si>
    <t>BillDeter_GSLDT_PR.Billing_kW</t>
  </si>
  <si>
    <t>BillDeter_GSLDT_PR.Peak_kw</t>
  </si>
  <si>
    <t>BillDeter_GSLDT_PR.EmergRelay</t>
  </si>
  <si>
    <t>BillDeter_GSLDT_PR.MtrLvlDisc</t>
  </si>
  <si>
    <t>BillDeter_GSLDT_PR.kVarh_Chg_kw</t>
  </si>
  <si>
    <t>BillDeter_GSLDT_PR.kVarh_Crd_kw</t>
  </si>
  <si>
    <t>BillDeter_GSLDT_SU.DailyCustomer</t>
  </si>
  <si>
    <t>BillDeter_GSLDT_SU.Energy</t>
  </si>
  <si>
    <t>BillDeter_GSLDT_SU.Energy_OnPk</t>
  </si>
  <si>
    <t>BillDeter_GSLDT_SU.Energy_OffPk</t>
  </si>
  <si>
    <t>BillDeter_GSLDT_SU.Energy_OffPk2</t>
  </si>
  <si>
    <t>BillDeter_GSLDT_SU.Billing_kW</t>
  </si>
  <si>
    <t>BillDeter_GSLDT_SU.Peak_kw</t>
  </si>
  <si>
    <t>BillDeter_GSLDT_SU.EmergRelay</t>
  </si>
  <si>
    <t>BillDeter_GSLDT_SU.MtrLvlDisc</t>
  </si>
  <si>
    <t>BillDeter_GSLDT_SU.kVarh_Chg_kw</t>
  </si>
  <si>
    <t>BillDeter_GSLDT_SU.kVarh_Crd_kw</t>
  </si>
  <si>
    <t>Monthly_Customer_Forecast.SBLDPR</t>
  </si>
  <si>
    <t>Monthly_Sales_Forecast.SBLDPR</t>
  </si>
  <si>
    <t>BillDeter_SBLDPR.EmergRelay</t>
  </si>
  <si>
    <t>BillDeter_SBLDPR.MtrLvlDisc_PRI_BillDeter</t>
  </si>
  <si>
    <t>BillDeter_SBLDPR.kVarh_Chg_kw</t>
  </si>
  <si>
    <t>BillDeter_SBLDPR.kVarh_Crd_kw</t>
  </si>
  <si>
    <t>BillDeter_SBLDPR.Energy_Supp</t>
  </si>
  <si>
    <t>BillDeter_SBLDPR.SUPP_Billing_kw</t>
  </si>
  <si>
    <t>BillDeter_SBLDPR.Energy_SB</t>
  </si>
  <si>
    <t>BillDeter_SBLDPR.SB_LFRC_kw</t>
  </si>
  <si>
    <t>BillDeter_SBLDPR.SB_PSRC_kw</t>
  </si>
  <si>
    <t>BillDeter_SBLDPR.SB_PSDC_kw</t>
  </si>
  <si>
    <t>Monthly_Customer_Forecast.SBLDSU</t>
  </si>
  <si>
    <t>Monthly_Sales_Forecast.SBLDSU</t>
  </si>
  <si>
    <t>BillDeter_SBLDSU.EmergRelay</t>
  </si>
  <si>
    <t>BillDeter_SBLDSU.MtrLvlDisc_SUB BillDeter</t>
  </si>
  <si>
    <t>BillDeter_SBLDSU.kVarh_Chg_kw</t>
  </si>
  <si>
    <t>BillDeter_SBLDSU.kVarh_Crd_kw</t>
  </si>
  <si>
    <t>BillDeter_SBLDSU.Energy_Supp</t>
  </si>
  <si>
    <t>BillDeter_SBLDSU.SUPP_Billing_kw</t>
  </si>
  <si>
    <t>BillDeter_SBLDSU.Energy_SB</t>
  </si>
  <si>
    <t>BillDeter_SBLDSU.SB_LFRC_kw</t>
  </si>
  <si>
    <t>BillDeter_SBLDSU.SB_PSRC_kw</t>
  </si>
  <si>
    <t>BillDeter_SBLDSU.SB_PSDC_kw</t>
  </si>
  <si>
    <t>Monthly_DailyCustomers_Forecast.SBLDT_PR</t>
  </si>
  <si>
    <t>BillDeter_SBLDT_PR.Energy</t>
  </si>
  <si>
    <t>BillDeter_SBLDT_PR.EmergRelay</t>
  </si>
  <si>
    <t>BillDeter_SBLDT_PR.MtrLvlDisc</t>
  </si>
  <si>
    <t>BillDeter_SBLDT_PR.kVarh_Chg_kw</t>
  </si>
  <si>
    <t>BillDeter_SBLDT_PR.kVarh_Crd_kw</t>
  </si>
  <si>
    <t>BillDeter_SBLDT_PR.Energy_Supp</t>
  </si>
  <si>
    <t>BillDeter_SBLDT_PR.Energy_SUPP_OnPk</t>
  </si>
  <si>
    <t>BillDeter_SBLDT_PR.Energy_SUPP_OffPk</t>
  </si>
  <si>
    <t>BillDeter_SBLDT_PR.Energy_SUPP_OffPk2</t>
  </si>
  <si>
    <t>BillDeter_SBLDT_PR.SUPP_Billing_kw</t>
  </si>
  <si>
    <t>BillDeter_SBLDT_PR.SUPP_Peak_kw</t>
  </si>
  <si>
    <t>BillDeter_SBLDT_PR.Energy_SB</t>
  </si>
  <si>
    <t>BillDeter_SBLDT_PR.Energy_SB_OnPk</t>
  </si>
  <si>
    <t>BillDeter_SBLDT_PR.Energy_SB_OffPk</t>
  </si>
  <si>
    <t>BillDeter_SBLDT_PR.Energy_SB_OffPk2</t>
  </si>
  <si>
    <t>BillDeter_SBLDT_PR.SB_LFRC_kw</t>
  </si>
  <si>
    <t>BillDeter_SBLDT_PR.SB_PSRC_kw</t>
  </si>
  <si>
    <t>BillDeter_SBLDT_PR.SB_PSDC_kw</t>
  </si>
  <si>
    <t>Monthly_DailyCustomers_Forecast.SBLDT_SU</t>
  </si>
  <si>
    <t>BillDeter_SBLDT_SU.Energy</t>
  </si>
  <si>
    <t>BillDeter_SBLDT_SU.EmergRelay</t>
  </si>
  <si>
    <t>BillDeter_SBLDT_SU.MtrLvlDisc</t>
  </si>
  <si>
    <t>BillDeter_SBLDT_SU.kVarh_Chg_kw</t>
  </si>
  <si>
    <t>BillDeter_SBLDT_SU.kVarh_Crd_kw</t>
  </si>
  <si>
    <t>BillDeter_SBLDT_SU.Energy_Supp</t>
  </si>
  <si>
    <t>BillDeter_SBLDT_SU.Energy_SUPP_OnPk</t>
  </si>
  <si>
    <t>BillDeter_SBLDT_SU.Energy_SUPP_OffPk</t>
  </si>
  <si>
    <t>BillDeter_SBLDT_SU.Energy_SUPP_OffPk2</t>
  </si>
  <si>
    <t>BillDeter_SBLDT_SU.SUPP_Billing_kw</t>
  </si>
  <si>
    <t>BillDeter_SBLDT_SU.SUPP_Peak_kw</t>
  </si>
  <si>
    <t>BillDeter_SBLDT_SU.Energy_SB</t>
  </si>
  <si>
    <t>BillDeter_SBLDT_SU.Energy_SB_OnPk</t>
  </si>
  <si>
    <t>BillDeter_SBLDT_SU.Energy_SB_OffPk</t>
  </si>
  <si>
    <t>BillDeter_SBLDT_SU.Energy_SB_OffPk2</t>
  </si>
  <si>
    <t>BillDeter_SBLDT_SU.SB_LFRC_kw</t>
  </si>
  <si>
    <t>BillDeter_SBLDT_SU.SB_PSRC_kw</t>
  </si>
  <si>
    <t>BillDeter_SBLDT_SU.SB_PSDC_kw</t>
  </si>
  <si>
    <t>Monthly_DailyCustomers_Forecast.LS1</t>
  </si>
  <si>
    <t>Monthly_DailyCustomers_Forecast.LS1Metered</t>
  </si>
  <si>
    <t>Fcst_LS1_kwh.LS1_Energy</t>
  </si>
  <si>
    <t>Fcst_LS1_Metered_kwh.LS1_Energy</t>
  </si>
  <si>
    <t>Fcst_LS2_kwh.LS2_Energy</t>
  </si>
  <si>
    <t>Fcst_LS2_Metered_kwh.LS2_Energy</t>
  </si>
  <si>
    <t>SunSelect_kWh.RS_Tier1</t>
  </si>
  <si>
    <t>SunSelect_kWh.GS</t>
  </si>
  <si>
    <t>SunSelect_kWh.GSD_Secondary</t>
  </si>
  <si>
    <t>GSDR_kW</t>
  </si>
  <si>
    <t>Energy</t>
  </si>
  <si>
    <t>Demand</t>
  </si>
  <si>
    <t>Rate Schedule</t>
  </si>
  <si>
    <t>Current Rates</t>
  </si>
  <si>
    <t>Billing Demand</t>
  </si>
  <si>
    <t>Supplemental Demand</t>
  </si>
  <si>
    <t>Standby Dem. LFRC</t>
  </si>
  <si>
    <t>Standby Dem. PSRC Monthly</t>
  </si>
  <si>
    <t xml:space="preserve">Standy Dem. PSDC Daily </t>
  </si>
  <si>
    <t>RS (up to 1,000 kWH)</t>
  </si>
  <si>
    <t>GSD,GSDT,SBD,SBDT</t>
  </si>
  <si>
    <t>RS (over to 1,000 kWH)</t>
  </si>
  <si>
    <t>Secondary</t>
  </si>
  <si>
    <t>RSVP-1 (P1)</t>
  </si>
  <si>
    <t>Primary</t>
  </si>
  <si>
    <t>RSVP-1 (P2)</t>
  </si>
  <si>
    <t>Subtransmission</t>
  </si>
  <si>
    <t>RSVP-1 (P3)</t>
  </si>
  <si>
    <t>RSVP-1 (P4)</t>
  </si>
  <si>
    <t>GSLDPR,GSLDTPR,SBLDPR,SBLDTPR</t>
  </si>
  <si>
    <t xml:space="preserve">Primary </t>
  </si>
  <si>
    <t>GS,GST</t>
  </si>
  <si>
    <t>CS</t>
  </si>
  <si>
    <t>GSLDSU,GSLDTSU,SBLDSU,SBLDTSU</t>
  </si>
  <si>
    <t xml:space="preserve">Subtransmission </t>
  </si>
  <si>
    <t>GSD Optional Secondary</t>
  </si>
  <si>
    <t>GSD Optional Primary</t>
  </si>
  <si>
    <t>GSD Optional Subtransmission</t>
  </si>
  <si>
    <t>LS-1, LS-2</t>
  </si>
  <si>
    <t>($ Millions)</t>
  </si>
  <si>
    <t>Revenue Requirement</t>
  </si>
  <si>
    <t>%</t>
  </si>
  <si>
    <t>AMR</t>
  </si>
  <si>
    <t>Big Bend</t>
  </si>
  <si>
    <t>Classifier</t>
  </si>
  <si>
    <t>Total</t>
  </si>
  <si>
    <t>RS</t>
  </si>
  <si>
    <t>GS</t>
  </si>
  <si>
    <t>GSD</t>
  </si>
  <si>
    <t>GSLDPR</t>
  </si>
  <si>
    <t>GSLDSU</t>
  </si>
  <si>
    <t>LS</t>
  </si>
  <si>
    <t>Meter Allocation</t>
  </si>
  <si>
    <t>4CP Allocation</t>
  </si>
  <si>
    <t>AMR Revenue Requirement</t>
  </si>
  <si>
    <t>Big Bend Revenue Requirement</t>
  </si>
  <si>
    <t>Rate Class</t>
  </si>
  <si>
    <t>Current Revenue</t>
  </si>
  <si>
    <t>Proposed Revenue</t>
  </si>
  <si>
    <t>Proposed Revenue Requirement</t>
  </si>
  <si>
    <t>% Change</t>
  </si>
  <si>
    <t>Check</t>
  </si>
  <si>
    <t>Billing Determinants</t>
  </si>
  <si>
    <t>kWh</t>
  </si>
  <si>
    <t>Current Rate</t>
  </si>
  <si>
    <t>Proposed Rates</t>
  </si>
  <si>
    <t>Optional Rate Schedule (GSDO)</t>
  </si>
  <si>
    <t>Standard Rate Schedule (GSD)</t>
  </si>
  <si>
    <t>kW</t>
  </si>
  <si>
    <t>Time of Use Rate Schedule (GSDT)</t>
  </si>
  <si>
    <t>Standard Standby Rate Schedule (SBD)</t>
  </si>
  <si>
    <t>Time of Day Standby Rate Schedule (SBDT)</t>
  </si>
  <si>
    <t>Standard Rate Schedule (GSLDPR)</t>
  </si>
  <si>
    <t>Time of Use Rate Schedule (GSLDTPR)</t>
  </si>
  <si>
    <t>Standard Standby Rate Schedule (SBLDPR)</t>
  </si>
  <si>
    <t>Time of Day Standby Rate Schedule (SBLDTPR)</t>
  </si>
  <si>
    <t>Standard Rate Schedule (GSLDSU)</t>
  </si>
  <si>
    <t>Time of Use Rate Schedule (GSLDTSU)</t>
  </si>
  <si>
    <t>Standard Standby Rate Schedule (SBLDSU)</t>
  </si>
  <si>
    <t>Time of Day Standby Rate Schedule (SBLDTSU)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</si>
</sst>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.00000"/>
    <numFmt numFmtId="167" formatCode="0.0000%"/>
    <numFmt numFmtId="168" formatCode="&quot;$&quot;#,##0"/>
    <numFmt numFmtId="169" formatCode="0.0000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66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68" fontId="3" fillId="0" borderId="0" xfId="0" applyNumberFormat="1" applyFont="1"/>
    <xf numFmtId="169" fontId="3" fillId="0" borderId="0" xfId="3" applyNumberFormat="1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8" fontId="4" fillId="0" borderId="0" xfId="0" applyNumberFormat="1" applyFont="1"/>
    <xf numFmtId="3" fontId="4" fillId="0" borderId="0" xfId="0" applyNumberFormat="1" applyFont="1"/>
    <xf numFmtId="167" fontId="4" fillId="0" borderId="0" xfId="0" applyNumberFormat="1" applyFont="1"/>
    <xf numFmtId="165" fontId="4" fillId="0" borderId="0" xfId="0" applyNumberFormat="1" applyFont="1"/>
    <xf numFmtId="10" fontId="3" fillId="0" borderId="9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2" xfId="0" applyFont="1" applyBorder="1"/>
    <xf numFmtId="166" fontId="3" fillId="0" borderId="8" xfId="0" applyNumberFormat="1" applyFont="1" applyBorder="1" applyAlignment="1">
      <alignment horizontal="center"/>
    </xf>
    <xf numFmtId="0" fontId="4" fillId="0" borderId="3" xfId="0" applyFont="1" applyBorder="1"/>
    <xf numFmtId="165" fontId="3" fillId="0" borderId="1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0" fontId="3" fillId="0" borderId="3" xfId="0" applyFont="1" applyBorder="1"/>
    <xf numFmtId="166" fontId="3" fillId="0" borderId="9" xfId="0" applyNumberFormat="1" applyFont="1" applyBorder="1" applyAlignment="1">
      <alignment horizontal="center"/>
    </xf>
    <xf numFmtId="165" fontId="3" fillId="0" borderId="1" xfId="2" applyNumberFormat="1" applyFont="1" applyBorder="1" applyAlignment="1">
      <alignment horizontal="center"/>
    </xf>
    <xf numFmtId="165" fontId="3" fillId="0" borderId="9" xfId="2" applyNumberFormat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/>
    <xf numFmtId="165" fontId="3" fillId="0" borderId="15" xfId="2" applyNumberFormat="1" applyFont="1" applyBorder="1" applyAlignment="1">
      <alignment horizontal="center"/>
    </xf>
    <xf numFmtId="165" fontId="3" fillId="0" borderId="10" xfId="2" applyNumberFormat="1" applyFont="1" applyBorder="1" applyAlignment="1">
      <alignment horizontal="center"/>
    </xf>
    <xf numFmtId="166" fontId="3" fillId="0" borderId="10" xfId="0" applyNumberFormat="1" applyFont="1" applyBorder="1" applyAlignment="1">
      <alignment horizontal="center"/>
    </xf>
    <xf numFmtId="6" fontId="3" fillId="0" borderId="0" xfId="0" quotePrefix="1" applyNumberFormat="1" applyFont="1" applyAlignment="1">
      <alignment horizontal="center"/>
    </xf>
    <xf numFmtId="165" fontId="3" fillId="2" borderId="0" xfId="0" applyNumberFormat="1" applyFont="1" applyFill="1"/>
    <xf numFmtId="4" fontId="3" fillId="0" borderId="0" xfId="0" applyNumberFormat="1" applyFont="1"/>
    <xf numFmtId="9" fontId="3" fillId="0" borderId="0" xfId="3" applyFont="1" applyAlignment="1">
      <alignment horizontal="center"/>
    </xf>
    <xf numFmtId="165" fontId="3" fillId="0" borderId="16" xfId="0" applyNumberFormat="1" applyFont="1" applyBorder="1"/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9" xfId="0" applyFont="1" applyBorder="1"/>
    <xf numFmtId="165" fontId="3" fillId="0" borderId="1" xfId="0" applyNumberFormat="1" applyFont="1" applyBorder="1"/>
    <xf numFmtId="165" fontId="3" fillId="0" borderId="15" xfId="0" applyNumberFormat="1" applyFont="1" applyBorder="1"/>
    <xf numFmtId="165" fontId="3" fillId="0" borderId="15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8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3" borderId="0" xfId="0" applyFont="1" applyFill="1"/>
    <xf numFmtId="0" fontId="4" fillId="3" borderId="0" xfId="0" applyFont="1" applyFill="1"/>
    <xf numFmtId="164" fontId="3" fillId="0" borderId="0" xfId="1" applyNumberFormat="1" applyFont="1"/>
    <xf numFmtId="0" fontId="3" fillId="4" borderId="0" xfId="0" applyFont="1" applyFill="1"/>
    <xf numFmtId="164" fontId="3" fillId="4" borderId="0" xfId="1" applyNumberFormat="1" applyFont="1" applyFill="1"/>
    <xf numFmtId="164" fontId="3" fillId="0" borderId="0" xfId="1" applyNumberFormat="1" applyFont="1" applyFill="1"/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</cellXfs>
  <cellStyles count="6">
    <cellStyle name="Comma" xfId="1" builtinId="3"/>
    <cellStyle name="Comma 29" xfId="4" xr:uid="{ED9A702A-F366-471D-80F7-7A55626AAD4A}"/>
    <cellStyle name="Currency" xfId="2" builtinId="4"/>
    <cellStyle name="Normal" xfId="0" builtinId="0"/>
    <cellStyle name="Percent" xfId="3" builtinId="5"/>
    <cellStyle name="Percent 8" xfId="5" xr:uid="{53E60215-2319-406F-84DF-9773AC3009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926A8-5EC5-42B3-9535-640A1F9640FD}">
  <dimension ref="A1:B352"/>
  <sheetViews>
    <sheetView workbookViewId="0">
      <selection activeCell="D17" sqref="D17"/>
    </sheetView>
  </sheetViews>
  <sheetFormatPr defaultRowHeight="15.75"/>
  <cols>
    <col min="1" max="1" width="50.140625" style="1" bestFit="1" customWidth="1"/>
    <col min="2" max="2" width="18.85546875" style="1" bestFit="1" customWidth="1"/>
  </cols>
  <sheetData>
    <row r="1" spans="1:2">
      <c r="A1" s="50" t="s">
        <v>0</v>
      </c>
    </row>
    <row r="2" spans="1:2">
      <c r="A2" s="51"/>
      <c r="B2" s="52">
        <v>2025</v>
      </c>
    </row>
    <row r="3" spans="1:2">
      <c r="A3" s="1" t="s">
        <v>1</v>
      </c>
      <c r="B3" s="53">
        <v>279108556</v>
      </c>
    </row>
    <row r="4" spans="1:2">
      <c r="A4" s="1" t="s">
        <v>2</v>
      </c>
      <c r="B4" s="53">
        <v>1616968</v>
      </c>
    </row>
    <row r="5" spans="1:2">
      <c r="A5" s="1" t="s">
        <v>3</v>
      </c>
      <c r="B5" s="53">
        <v>10209657234</v>
      </c>
    </row>
    <row r="6" spans="1:2">
      <c r="A6" s="1" t="s">
        <v>4</v>
      </c>
      <c r="B6" s="53">
        <v>7076568254.1000004</v>
      </c>
    </row>
    <row r="7" spans="1:2">
      <c r="A7" s="1" t="s">
        <v>5</v>
      </c>
      <c r="B7" s="53">
        <v>3133088980.2800002</v>
      </c>
    </row>
    <row r="8" spans="1:2">
      <c r="A8" s="1" t="s">
        <v>6</v>
      </c>
      <c r="B8" s="53">
        <v>80411220</v>
      </c>
    </row>
    <row r="9" spans="1:2">
      <c r="A9" s="51"/>
      <c r="B9" s="52">
        <f>+B2</f>
        <v>2025</v>
      </c>
    </row>
    <row r="10" spans="1:2">
      <c r="A10" s="1" t="s">
        <v>7</v>
      </c>
      <c r="B10" s="53">
        <v>9365.11</v>
      </c>
    </row>
    <row r="11" spans="1:2">
      <c r="A11" s="1" t="s">
        <v>8</v>
      </c>
      <c r="B11" s="53">
        <v>2916930</v>
      </c>
    </row>
    <row r="12" spans="1:2">
      <c r="A12" s="1" t="s">
        <v>9</v>
      </c>
      <c r="B12" s="53">
        <v>9501.06</v>
      </c>
    </row>
    <row r="13" spans="1:2">
      <c r="A13" s="51"/>
      <c r="B13" s="52">
        <f>+B9</f>
        <v>2025</v>
      </c>
    </row>
    <row r="14" spans="1:2">
      <c r="A14" s="1" t="s">
        <v>10</v>
      </c>
      <c r="B14" s="53">
        <v>1477390</v>
      </c>
    </row>
    <row r="15" spans="1:2">
      <c r="A15" s="1" t="s">
        <v>11</v>
      </c>
      <c r="B15" s="53">
        <v>12769320</v>
      </c>
    </row>
    <row r="16" spans="1:2">
      <c r="A16" s="51"/>
      <c r="B16" s="52">
        <f>+B13</f>
        <v>2025</v>
      </c>
    </row>
    <row r="17" spans="1:2">
      <c r="A17" s="1" t="s">
        <v>12</v>
      </c>
      <c r="B17" s="53">
        <v>24905825</v>
      </c>
    </row>
    <row r="18" spans="1:2">
      <c r="A18" s="1" t="s">
        <v>13</v>
      </c>
      <c r="B18" s="53">
        <v>35156</v>
      </c>
    </row>
    <row r="19" spans="1:2">
      <c r="A19" s="1" t="s">
        <v>14</v>
      </c>
      <c r="B19" s="53">
        <v>830344</v>
      </c>
    </row>
    <row r="20" spans="1:2">
      <c r="A20" s="1" t="s">
        <v>15</v>
      </c>
      <c r="B20" s="53">
        <v>910365971</v>
      </c>
    </row>
    <row r="21" spans="1:2">
      <c r="A21" s="1" t="s">
        <v>16</v>
      </c>
      <c r="B21" s="53">
        <v>1036577</v>
      </c>
    </row>
    <row r="22" spans="1:2">
      <c r="A22" s="1" t="s">
        <v>17</v>
      </c>
      <c r="B22" s="53">
        <v>26764032</v>
      </c>
    </row>
    <row r="23" spans="1:2">
      <c r="A23" s="1" t="s">
        <v>18</v>
      </c>
      <c r="B23" s="53">
        <v>6385234</v>
      </c>
    </row>
    <row r="24" spans="1:2">
      <c r="A24" s="1" t="s">
        <v>19</v>
      </c>
      <c r="B24" s="53">
        <v>11254304</v>
      </c>
    </row>
    <row r="25" spans="1:2">
      <c r="A25" s="54" t="s">
        <v>20</v>
      </c>
      <c r="B25" s="55">
        <v>9124494.0999999996</v>
      </c>
    </row>
    <row r="26" spans="1:2">
      <c r="A26" s="1" t="s">
        <v>21</v>
      </c>
      <c r="B26" s="53">
        <v>278292.17</v>
      </c>
    </row>
    <row r="27" spans="1:2">
      <c r="A27" s="1" t="s">
        <v>22</v>
      </c>
      <c r="B27" s="53">
        <v>0</v>
      </c>
    </row>
    <row r="28" spans="1:2">
      <c r="A28" s="51"/>
      <c r="B28" s="52">
        <f>+B16</f>
        <v>2025</v>
      </c>
    </row>
    <row r="29" spans="1:2">
      <c r="A29" s="1" t="s">
        <v>23</v>
      </c>
      <c r="B29" s="53">
        <v>5518651</v>
      </c>
    </row>
    <row r="30" spans="1:2">
      <c r="A30" s="1" t="s">
        <v>24</v>
      </c>
      <c r="B30" s="53">
        <v>5498214.3099999996</v>
      </c>
    </row>
    <row r="31" spans="1:2">
      <c r="A31" s="1" t="s">
        <v>25</v>
      </c>
      <c r="B31" s="53">
        <v>20436.89</v>
      </c>
    </row>
    <row r="32" spans="1:2">
      <c r="A32" s="1" t="s">
        <v>26</v>
      </c>
      <c r="B32" s="53">
        <v>0</v>
      </c>
    </row>
    <row r="33" spans="1:2">
      <c r="A33" s="1" t="s">
        <v>27</v>
      </c>
      <c r="B33" s="53">
        <v>4597287893</v>
      </c>
    </row>
    <row r="34" spans="1:2">
      <c r="A34" s="1" t="s">
        <v>28</v>
      </c>
      <c r="B34" s="53">
        <v>4524224832</v>
      </c>
    </row>
    <row r="35" spans="1:2">
      <c r="A35" s="1" t="s">
        <v>29</v>
      </c>
      <c r="B35" s="53">
        <v>73063062</v>
      </c>
    </row>
    <row r="36" spans="1:2">
      <c r="A36" s="1" t="s">
        <v>30</v>
      </c>
      <c r="B36" s="53">
        <v>0</v>
      </c>
    </row>
    <row r="37" spans="1:2">
      <c r="A37" s="1" t="s">
        <v>31</v>
      </c>
      <c r="B37" s="53">
        <v>12121164</v>
      </c>
    </row>
    <row r="38" spans="1:2">
      <c r="A38" s="1" t="s">
        <v>32</v>
      </c>
      <c r="B38" s="53">
        <v>11934861</v>
      </c>
    </row>
    <row r="39" spans="1:2">
      <c r="A39" s="2" t="s">
        <v>33</v>
      </c>
      <c r="B39" s="53">
        <v>186303</v>
      </c>
    </row>
    <row r="40" spans="1:2">
      <c r="A40" s="1" t="s">
        <v>34</v>
      </c>
      <c r="B40" s="53">
        <v>0</v>
      </c>
    </row>
    <row r="41" spans="1:2">
      <c r="A41" s="1" t="s">
        <v>35</v>
      </c>
      <c r="B41" s="53">
        <v>128245</v>
      </c>
    </row>
    <row r="42" spans="1:2">
      <c r="A42" s="1" t="s">
        <v>36</v>
      </c>
      <c r="B42" s="53">
        <v>128245</v>
      </c>
    </row>
    <row r="43" spans="1:2">
      <c r="A43" s="1" t="s">
        <v>37</v>
      </c>
      <c r="B43" s="53">
        <v>0</v>
      </c>
    </row>
    <row r="44" spans="1:2">
      <c r="A44" s="1" t="s">
        <v>38</v>
      </c>
      <c r="B44" s="53">
        <v>655328</v>
      </c>
    </row>
    <row r="45" spans="1:2">
      <c r="A45" s="1" t="s">
        <v>39</v>
      </c>
      <c r="B45" s="53">
        <v>631383</v>
      </c>
    </row>
    <row r="46" spans="1:2">
      <c r="A46" s="1" t="s">
        <v>40</v>
      </c>
      <c r="B46" s="53">
        <v>23944</v>
      </c>
    </row>
    <row r="47" spans="1:2">
      <c r="A47" s="1" t="s">
        <v>41</v>
      </c>
      <c r="B47" s="53">
        <v>0</v>
      </c>
    </row>
    <row r="48" spans="1:2">
      <c r="A48" s="1" t="s">
        <v>42</v>
      </c>
      <c r="B48" s="53">
        <v>-3136688</v>
      </c>
    </row>
    <row r="49" spans="1:2">
      <c r="A49" s="1" t="s">
        <v>43</v>
      </c>
      <c r="B49" s="53">
        <v>0</v>
      </c>
    </row>
    <row r="50" spans="1:2">
      <c r="A50" s="51"/>
      <c r="B50" s="52">
        <f>+B28</f>
        <v>2025</v>
      </c>
    </row>
    <row r="51" spans="1:2">
      <c r="A51" s="1" t="s">
        <v>44</v>
      </c>
      <c r="B51" s="53">
        <v>561526</v>
      </c>
    </row>
    <row r="52" spans="1:2">
      <c r="A52" s="1" t="s">
        <v>45</v>
      </c>
      <c r="B52" s="53">
        <v>547000.02</v>
      </c>
    </row>
    <row r="53" spans="1:2">
      <c r="A53" s="2" t="s">
        <v>46</v>
      </c>
      <c r="B53" s="53">
        <v>14149.85</v>
      </c>
    </row>
    <row r="54" spans="1:2">
      <c r="A54" s="1" t="s">
        <v>47</v>
      </c>
      <c r="B54" s="53">
        <v>753.01</v>
      </c>
    </row>
    <row r="55" spans="1:2">
      <c r="A55" s="1" t="s">
        <v>48</v>
      </c>
      <c r="B55" s="53">
        <v>240</v>
      </c>
    </row>
    <row r="56" spans="1:2">
      <c r="A56" s="1" t="s">
        <v>49</v>
      </c>
      <c r="B56" s="53">
        <v>0</v>
      </c>
    </row>
    <row r="57" spans="1:2">
      <c r="A57" s="1" t="s">
        <v>50</v>
      </c>
      <c r="B57" s="53">
        <v>240</v>
      </c>
    </row>
    <row r="58" spans="1:2">
      <c r="A58" s="1" t="s">
        <v>51</v>
      </c>
      <c r="B58" s="53">
        <v>2132093261</v>
      </c>
    </row>
    <row r="59" spans="1:2">
      <c r="A59" s="1" t="s">
        <v>52</v>
      </c>
      <c r="B59" s="53">
        <v>1908997404</v>
      </c>
    </row>
    <row r="60" spans="1:2">
      <c r="A60" s="1" t="s">
        <v>53</v>
      </c>
      <c r="B60" s="53">
        <v>221476494</v>
      </c>
    </row>
    <row r="61" spans="1:2">
      <c r="A61" s="1" t="s">
        <v>54</v>
      </c>
      <c r="B61" s="53">
        <v>1619362</v>
      </c>
    </row>
    <row r="62" spans="1:2">
      <c r="A62" s="1" t="s">
        <v>55</v>
      </c>
      <c r="B62" s="53">
        <v>514712538</v>
      </c>
    </row>
    <row r="63" spans="1:2">
      <c r="A63" s="1" t="s">
        <v>56</v>
      </c>
      <c r="B63" s="53">
        <v>461128885</v>
      </c>
    </row>
    <row r="64" spans="1:2">
      <c r="A64" s="1" t="s">
        <v>57</v>
      </c>
      <c r="B64" s="53">
        <v>53192843</v>
      </c>
    </row>
    <row r="65" spans="1:2">
      <c r="A65" s="1" t="s">
        <v>58</v>
      </c>
      <c r="B65" s="53">
        <v>390809</v>
      </c>
    </row>
    <row r="66" spans="1:2">
      <c r="A66" s="1" t="s">
        <v>59</v>
      </c>
      <c r="B66" s="53">
        <v>863577390</v>
      </c>
    </row>
    <row r="67" spans="1:2">
      <c r="A67" s="1" t="s">
        <v>60</v>
      </c>
      <c r="B67" s="53">
        <v>773068763</v>
      </c>
    </row>
    <row r="68" spans="1:2">
      <c r="A68" s="1" t="s">
        <v>61</v>
      </c>
      <c r="B68" s="53">
        <v>89852657</v>
      </c>
    </row>
    <row r="69" spans="1:2">
      <c r="A69" s="1" t="s">
        <v>62</v>
      </c>
      <c r="B69" s="53">
        <v>655969</v>
      </c>
    </row>
    <row r="70" spans="1:2">
      <c r="A70" s="54" t="s">
        <v>63</v>
      </c>
      <c r="B70" s="55">
        <v>753803334</v>
      </c>
    </row>
    <row r="71" spans="1:2">
      <c r="A71" s="54" t="s">
        <v>64</v>
      </c>
      <c r="B71" s="55">
        <v>674799755</v>
      </c>
    </row>
    <row r="72" spans="1:2">
      <c r="A72" s="54" t="s">
        <v>65</v>
      </c>
      <c r="B72" s="55">
        <v>78430994</v>
      </c>
    </row>
    <row r="73" spans="1:2">
      <c r="A73" s="54" t="s">
        <v>66</v>
      </c>
      <c r="B73" s="55">
        <v>572587</v>
      </c>
    </row>
    <row r="74" spans="1:2">
      <c r="A74" s="1" t="s">
        <v>67</v>
      </c>
      <c r="B74" s="53">
        <v>3998580</v>
      </c>
    </row>
    <row r="75" spans="1:2">
      <c r="A75" s="1" t="s">
        <v>68</v>
      </c>
      <c r="B75" s="53">
        <v>3559503</v>
      </c>
    </row>
    <row r="76" spans="1:2">
      <c r="A76" s="1" t="s">
        <v>69</v>
      </c>
      <c r="B76" s="53">
        <v>434239</v>
      </c>
    </row>
    <row r="77" spans="1:2">
      <c r="A77" s="1" t="s">
        <v>70</v>
      </c>
      <c r="B77" s="53">
        <v>4837</v>
      </c>
    </row>
    <row r="78" spans="1:2">
      <c r="A78" s="1" t="s">
        <v>71</v>
      </c>
      <c r="B78" s="53">
        <v>3858279</v>
      </c>
    </row>
    <row r="79" spans="1:2">
      <c r="A79" s="1" t="s">
        <v>72</v>
      </c>
      <c r="B79" s="53">
        <v>3433354</v>
      </c>
    </row>
    <row r="80" spans="1:2">
      <c r="A80" s="1" t="s">
        <v>73</v>
      </c>
      <c r="B80" s="53">
        <v>420406</v>
      </c>
    </row>
    <row r="81" spans="1:2">
      <c r="A81" s="1" t="s">
        <v>74</v>
      </c>
      <c r="B81" s="53">
        <v>4519</v>
      </c>
    </row>
    <row r="82" spans="1:2">
      <c r="A82" s="1" t="s">
        <v>75</v>
      </c>
      <c r="B82" s="53">
        <v>71224</v>
      </c>
    </row>
    <row r="83" spans="1:2">
      <c r="A83" s="1" t="s">
        <v>76</v>
      </c>
      <c r="B83" s="53">
        <v>68661</v>
      </c>
    </row>
    <row r="84" spans="1:2">
      <c r="A84" s="1" t="s">
        <v>77</v>
      </c>
      <c r="B84" s="53">
        <v>2562</v>
      </c>
    </row>
    <row r="85" spans="1:2">
      <c r="A85" s="1" t="s">
        <v>78</v>
      </c>
      <c r="B85" s="53">
        <v>759513</v>
      </c>
    </row>
    <row r="86" spans="1:2">
      <c r="A86" s="1" t="s">
        <v>79</v>
      </c>
      <c r="B86" s="53">
        <v>713288</v>
      </c>
    </row>
    <row r="87" spans="1:2">
      <c r="A87" s="1" t="s">
        <v>80</v>
      </c>
      <c r="B87" s="53">
        <v>46225</v>
      </c>
    </row>
    <row r="88" spans="1:2">
      <c r="A88" s="1" t="s">
        <v>81</v>
      </c>
      <c r="B88" s="53">
        <v>0</v>
      </c>
    </row>
    <row r="89" spans="1:2">
      <c r="A89" s="1" t="s">
        <v>82</v>
      </c>
      <c r="B89" s="53">
        <v>-7501540</v>
      </c>
    </row>
    <row r="90" spans="1:2">
      <c r="A90" s="1" t="s">
        <v>83</v>
      </c>
      <c r="B90" s="53">
        <v>-70573</v>
      </c>
    </row>
    <row r="91" spans="1:2">
      <c r="A91" s="51"/>
      <c r="B91" s="52">
        <f>+B50</f>
        <v>2025</v>
      </c>
    </row>
    <row r="92" spans="1:2">
      <c r="A92" s="1" t="s">
        <v>84</v>
      </c>
      <c r="B92" s="53">
        <v>616892</v>
      </c>
    </row>
    <row r="93" spans="1:2">
      <c r="A93" s="1" t="s">
        <v>85</v>
      </c>
      <c r="B93" s="53">
        <v>609685.46</v>
      </c>
    </row>
    <row r="94" spans="1:2">
      <c r="A94" s="1" t="s">
        <v>86</v>
      </c>
      <c r="B94" s="53">
        <v>7206.29</v>
      </c>
    </row>
    <row r="95" spans="1:2">
      <c r="A95" s="1" t="s">
        <v>87</v>
      </c>
      <c r="B95" s="53">
        <v>0</v>
      </c>
    </row>
    <row r="96" spans="1:2">
      <c r="A96" s="1" t="s">
        <v>88</v>
      </c>
      <c r="B96" s="53">
        <v>359938587</v>
      </c>
    </row>
    <row r="97" spans="1:2">
      <c r="A97" s="1" t="s">
        <v>89</v>
      </c>
      <c r="B97" s="53">
        <v>353684044</v>
      </c>
    </row>
    <row r="98" spans="1:2">
      <c r="A98" s="1" t="s">
        <v>90</v>
      </c>
      <c r="B98" s="53">
        <v>6254543</v>
      </c>
    </row>
    <row r="99" spans="1:2">
      <c r="A99" s="1" t="s">
        <v>91</v>
      </c>
      <c r="B99" s="53">
        <v>0</v>
      </c>
    </row>
    <row r="100" spans="1:2">
      <c r="A100" s="1" t="s">
        <v>92</v>
      </c>
      <c r="B100" s="53">
        <v>2471303</v>
      </c>
    </row>
    <row r="101" spans="1:2">
      <c r="A101" s="1" t="s">
        <v>93</v>
      </c>
      <c r="B101" s="53">
        <v>2471303</v>
      </c>
    </row>
    <row r="102" spans="1:2">
      <c r="A102" s="1" t="s">
        <v>94</v>
      </c>
      <c r="B102" s="53">
        <v>0</v>
      </c>
    </row>
    <row r="103" spans="1:2">
      <c r="A103" s="1" t="s">
        <v>95</v>
      </c>
      <c r="B103" s="53">
        <v>16331549</v>
      </c>
    </row>
    <row r="104" spans="1:2">
      <c r="A104" s="1" t="s">
        <v>96</v>
      </c>
      <c r="B104" s="53">
        <v>16331549</v>
      </c>
    </row>
    <row r="105" spans="1:2">
      <c r="A105" s="1" t="s">
        <v>97</v>
      </c>
      <c r="B105" s="53">
        <v>0</v>
      </c>
    </row>
    <row r="106" spans="1:2">
      <c r="A106" s="1" t="s">
        <v>98</v>
      </c>
      <c r="B106" s="53">
        <v>0</v>
      </c>
    </row>
    <row r="107" spans="1:2">
      <c r="A107" s="1" t="s">
        <v>99</v>
      </c>
      <c r="B107" s="53">
        <v>2046453</v>
      </c>
    </row>
    <row r="108" spans="1:2">
      <c r="A108" s="39" t="s">
        <v>100</v>
      </c>
      <c r="B108" s="53">
        <v>1992622</v>
      </c>
    </row>
    <row r="109" spans="1:2">
      <c r="A109" s="1" t="s">
        <v>101</v>
      </c>
      <c r="B109" s="53">
        <v>53831</v>
      </c>
    </row>
    <row r="110" spans="1:2">
      <c r="A110" s="1" t="s">
        <v>102</v>
      </c>
      <c r="B110" s="53">
        <v>0</v>
      </c>
    </row>
    <row r="111" spans="1:2">
      <c r="A111" s="1" t="s">
        <v>103</v>
      </c>
      <c r="B111" s="53">
        <v>-441971</v>
      </c>
    </row>
    <row r="112" spans="1:2">
      <c r="A112" s="1" t="s">
        <v>104</v>
      </c>
      <c r="B112" s="53">
        <v>0</v>
      </c>
    </row>
    <row r="113" spans="1:2">
      <c r="A113" s="51"/>
      <c r="B113" s="52">
        <f>+B91</f>
        <v>2025</v>
      </c>
    </row>
    <row r="114" spans="1:2">
      <c r="A114" s="1" t="s">
        <v>105</v>
      </c>
      <c r="B114" s="53">
        <v>0</v>
      </c>
    </row>
    <row r="115" spans="1:2">
      <c r="A115" s="1" t="s">
        <v>106</v>
      </c>
      <c r="B115" s="53">
        <v>0</v>
      </c>
    </row>
    <row r="116" spans="1:2">
      <c r="A116" s="1" t="s">
        <v>107</v>
      </c>
      <c r="B116" s="53">
        <v>0</v>
      </c>
    </row>
    <row r="117" spans="1:2">
      <c r="A117" s="1" t="s">
        <v>108</v>
      </c>
      <c r="B117" s="53">
        <v>0</v>
      </c>
    </row>
    <row r="118" spans="1:2">
      <c r="A118" s="1" t="s">
        <v>109</v>
      </c>
      <c r="B118" s="53">
        <v>0</v>
      </c>
    </row>
    <row r="119" spans="1:2">
      <c r="A119" s="1" t="s">
        <v>110</v>
      </c>
      <c r="B119" s="53">
        <v>0</v>
      </c>
    </row>
    <row r="120" spans="1:2">
      <c r="A120" s="1" t="s">
        <v>111</v>
      </c>
      <c r="B120" s="53">
        <v>0</v>
      </c>
    </row>
    <row r="121" spans="1:2">
      <c r="A121" s="1" t="s">
        <v>112</v>
      </c>
      <c r="B121" s="53">
        <v>0</v>
      </c>
    </row>
    <row r="122" spans="1:2">
      <c r="A122" s="1" t="s">
        <v>113</v>
      </c>
      <c r="B122" s="53">
        <v>0</v>
      </c>
    </row>
    <row r="123" spans="1:2">
      <c r="A123" s="1" t="s">
        <v>114</v>
      </c>
      <c r="B123" s="53">
        <v>0</v>
      </c>
    </row>
    <row r="124" spans="1:2">
      <c r="A124" s="1" t="s">
        <v>115</v>
      </c>
      <c r="B124" s="53">
        <v>0</v>
      </c>
    </row>
    <row r="125" spans="1:2">
      <c r="A125" s="51"/>
      <c r="B125" s="52">
        <f>+B113</f>
        <v>2025</v>
      </c>
    </row>
    <row r="126" spans="1:2">
      <c r="A126" s="1" t="s">
        <v>116</v>
      </c>
      <c r="B126" s="53">
        <v>0</v>
      </c>
    </row>
    <row r="127" spans="1:2">
      <c r="A127" s="1" t="s">
        <v>117</v>
      </c>
      <c r="B127" s="53">
        <v>0</v>
      </c>
    </row>
    <row r="128" spans="1:2">
      <c r="A128" s="1" t="s">
        <v>118</v>
      </c>
      <c r="B128" s="53">
        <v>0</v>
      </c>
    </row>
    <row r="129" spans="1:2">
      <c r="A129" s="1" t="s">
        <v>119</v>
      </c>
      <c r="B129" s="53">
        <v>0</v>
      </c>
    </row>
    <row r="130" spans="1:2">
      <c r="A130" s="1" t="s">
        <v>120</v>
      </c>
      <c r="B130" s="53">
        <v>0</v>
      </c>
    </row>
    <row r="131" spans="1:2">
      <c r="A131" s="1" t="s">
        <v>121</v>
      </c>
      <c r="B131" s="53">
        <v>0</v>
      </c>
    </row>
    <row r="132" spans="1:2">
      <c r="A132" s="1" t="s">
        <v>122</v>
      </c>
      <c r="B132" s="53">
        <v>0</v>
      </c>
    </row>
    <row r="133" spans="1:2">
      <c r="A133" s="1" t="s">
        <v>123</v>
      </c>
      <c r="B133" s="53">
        <v>0</v>
      </c>
    </row>
    <row r="134" spans="1:2">
      <c r="A134" s="1" t="s">
        <v>124</v>
      </c>
      <c r="B134" s="53">
        <v>0</v>
      </c>
    </row>
    <row r="135" spans="1:2">
      <c r="A135" s="1" t="s">
        <v>125</v>
      </c>
      <c r="B135" s="53">
        <v>0</v>
      </c>
    </row>
    <row r="136" spans="1:2">
      <c r="A136" s="1" t="s">
        <v>126</v>
      </c>
      <c r="B136" s="53">
        <v>0</v>
      </c>
    </row>
    <row r="137" spans="1:2">
      <c r="A137" s="51"/>
      <c r="B137" s="52">
        <f>+B125</f>
        <v>2025</v>
      </c>
    </row>
    <row r="138" spans="1:2">
      <c r="A138" s="1" t="s">
        <v>127</v>
      </c>
      <c r="B138" s="53">
        <v>0</v>
      </c>
    </row>
    <row r="139" spans="1:2">
      <c r="A139" s="1" t="s">
        <v>128</v>
      </c>
      <c r="B139" s="53">
        <v>0</v>
      </c>
    </row>
    <row r="140" spans="1:2">
      <c r="A140" s="1" t="s">
        <v>129</v>
      </c>
      <c r="B140" s="53">
        <v>0</v>
      </c>
    </row>
    <row r="141" spans="1:2">
      <c r="A141" s="1" t="s">
        <v>130</v>
      </c>
      <c r="B141" s="53">
        <v>0</v>
      </c>
    </row>
    <row r="142" spans="1:2">
      <c r="A142" s="1" t="s">
        <v>131</v>
      </c>
      <c r="B142" s="53">
        <v>0</v>
      </c>
    </row>
    <row r="143" spans="1:2">
      <c r="A143" s="1" t="s">
        <v>132</v>
      </c>
      <c r="B143" s="53">
        <v>0</v>
      </c>
    </row>
    <row r="144" spans="1:2">
      <c r="A144" s="1" t="s">
        <v>133</v>
      </c>
      <c r="B144" s="53">
        <v>0</v>
      </c>
    </row>
    <row r="145" spans="1:2">
      <c r="A145" s="1" t="s">
        <v>134</v>
      </c>
      <c r="B145" s="53">
        <v>0</v>
      </c>
    </row>
    <row r="146" spans="1:2">
      <c r="A146" s="1" t="s">
        <v>135</v>
      </c>
      <c r="B146" s="53">
        <v>0</v>
      </c>
    </row>
    <row r="147" spans="1:2">
      <c r="A147" s="1" t="s">
        <v>136</v>
      </c>
      <c r="B147" s="53">
        <v>0</v>
      </c>
    </row>
    <row r="148" spans="1:2">
      <c r="A148" s="1" t="s">
        <v>137</v>
      </c>
      <c r="B148" s="53">
        <v>0</v>
      </c>
    </row>
    <row r="149" spans="1:2">
      <c r="A149" s="1" t="s">
        <v>138</v>
      </c>
      <c r="B149" s="53">
        <v>0</v>
      </c>
    </row>
    <row r="150" spans="1:2">
      <c r="A150" s="1" t="s">
        <v>139</v>
      </c>
      <c r="B150" s="53">
        <v>0</v>
      </c>
    </row>
    <row r="151" spans="1:2">
      <c r="A151" s="1" t="s">
        <v>140</v>
      </c>
      <c r="B151" s="53">
        <v>0</v>
      </c>
    </row>
    <row r="152" spans="1:2">
      <c r="A152" s="1" t="s">
        <v>141</v>
      </c>
      <c r="B152" s="53">
        <v>0</v>
      </c>
    </row>
    <row r="153" spans="1:2">
      <c r="A153" s="1" t="s">
        <v>142</v>
      </c>
      <c r="B153" s="53">
        <v>0</v>
      </c>
    </row>
    <row r="154" spans="1:2">
      <c r="A154" s="1" t="s">
        <v>143</v>
      </c>
      <c r="B154" s="53">
        <v>0</v>
      </c>
    </row>
    <row r="155" spans="1:2">
      <c r="A155" s="1" t="s">
        <v>144</v>
      </c>
      <c r="B155" s="53">
        <v>0</v>
      </c>
    </row>
    <row r="156" spans="1:2">
      <c r="A156" s="1" t="s">
        <v>145</v>
      </c>
      <c r="B156" s="53">
        <v>0</v>
      </c>
    </row>
    <row r="157" spans="1:2">
      <c r="A157" s="51"/>
      <c r="B157" s="52">
        <f>+B137</f>
        <v>2025</v>
      </c>
    </row>
    <row r="158" spans="1:2">
      <c r="A158" s="1" t="s">
        <v>146</v>
      </c>
      <c r="B158" s="53">
        <v>0</v>
      </c>
    </row>
    <row r="159" spans="1:2">
      <c r="A159" s="1" t="s">
        <v>147</v>
      </c>
      <c r="B159" s="53">
        <v>0</v>
      </c>
    </row>
    <row r="160" spans="1:2">
      <c r="A160" s="1" t="s">
        <v>148</v>
      </c>
      <c r="B160" s="53">
        <v>0</v>
      </c>
    </row>
    <row r="161" spans="1:2">
      <c r="A161" s="1" t="s">
        <v>149</v>
      </c>
      <c r="B161" s="53">
        <v>0</v>
      </c>
    </row>
    <row r="162" spans="1:2">
      <c r="A162" s="1" t="s">
        <v>150</v>
      </c>
      <c r="B162" s="53">
        <v>0</v>
      </c>
    </row>
    <row r="163" spans="1:2">
      <c r="A163" s="1" t="s">
        <v>151</v>
      </c>
      <c r="B163" s="53">
        <v>0</v>
      </c>
    </row>
    <row r="164" spans="1:2">
      <c r="A164" s="1" t="s">
        <v>152</v>
      </c>
      <c r="B164" s="53">
        <v>0</v>
      </c>
    </row>
    <row r="165" spans="1:2">
      <c r="A165" s="1" t="s">
        <v>153</v>
      </c>
      <c r="B165" s="53">
        <v>0</v>
      </c>
    </row>
    <row r="166" spans="1:2">
      <c r="A166" s="1" t="s">
        <v>154</v>
      </c>
      <c r="B166" s="53">
        <v>0</v>
      </c>
    </row>
    <row r="167" spans="1:2">
      <c r="A167" s="1" t="s">
        <v>155</v>
      </c>
      <c r="B167" s="53">
        <v>0</v>
      </c>
    </row>
    <row r="168" spans="1:2">
      <c r="A168" s="1" t="s">
        <v>156</v>
      </c>
      <c r="B168" s="53">
        <v>0</v>
      </c>
    </row>
    <row r="169" spans="1:2">
      <c r="A169" s="51"/>
      <c r="B169" s="52">
        <f>+B157</f>
        <v>2025</v>
      </c>
    </row>
    <row r="170" spans="1:2">
      <c r="A170" s="1" t="s">
        <v>157</v>
      </c>
      <c r="B170" s="53">
        <v>0</v>
      </c>
    </row>
    <row r="171" spans="1:2">
      <c r="A171" s="1" t="s">
        <v>158</v>
      </c>
      <c r="B171" s="53">
        <v>0</v>
      </c>
    </row>
    <row r="172" spans="1:2">
      <c r="A172" s="1" t="s">
        <v>159</v>
      </c>
      <c r="B172" s="53">
        <v>0</v>
      </c>
    </row>
    <row r="173" spans="1:2">
      <c r="A173" s="1" t="s">
        <v>160</v>
      </c>
      <c r="B173" s="53">
        <v>0</v>
      </c>
    </row>
    <row r="174" spans="1:2">
      <c r="A174" s="1" t="s">
        <v>161</v>
      </c>
      <c r="B174" s="53">
        <v>0</v>
      </c>
    </row>
    <row r="175" spans="1:2">
      <c r="A175" s="1" t="s">
        <v>162</v>
      </c>
      <c r="B175" s="53">
        <v>0</v>
      </c>
    </row>
    <row r="176" spans="1:2">
      <c r="A176" s="1" t="s">
        <v>163</v>
      </c>
      <c r="B176" s="53">
        <v>0</v>
      </c>
    </row>
    <row r="177" spans="1:2">
      <c r="A177" s="1" t="s">
        <v>164</v>
      </c>
      <c r="B177" s="53">
        <v>0</v>
      </c>
    </row>
    <row r="178" spans="1:2">
      <c r="A178" s="1" t="s">
        <v>165</v>
      </c>
      <c r="B178" s="53">
        <v>0</v>
      </c>
    </row>
    <row r="179" spans="1:2">
      <c r="A179" s="1" t="s">
        <v>166</v>
      </c>
      <c r="B179" s="53">
        <v>0</v>
      </c>
    </row>
    <row r="180" spans="1:2">
      <c r="A180" s="1" t="s">
        <v>167</v>
      </c>
      <c r="B180" s="53">
        <v>0</v>
      </c>
    </row>
    <row r="181" spans="1:2">
      <c r="A181" s="1" t="s">
        <v>168</v>
      </c>
      <c r="B181" s="53">
        <v>0</v>
      </c>
    </row>
    <row r="182" spans="1:2">
      <c r="A182" s="54" t="s">
        <v>169</v>
      </c>
      <c r="B182" s="55">
        <v>0</v>
      </c>
    </row>
    <row r="183" spans="1:2">
      <c r="A183" s="54" t="s">
        <v>170</v>
      </c>
      <c r="B183" s="55">
        <v>0</v>
      </c>
    </row>
    <row r="184" spans="1:2">
      <c r="A184" s="54" t="s">
        <v>171</v>
      </c>
      <c r="B184" s="55">
        <v>0</v>
      </c>
    </row>
    <row r="185" spans="1:2">
      <c r="A185" s="54" t="s">
        <v>172</v>
      </c>
      <c r="B185" s="55">
        <v>0</v>
      </c>
    </row>
    <row r="186" spans="1:2">
      <c r="A186" s="1" t="s">
        <v>173</v>
      </c>
      <c r="B186" s="53">
        <v>0</v>
      </c>
    </row>
    <row r="187" spans="1:2">
      <c r="A187" s="1" t="s">
        <v>174</v>
      </c>
      <c r="B187" s="53">
        <v>0</v>
      </c>
    </row>
    <row r="188" spans="1:2">
      <c r="A188" s="1" t="s">
        <v>175</v>
      </c>
      <c r="B188" s="53">
        <v>0</v>
      </c>
    </row>
    <row r="189" spans="1:2">
      <c r="A189" s="1" t="s">
        <v>176</v>
      </c>
      <c r="B189" s="53">
        <v>0</v>
      </c>
    </row>
    <row r="190" spans="1:2">
      <c r="A190" s="1" t="s">
        <v>177</v>
      </c>
      <c r="B190" s="53">
        <v>0</v>
      </c>
    </row>
    <row r="191" spans="1:2">
      <c r="A191" s="1" t="s">
        <v>178</v>
      </c>
      <c r="B191" s="53">
        <v>0</v>
      </c>
    </row>
    <row r="192" spans="1:2">
      <c r="A192" s="1" t="s">
        <v>179</v>
      </c>
      <c r="B192" s="53">
        <v>0</v>
      </c>
    </row>
    <row r="193" spans="1:2">
      <c r="A193" s="1" t="s">
        <v>180</v>
      </c>
      <c r="B193" s="53">
        <v>0</v>
      </c>
    </row>
    <row r="194" spans="1:2">
      <c r="A194" s="1" t="s">
        <v>181</v>
      </c>
      <c r="B194" s="53">
        <v>0</v>
      </c>
    </row>
    <row r="195" spans="1:2">
      <c r="A195" s="1" t="s">
        <v>182</v>
      </c>
      <c r="B195" s="53">
        <v>0</v>
      </c>
    </row>
    <row r="196" spans="1:2">
      <c r="A196" s="1" t="s">
        <v>183</v>
      </c>
      <c r="B196" s="53">
        <v>0</v>
      </c>
    </row>
    <row r="197" spans="1:2">
      <c r="A197" s="51"/>
      <c r="B197" s="52">
        <f>+B169</f>
        <v>2025</v>
      </c>
    </row>
    <row r="198" spans="1:2">
      <c r="A198" s="1" t="s">
        <v>184</v>
      </c>
      <c r="B198" s="53">
        <v>0</v>
      </c>
    </row>
    <row r="199" spans="1:2">
      <c r="A199" s="1" t="s">
        <v>185</v>
      </c>
      <c r="B199" s="53">
        <v>0</v>
      </c>
    </row>
    <row r="200" spans="1:2">
      <c r="A200" s="1" t="s">
        <v>186</v>
      </c>
      <c r="B200" s="53">
        <v>0</v>
      </c>
    </row>
    <row r="201" spans="1:2">
      <c r="A201" s="1" t="s">
        <v>187</v>
      </c>
      <c r="B201" s="53">
        <v>0</v>
      </c>
    </row>
    <row r="202" spans="1:2">
      <c r="A202" s="1" t="s">
        <v>188</v>
      </c>
      <c r="B202" s="53">
        <v>0</v>
      </c>
    </row>
    <row r="203" spans="1:2">
      <c r="A203" s="1" t="s">
        <v>189</v>
      </c>
      <c r="B203" s="53">
        <v>0</v>
      </c>
    </row>
    <row r="204" spans="1:2">
      <c r="A204" s="1" t="s">
        <v>190</v>
      </c>
      <c r="B204" s="53">
        <v>0</v>
      </c>
    </row>
    <row r="205" spans="1:2">
      <c r="A205" s="1" t="s">
        <v>191</v>
      </c>
      <c r="B205" s="53">
        <v>0</v>
      </c>
    </row>
    <row r="206" spans="1:2">
      <c r="A206" s="1" t="s">
        <v>192</v>
      </c>
      <c r="B206" s="53">
        <v>0</v>
      </c>
    </row>
    <row r="207" spans="1:2">
      <c r="A207" s="1" t="s">
        <v>193</v>
      </c>
      <c r="B207" s="53">
        <v>0</v>
      </c>
    </row>
    <row r="208" spans="1:2">
      <c r="A208" s="1" t="s">
        <v>194</v>
      </c>
      <c r="B208" s="53">
        <v>0</v>
      </c>
    </row>
    <row r="209" spans="1:2">
      <c r="A209" s="1" t="s">
        <v>195</v>
      </c>
      <c r="B209" s="53">
        <v>0</v>
      </c>
    </row>
    <row r="210" spans="1:2">
      <c r="A210" s="54" t="s">
        <v>196</v>
      </c>
      <c r="B210" s="55">
        <v>0</v>
      </c>
    </row>
    <row r="211" spans="1:2">
      <c r="A211" s="54" t="s">
        <v>197</v>
      </c>
      <c r="B211" s="55">
        <v>0</v>
      </c>
    </row>
    <row r="212" spans="1:2">
      <c r="A212" s="54" t="s">
        <v>198</v>
      </c>
      <c r="B212" s="55">
        <v>0</v>
      </c>
    </row>
    <row r="213" spans="1:2">
      <c r="A213" s="54" t="s">
        <v>199</v>
      </c>
      <c r="B213" s="55">
        <v>0</v>
      </c>
    </row>
    <row r="214" spans="1:2">
      <c r="A214" s="1" t="s">
        <v>200</v>
      </c>
      <c r="B214" s="53">
        <v>0</v>
      </c>
    </row>
    <row r="215" spans="1:2">
      <c r="A215" s="1" t="s">
        <v>201</v>
      </c>
      <c r="B215" s="53">
        <v>0</v>
      </c>
    </row>
    <row r="216" spans="1:2">
      <c r="A216" s="1" t="s">
        <v>202</v>
      </c>
      <c r="B216" s="53">
        <v>0</v>
      </c>
    </row>
    <row r="217" spans="1:2">
      <c r="A217" s="1" t="s">
        <v>203</v>
      </c>
      <c r="B217" s="53">
        <v>0</v>
      </c>
    </row>
    <row r="218" spans="1:2">
      <c r="A218" s="1" t="s">
        <v>204</v>
      </c>
      <c r="B218" s="53">
        <v>0</v>
      </c>
    </row>
    <row r="219" spans="1:2">
      <c r="A219" s="1" t="s">
        <v>205</v>
      </c>
      <c r="B219" s="53">
        <v>0</v>
      </c>
    </row>
    <row r="220" spans="1:2">
      <c r="A220" s="1" t="s">
        <v>206</v>
      </c>
      <c r="B220" s="53">
        <v>0</v>
      </c>
    </row>
    <row r="221" spans="1:2">
      <c r="A221" s="1" t="s">
        <v>207</v>
      </c>
      <c r="B221" s="53">
        <v>0</v>
      </c>
    </row>
    <row r="222" spans="1:2">
      <c r="A222" s="1" t="s">
        <v>208</v>
      </c>
      <c r="B222" s="53">
        <v>0</v>
      </c>
    </row>
    <row r="223" spans="1:2">
      <c r="A223" s="1" t="s">
        <v>209</v>
      </c>
      <c r="B223" s="53">
        <v>0</v>
      </c>
    </row>
    <row r="224" spans="1:2">
      <c r="A224" s="1" t="s">
        <v>210</v>
      </c>
      <c r="B224" s="53">
        <v>0</v>
      </c>
    </row>
    <row r="225" spans="1:2">
      <c r="A225" s="1" t="s">
        <v>211</v>
      </c>
      <c r="B225" s="53">
        <v>0</v>
      </c>
    </row>
    <row r="226" spans="1:2">
      <c r="A226" s="1" t="s">
        <v>212</v>
      </c>
      <c r="B226" s="53">
        <v>0</v>
      </c>
    </row>
    <row r="227" spans="1:2">
      <c r="A227" s="1" t="s">
        <v>213</v>
      </c>
      <c r="B227" s="53">
        <v>0</v>
      </c>
    </row>
    <row r="228" spans="1:2">
      <c r="A228" s="1" t="s">
        <v>214</v>
      </c>
      <c r="B228" s="53">
        <v>0</v>
      </c>
    </row>
    <row r="229" spans="1:2">
      <c r="A229" s="51"/>
      <c r="B229" s="52">
        <f>+B197</f>
        <v>2025</v>
      </c>
    </row>
    <row r="230" spans="1:2">
      <c r="A230" s="1" t="s">
        <v>215</v>
      </c>
      <c r="B230" s="53">
        <v>8585.9699999999993</v>
      </c>
    </row>
    <row r="231" spans="1:2">
      <c r="A231" s="1" t="s">
        <v>216</v>
      </c>
      <c r="B231" s="53">
        <v>257957869.19</v>
      </c>
    </row>
    <row r="232" spans="1:2">
      <c r="A232" s="1" t="s">
        <v>217</v>
      </c>
      <c r="B232" s="53">
        <v>643312.37</v>
      </c>
    </row>
    <row r="233" spans="1:2">
      <c r="A233" s="1" t="s">
        <v>218</v>
      </c>
      <c r="B233" s="53">
        <v>119000.51</v>
      </c>
    </row>
    <row r="234" spans="1:2">
      <c r="A234" s="1" t="s">
        <v>219</v>
      </c>
      <c r="B234" s="53">
        <v>0</v>
      </c>
    </row>
    <row r="235" spans="1:2">
      <c r="A235" s="1" t="s">
        <v>220</v>
      </c>
      <c r="B235" s="53">
        <v>8645931.6999999993</v>
      </c>
    </row>
    <row r="236" spans="1:2">
      <c r="A236" s="1" t="s">
        <v>221</v>
      </c>
      <c r="B236" s="53">
        <v>36511132.229999997</v>
      </c>
    </row>
    <row r="237" spans="1:2">
      <c r="A237" s="51"/>
      <c r="B237" s="52">
        <f>+B229</f>
        <v>2025</v>
      </c>
    </row>
    <row r="238" spans="1:2">
      <c r="A238" s="1" t="s">
        <v>222</v>
      </c>
      <c r="B238" s="53">
        <v>0</v>
      </c>
    </row>
    <row r="239" spans="1:2">
      <c r="A239" s="1" t="s">
        <v>223</v>
      </c>
      <c r="B239" s="53">
        <v>0</v>
      </c>
    </row>
    <row r="240" spans="1:2">
      <c r="A240" s="1" t="s">
        <v>224</v>
      </c>
      <c r="B240" s="53">
        <v>0</v>
      </c>
    </row>
    <row r="241" spans="1:2">
      <c r="A241" s="1" t="s">
        <v>225</v>
      </c>
      <c r="B241" s="53">
        <v>0</v>
      </c>
    </row>
    <row r="242" spans="1:2">
      <c r="A242" s="1" t="s">
        <v>226</v>
      </c>
      <c r="B242" s="53">
        <v>0</v>
      </c>
    </row>
    <row r="243" spans="1:2">
      <c r="A243" s="1" t="s">
        <v>227</v>
      </c>
      <c r="B243" s="53">
        <v>0</v>
      </c>
    </row>
    <row r="244" spans="1:2">
      <c r="A244" s="1" t="s">
        <v>228</v>
      </c>
      <c r="B244" s="53">
        <v>0</v>
      </c>
    </row>
    <row r="245" spans="1:2">
      <c r="A245" s="51"/>
      <c r="B245" s="52">
        <f>+B237</f>
        <v>2025</v>
      </c>
    </row>
    <row r="246" spans="1:2">
      <c r="A246" s="1" t="s">
        <v>229</v>
      </c>
      <c r="B246" s="53">
        <v>13410.6</v>
      </c>
    </row>
    <row r="247" spans="1:2">
      <c r="A247" s="1" t="s">
        <v>230</v>
      </c>
      <c r="B247" s="53">
        <v>0</v>
      </c>
    </row>
    <row r="248" spans="1:2">
      <c r="A248" s="1" t="s">
        <v>231</v>
      </c>
      <c r="B248" s="53">
        <v>1016146134.0599999</v>
      </c>
    </row>
    <row r="249" spans="1:2">
      <c r="A249" s="1" t="s">
        <v>232</v>
      </c>
      <c r="B249" s="53">
        <v>248665475.38</v>
      </c>
    </row>
    <row r="250" spans="1:2">
      <c r="A250" s="1" t="s">
        <v>233</v>
      </c>
      <c r="B250" s="53">
        <v>415280779.51999998</v>
      </c>
    </row>
    <row r="251" spans="1:2">
      <c r="A251" s="54" t="s">
        <v>234</v>
      </c>
      <c r="B251" s="55">
        <v>352199879.16000003</v>
      </c>
    </row>
    <row r="252" spans="1:2">
      <c r="A252" s="1" t="s">
        <v>235</v>
      </c>
      <c r="B252" s="53">
        <v>1888584.92</v>
      </c>
    </row>
    <row r="253" spans="1:2">
      <c r="A253" s="1" t="s">
        <v>236</v>
      </c>
      <c r="B253" s="53">
        <v>1780840.11</v>
      </c>
    </row>
    <row r="254" spans="1:2">
      <c r="A254" s="1" t="s">
        <v>237</v>
      </c>
      <c r="B254" s="53">
        <v>888138.23</v>
      </c>
    </row>
    <row r="255" spans="1:2">
      <c r="A255" s="1" t="s">
        <v>238</v>
      </c>
      <c r="B255" s="53">
        <v>0</v>
      </c>
    </row>
    <row r="256" spans="1:2">
      <c r="A256" s="1" t="s">
        <v>239</v>
      </c>
      <c r="B256" s="53">
        <v>27333710.02</v>
      </c>
    </row>
    <row r="257" spans="1:2">
      <c r="A257" s="1" t="s">
        <v>240</v>
      </c>
      <c r="B257" s="53">
        <v>109235089.39</v>
      </c>
    </row>
    <row r="258" spans="1:2">
      <c r="A258" s="51"/>
      <c r="B258" s="52">
        <f>+B245</f>
        <v>2025</v>
      </c>
    </row>
    <row r="259" spans="1:2">
      <c r="A259" s="1" t="s">
        <v>241</v>
      </c>
      <c r="B259" s="53">
        <v>1453.37</v>
      </c>
    </row>
    <row r="260" spans="1:2">
      <c r="A260" s="1" t="s">
        <v>242</v>
      </c>
      <c r="B260" s="53">
        <v>206310952.94</v>
      </c>
    </row>
    <row r="261" spans="1:2">
      <c r="A261" s="1" t="s">
        <v>243</v>
      </c>
      <c r="B261" s="53">
        <v>48592993.530000001</v>
      </c>
    </row>
    <row r="262" spans="1:2">
      <c r="A262" s="1" t="s">
        <v>244</v>
      </c>
      <c r="B262" s="53">
        <v>90266980.709999993</v>
      </c>
    </row>
    <row r="263" spans="1:2">
      <c r="A263" s="1" t="s">
        <v>245</v>
      </c>
      <c r="B263" s="53">
        <v>67450978.700000003</v>
      </c>
    </row>
    <row r="264" spans="1:2">
      <c r="A264" s="1" t="s">
        <v>246</v>
      </c>
      <c r="B264" s="53">
        <v>592305.27</v>
      </c>
    </row>
    <row r="265" spans="1:2">
      <c r="A265" s="1" t="s">
        <v>247</v>
      </c>
      <c r="B265" s="53">
        <v>544685.55000000005</v>
      </c>
    </row>
    <row r="266" spans="1:2">
      <c r="A266" s="1" t="s">
        <v>248</v>
      </c>
      <c r="B266" s="53">
        <v>0</v>
      </c>
    </row>
    <row r="267" spans="1:2">
      <c r="A267" s="1" t="s">
        <v>249</v>
      </c>
      <c r="B267" s="53"/>
    </row>
    <row r="268" spans="1:2">
      <c r="A268" s="1" t="s">
        <v>250</v>
      </c>
      <c r="B268" s="53">
        <v>21354005.66</v>
      </c>
    </row>
    <row r="269" spans="1:2">
      <c r="A269" s="1" t="s">
        <v>251</v>
      </c>
      <c r="B269" s="53">
        <v>2680704.4</v>
      </c>
    </row>
    <row r="270" spans="1:2">
      <c r="A270" s="51"/>
      <c r="B270" s="52">
        <f>+B258</f>
        <v>2025</v>
      </c>
    </row>
    <row r="271" spans="1:2">
      <c r="A271" s="1" t="s">
        <v>252</v>
      </c>
      <c r="B271" s="53">
        <v>0</v>
      </c>
    </row>
    <row r="272" spans="1:2">
      <c r="A272" s="1" t="s">
        <v>253</v>
      </c>
      <c r="B272" s="53">
        <v>0</v>
      </c>
    </row>
    <row r="273" spans="1:2">
      <c r="A273" s="1" t="s">
        <v>254</v>
      </c>
      <c r="B273" s="53">
        <v>0</v>
      </c>
    </row>
    <row r="274" spans="1:2">
      <c r="A274" s="1" t="s">
        <v>255</v>
      </c>
      <c r="B274" s="53">
        <v>0</v>
      </c>
    </row>
    <row r="275" spans="1:2">
      <c r="A275" s="1" t="s">
        <v>256</v>
      </c>
      <c r="B275" s="53">
        <v>0</v>
      </c>
    </row>
    <row r="276" spans="1:2">
      <c r="A276" s="1" t="s">
        <v>257</v>
      </c>
      <c r="B276" s="53">
        <v>0</v>
      </c>
    </row>
    <row r="277" spans="1:2">
      <c r="A277" s="1" t="s">
        <v>258</v>
      </c>
      <c r="B277" s="53">
        <v>0</v>
      </c>
    </row>
    <row r="278" spans="1:2">
      <c r="A278" s="1" t="s">
        <v>259</v>
      </c>
      <c r="B278" s="53">
        <v>0</v>
      </c>
    </row>
    <row r="279" spans="1:2">
      <c r="A279" s="1" t="s">
        <v>260</v>
      </c>
      <c r="B279" s="53">
        <v>0</v>
      </c>
    </row>
    <row r="280" spans="1:2">
      <c r="A280" s="1" t="s">
        <v>261</v>
      </c>
      <c r="B280" s="53">
        <v>0</v>
      </c>
    </row>
    <row r="281" spans="1:2">
      <c r="A281" s="1" t="s">
        <v>262</v>
      </c>
      <c r="B281" s="53">
        <v>0</v>
      </c>
    </row>
    <row r="282" spans="1:2">
      <c r="A282" s="1" t="s">
        <v>263</v>
      </c>
      <c r="B282" s="53">
        <v>0</v>
      </c>
    </row>
    <row r="283" spans="1:2">
      <c r="A283" s="51"/>
      <c r="B283" s="52">
        <f>+B270</f>
        <v>2025</v>
      </c>
    </row>
    <row r="284" spans="1:2">
      <c r="A284" s="1" t="s">
        <v>264</v>
      </c>
      <c r="B284" s="53">
        <v>0</v>
      </c>
    </row>
    <row r="285" spans="1:2">
      <c r="A285" s="1" t="s">
        <v>265</v>
      </c>
      <c r="B285" s="53">
        <v>0</v>
      </c>
    </row>
    <row r="286" spans="1:2">
      <c r="A286" s="1" t="s">
        <v>266</v>
      </c>
      <c r="B286" s="53">
        <v>0</v>
      </c>
    </row>
    <row r="287" spans="1:2">
      <c r="A287" s="1" t="s">
        <v>267</v>
      </c>
      <c r="B287" s="53">
        <v>0</v>
      </c>
    </row>
    <row r="288" spans="1:2">
      <c r="A288" s="1" t="s">
        <v>268</v>
      </c>
      <c r="B288" s="53">
        <v>0</v>
      </c>
    </row>
    <row r="289" spans="1:2">
      <c r="A289" s="1" t="s">
        <v>269</v>
      </c>
      <c r="B289" s="53">
        <v>0</v>
      </c>
    </row>
    <row r="290" spans="1:2">
      <c r="A290" s="1" t="s">
        <v>270</v>
      </c>
      <c r="B290" s="53">
        <v>0</v>
      </c>
    </row>
    <row r="291" spans="1:2">
      <c r="A291" s="1" t="s">
        <v>271</v>
      </c>
      <c r="B291" s="53">
        <v>0</v>
      </c>
    </row>
    <row r="292" spans="1:2">
      <c r="A292" s="1" t="s">
        <v>272</v>
      </c>
      <c r="B292" s="53">
        <v>0</v>
      </c>
    </row>
    <row r="293" spans="1:2">
      <c r="A293" s="1" t="s">
        <v>273</v>
      </c>
      <c r="B293" s="53">
        <v>0</v>
      </c>
    </row>
    <row r="294" spans="1:2">
      <c r="A294" s="1" t="s">
        <v>274</v>
      </c>
      <c r="B294" s="53">
        <v>0</v>
      </c>
    </row>
    <row r="295" spans="1:2">
      <c r="A295" s="1" t="s">
        <v>275</v>
      </c>
      <c r="B295" s="53">
        <v>0</v>
      </c>
    </row>
    <row r="296" spans="1:2">
      <c r="A296" s="51"/>
      <c r="B296" s="52">
        <f>+B283</f>
        <v>2025</v>
      </c>
    </row>
    <row r="297" spans="1:2">
      <c r="A297" s="1" t="s">
        <v>276</v>
      </c>
      <c r="B297" s="53">
        <v>358</v>
      </c>
    </row>
    <row r="298" spans="1:2">
      <c r="A298" s="1" t="s">
        <v>277</v>
      </c>
      <c r="B298" s="53">
        <v>16746144.810000001</v>
      </c>
    </row>
    <row r="299" spans="1:2">
      <c r="A299" s="1" t="s">
        <v>278</v>
      </c>
      <c r="B299" s="53">
        <v>0</v>
      </c>
    </row>
    <row r="300" spans="1:2">
      <c r="A300" s="1" t="s">
        <v>279</v>
      </c>
      <c r="B300" s="53">
        <v>0</v>
      </c>
    </row>
    <row r="301" spans="1:2">
      <c r="A301" s="1" t="s">
        <v>280</v>
      </c>
      <c r="B301" s="53">
        <v>13506304</v>
      </c>
    </row>
    <row r="302" spans="1:2">
      <c r="A302" s="1" t="s">
        <v>281</v>
      </c>
      <c r="B302" s="53">
        <v>0</v>
      </c>
    </row>
    <row r="303" spans="1:2">
      <c r="A303" s="51"/>
      <c r="B303" s="52">
        <f>+B296</f>
        <v>2025</v>
      </c>
    </row>
    <row r="304" spans="1:2">
      <c r="A304" s="1" t="s">
        <v>282</v>
      </c>
      <c r="B304" s="53">
        <v>11496402</v>
      </c>
    </row>
    <row r="305" spans="1:2">
      <c r="A305" s="1" t="s">
        <v>283</v>
      </c>
      <c r="B305" s="53">
        <v>2809721</v>
      </c>
    </row>
    <row r="306" spans="1:2">
      <c r="A306" s="1" t="s">
        <v>284</v>
      </c>
      <c r="B306" s="53">
        <v>4768707</v>
      </c>
    </row>
    <row r="307" spans="1:2">
      <c r="A307" s="1" t="s">
        <v>285</v>
      </c>
      <c r="B307" s="53">
        <v>3917974</v>
      </c>
    </row>
    <row r="308" spans="1:2">
      <c r="A308" s="1" t="s">
        <v>286</v>
      </c>
      <c r="B308" s="53">
        <v>30267</v>
      </c>
    </row>
    <row r="309" spans="1:2">
      <c r="A309" s="1" t="s">
        <v>287</v>
      </c>
      <c r="B309" s="53">
        <v>37120</v>
      </c>
    </row>
    <row r="310" spans="1:2">
      <c r="A310" s="51"/>
      <c r="B310" s="52">
        <f>+B303</f>
        <v>2025</v>
      </c>
    </row>
    <row r="311" spans="1:2">
      <c r="A311" s="1" t="s">
        <v>288</v>
      </c>
      <c r="B311" s="53">
        <v>5249743</v>
      </c>
    </row>
    <row r="312" spans="1:2">
      <c r="A312" s="1" t="s">
        <v>289</v>
      </c>
      <c r="B312" s="53">
        <v>1283037</v>
      </c>
    </row>
    <row r="313" spans="1:2">
      <c r="A313" s="1" t="s">
        <v>290</v>
      </c>
      <c r="B313" s="53">
        <v>2177593</v>
      </c>
    </row>
    <row r="314" spans="1:2">
      <c r="A314" s="54" t="s">
        <v>291</v>
      </c>
      <c r="B314" s="55">
        <v>1789114</v>
      </c>
    </row>
    <row r="315" spans="1:2">
      <c r="A315" s="1" t="s">
        <v>292</v>
      </c>
      <c r="B315" s="53">
        <v>86588.24</v>
      </c>
    </row>
    <row r="316" spans="1:2">
      <c r="A316" s="1" t="s">
        <v>293</v>
      </c>
      <c r="B316" s="53">
        <v>38043.1</v>
      </c>
    </row>
    <row r="317" spans="1:2">
      <c r="A317" s="1" t="s">
        <v>294</v>
      </c>
      <c r="B317" s="53">
        <v>171208.81</v>
      </c>
    </row>
    <row r="318" spans="1:2">
      <c r="A318" s="51"/>
      <c r="B318" s="52">
        <f>+B310</f>
        <v>2025</v>
      </c>
    </row>
    <row r="319" spans="1:2">
      <c r="A319" s="1" t="s">
        <v>295</v>
      </c>
      <c r="B319" s="53">
        <v>2587</v>
      </c>
    </row>
    <row r="320" spans="1:2">
      <c r="A320" s="1" t="s">
        <v>296</v>
      </c>
      <c r="B320" s="53">
        <v>527953235.63</v>
      </c>
    </row>
    <row r="321" spans="1:2">
      <c r="A321" s="1" t="s">
        <v>297</v>
      </c>
      <c r="B321" s="53">
        <v>0</v>
      </c>
    </row>
    <row r="322" spans="1:2">
      <c r="A322" s="1" t="s">
        <v>298</v>
      </c>
      <c r="B322" s="53">
        <v>0</v>
      </c>
    </row>
    <row r="323" spans="1:2">
      <c r="A323" s="1" t="s">
        <v>299</v>
      </c>
      <c r="B323" s="53">
        <v>32205802</v>
      </c>
    </row>
    <row r="324" spans="1:2">
      <c r="A324" s="1" t="s">
        <v>300</v>
      </c>
      <c r="B324" s="53">
        <v>117949</v>
      </c>
    </row>
    <row r="325" spans="1:2">
      <c r="A325" s="51"/>
      <c r="B325" s="52">
        <f>+B318</f>
        <v>2025</v>
      </c>
    </row>
    <row r="326" spans="1:2">
      <c r="A326" s="1" t="s">
        <v>301</v>
      </c>
      <c r="B326" s="53">
        <v>320971051</v>
      </c>
    </row>
    <row r="327" spans="1:2">
      <c r="A327" s="1" t="s">
        <v>302</v>
      </c>
      <c r="B327" s="53">
        <v>78130773</v>
      </c>
    </row>
    <row r="328" spans="1:2">
      <c r="A328" s="1" t="s">
        <v>303</v>
      </c>
      <c r="B328" s="53">
        <v>126481852</v>
      </c>
    </row>
    <row r="329" spans="1:2">
      <c r="A329" s="54" t="s">
        <v>304</v>
      </c>
      <c r="B329" s="55">
        <v>116358426</v>
      </c>
    </row>
    <row r="330" spans="1:2">
      <c r="A330" s="1" t="s">
        <v>305</v>
      </c>
      <c r="B330" s="53">
        <v>516200</v>
      </c>
    </row>
    <row r="331" spans="1:2">
      <c r="A331" s="1" t="s">
        <v>306</v>
      </c>
      <c r="B331" s="53">
        <v>482200</v>
      </c>
    </row>
    <row r="332" spans="1:2">
      <c r="A332" s="51"/>
      <c r="B332" s="52">
        <f>+B325</f>
        <v>2025</v>
      </c>
    </row>
    <row r="333" spans="1:2">
      <c r="A333" s="1" t="s">
        <v>307</v>
      </c>
      <c r="B333" s="53">
        <v>206982184</v>
      </c>
    </row>
    <row r="334" spans="1:2">
      <c r="A334" s="1" t="s">
        <v>308</v>
      </c>
      <c r="B334" s="53">
        <v>50383603</v>
      </c>
    </row>
    <row r="335" spans="1:2">
      <c r="A335" s="1" t="s">
        <v>309</v>
      </c>
      <c r="B335" s="53">
        <v>81563400</v>
      </c>
    </row>
    <row r="336" spans="1:2">
      <c r="A336" s="54" t="s">
        <v>310</v>
      </c>
      <c r="B336" s="55">
        <v>75035181</v>
      </c>
    </row>
    <row r="337" spans="1:2">
      <c r="A337" s="1" t="s">
        <v>311</v>
      </c>
      <c r="B337" s="53">
        <v>1691241.73</v>
      </c>
    </row>
    <row r="338" spans="1:2">
      <c r="A338" s="1" t="s">
        <v>312</v>
      </c>
      <c r="B338" s="53">
        <v>355048.34</v>
      </c>
    </row>
    <row r="339" spans="1:2">
      <c r="A339" s="1" t="s">
        <v>313</v>
      </c>
      <c r="B339" s="53">
        <v>8856414.7300000004</v>
      </c>
    </row>
    <row r="340" spans="1:2">
      <c r="A340" s="51"/>
      <c r="B340" s="52">
        <f>+B332</f>
        <v>2025</v>
      </c>
    </row>
    <row r="341" spans="1:2">
      <c r="A341" s="1" t="s">
        <v>314</v>
      </c>
      <c r="B341" s="53">
        <v>0</v>
      </c>
    </row>
    <row r="342" spans="1:2">
      <c r="A342" s="1" t="s">
        <v>315</v>
      </c>
      <c r="B342" s="53">
        <v>86098</v>
      </c>
    </row>
    <row r="343" spans="1:2">
      <c r="A343" s="1" t="s">
        <v>316</v>
      </c>
      <c r="B343" s="53">
        <v>90971810.510000005</v>
      </c>
    </row>
    <row r="344" spans="1:2">
      <c r="A344" s="1" t="s">
        <v>317</v>
      </c>
      <c r="B344" s="53">
        <v>16099788</v>
      </c>
    </row>
    <row r="345" spans="1:2">
      <c r="A345" s="1" t="s">
        <v>318</v>
      </c>
      <c r="B345" s="56">
        <v>654726.75</v>
      </c>
    </row>
    <row r="346" spans="1:2">
      <c r="A346" s="1" t="s">
        <v>319</v>
      </c>
      <c r="B346" s="56">
        <v>1200</v>
      </c>
    </row>
    <row r="347" spans="1:2">
      <c r="A347" s="51"/>
      <c r="B347" s="52">
        <f>+B340</f>
        <v>2025</v>
      </c>
    </row>
    <row r="348" spans="1:2">
      <c r="A348" s="1" t="s">
        <v>320</v>
      </c>
      <c r="B348" s="53">
        <v>7490717.6144992188</v>
      </c>
    </row>
    <row r="349" spans="1:2">
      <c r="A349" s="1" t="s">
        <v>321</v>
      </c>
      <c r="B349" s="53">
        <v>271425.18464868463</v>
      </c>
    </row>
    <row r="350" spans="1:2">
      <c r="A350" s="1" t="s">
        <v>322</v>
      </c>
      <c r="B350" s="53">
        <v>14948840</v>
      </c>
    </row>
    <row r="351" spans="1:2">
      <c r="A351" s="51"/>
      <c r="B351" s="52">
        <f>+B347</f>
        <v>2025</v>
      </c>
    </row>
    <row r="352" spans="1:2">
      <c r="A352" s="1" t="s">
        <v>323</v>
      </c>
      <c r="B352" s="53">
        <v>0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9D735-1F80-4086-80BD-1BDCB7F1A751}">
  <dimension ref="B2:J14"/>
  <sheetViews>
    <sheetView tabSelected="1" workbookViewId="0">
      <selection activeCell="J5" sqref="J5"/>
    </sheetView>
  </sheetViews>
  <sheetFormatPr defaultRowHeight="15"/>
  <cols>
    <col min="1" max="1" width="9.140625" style="1"/>
    <col min="2" max="2" width="32.28515625" style="1" bestFit="1" customWidth="1"/>
    <col min="3" max="3" width="14.5703125" style="1" bestFit="1" customWidth="1"/>
    <col min="4" max="4" width="12.7109375" style="1" bestFit="1" customWidth="1"/>
    <col min="5" max="5" width="15.28515625" style="1" bestFit="1" customWidth="1"/>
    <col min="6" max="6" width="20.140625" style="1" bestFit="1" customWidth="1"/>
    <col min="7" max="7" width="9.140625" style="1"/>
    <col min="8" max="8" width="12.7109375" style="1" bestFit="1" customWidth="1"/>
    <col min="9" max="9" width="19.140625" style="1" bestFit="1" customWidth="1"/>
    <col min="10" max="10" width="22.7109375" style="1" bestFit="1" customWidth="1"/>
    <col min="11" max="16384" width="9.140625" style="1"/>
  </cols>
  <sheetData>
    <row r="2" spans="2:10" ht="15.75">
      <c r="B2" s="4" t="s">
        <v>373</v>
      </c>
      <c r="C2" s="14">
        <f>+'Revenue Requirement'!I18*1000000</f>
        <v>49497.147133730592</v>
      </c>
    </row>
    <row r="3" spans="2:10" ht="15.75">
      <c r="B3" s="4" t="s">
        <v>374</v>
      </c>
      <c r="C3" s="15">
        <v>0.27630896968988583</v>
      </c>
    </row>
    <row r="4" spans="2:10" ht="15.75">
      <c r="B4" s="4" t="s">
        <v>375</v>
      </c>
      <c r="C4" s="16">
        <f>+C2-J14</f>
        <v>6.1346057918854058E-5</v>
      </c>
    </row>
    <row r="7" spans="2:10" ht="15.75">
      <c r="B7" s="4" t="s">
        <v>376</v>
      </c>
      <c r="D7" s="5" t="s">
        <v>377</v>
      </c>
      <c r="E7" s="4" t="s">
        <v>378</v>
      </c>
      <c r="F7" s="5" t="s">
        <v>371</v>
      </c>
      <c r="G7" s="4"/>
      <c r="H7" s="5" t="s">
        <v>377</v>
      </c>
      <c r="I7" s="4" t="s">
        <v>379</v>
      </c>
      <c r="J7" s="5" t="s">
        <v>372</v>
      </c>
    </row>
    <row r="8" spans="2:10" ht="15.75">
      <c r="D8" s="4"/>
      <c r="E8" s="4"/>
      <c r="F8" s="4"/>
      <c r="G8" s="4"/>
      <c r="H8" s="4"/>
      <c r="I8" s="4"/>
      <c r="J8" s="4"/>
    </row>
    <row r="9" spans="2:10">
      <c r="B9" s="1" t="s">
        <v>316</v>
      </c>
      <c r="D9" s="2">
        <f>+INDEX('2025 Billing Determinants'!B:B,MATCH(B9,'2025 Billing Determinants'!A:A,0))</f>
        <v>90971810.510000005</v>
      </c>
      <c r="E9" s="6">
        <f>+'Current Rates'!C18</f>
        <v>3.6000000000000002E-4</v>
      </c>
      <c r="F9" s="7">
        <f>+D9*E9</f>
        <v>32749.851783600003</v>
      </c>
      <c r="H9" s="2">
        <f>+D9</f>
        <v>90971810.510000005</v>
      </c>
      <c r="I9" s="6">
        <f>+E9*(1+$C$3)</f>
        <v>4.5947122908835899E-4</v>
      </c>
      <c r="J9" s="7">
        <f>+H9*I9</f>
        <v>41798.929587422994</v>
      </c>
    </row>
    <row r="10" spans="2:10">
      <c r="B10" s="1" t="s">
        <v>317</v>
      </c>
      <c r="D10" s="2">
        <f>+INDEX('2025 Billing Determinants'!B:B,MATCH(B10,'2025 Billing Determinants'!A:A,0))</f>
        <v>16099788</v>
      </c>
      <c r="E10" s="6">
        <f>+'Current Rates'!C18</f>
        <v>3.6000000000000002E-4</v>
      </c>
      <c r="F10" s="7">
        <f t="shared" ref="F10:F11" si="0">+D10*E10</f>
        <v>5795.9236800000008</v>
      </c>
      <c r="H10" s="2">
        <f t="shared" ref="H10:H11" si="1">+D10</f>
        <v>16099788</v>
      </c>
      <c r="I10" s="6">
        <f t="shared" ref="I10:I11" si="2">+E10*(1+$C$3)</f>
        <v>4.5947122908835899E-4</v>
      </c>
      <c r="J10" s="7">
        <f t="shared" ref="J10:J11" si="3">+H10*I10</f>
        <v>7397.3893804220133</v>
      </c>
    </row>
    <row r="11" spans="2:10">
      <c r="B11" s="1" t="s">
        <v>318</v>
      </c>
      <c r="D11" s="2">
        <f>+INDEX('2025 Billing Determinants'!B:B,MATCH(B11,'2025 Billing Determinants'!A:A,0))</f>
        <v>654726.75</v>
      </c>
      <c r="E11" s="6">
        <f>+'Current Rates'!C18</f>
        <v>3.6000000000000002E-4</v>
      </c>
      <c r="F11" s="7">
        <f t="shared" si="0"/>
        <v>235.70163000000002</v>
      </c>
      <c r="H11" s="2">
        <f t="shared" si="1"/>
        <v>654726.75</v>
      </c>
      <c r="I11" s="6">
        <f t="shared" si="2"/>
        <v>4.5947122908835899E-4</v>
      </c>
      <c r="J11" s="7">
        <f t="shared" si="3"/>
        <v>300.82810453952675</v>
      </c>
    </row>
    <row r="12" spans="2:10">
      <c r="B12" s="1" t="s">
        <v>319</v>
      </c>
      <c r="D12" s="2">
        <f>+INDEX('2025 Billing Determinants'!B:B,MATCH(B12,'2025 Billing Determinants'!A:A,0))</f>
        <v>1200</v>
      </c>
      <c r="E12" s="6">
        <f>+'Current Rates'!C18</f>
        <v>3.6000000000000002E-4</v>
      </c>
      <c r="F12" s="7">
        <f t="shared" ref="F12" si="4">+D12*E12</f>
        <v>0.43200000000000005</v>
      </c>
      <c r="H12" s="2">
        <f t="shared" ref="H12" si="5">+D12</f>
        <v>1200</v>
      </c>
      <c r="I12" s="6">
        <f t="shared" ref="I12" si="6">+E12*(1+$C$3)</f>
        <v>4.5947122908835899E-4</v>
      </c>
      <c r="J12" s="7">
        <f t="shared" ref="J12" si="7">+H12*I12</f>
        <v>0.55136547490603083</v>
      </c>
    </row>
    <row r="13" spans="2:10">
      <c r="D13" s="2"/>
      <c r="E13" s="6"/>
      <c r="F13" s="7"/>
      <c r="H13" s="2"/>
      <c r="I13" s="6"/>
      <c r="J13" s="7"/>
    </row>
    <row r="14" spans="2:10" ht="15.75">
      <c r="B14" s="4" t="s">
        <v>359</v>
      </c>
      <c r="C14" s="4"/>
      <c r="D14" s="4"/>
      <c r="E14" s="4"/>
      <c r="F14" s="13">
        <f>+SUM(F9:F11)</f>
        <v>38781.477093600006</v>
      </c>
      <c r="G14" s="4"/>
      <c r="H14" s="4"/>
      <c r="I14" s="4"/>
      <c r="J14" s="13">
        <f>+SUM(J9:J11)</f>
        <v>49497.147072384534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AA159-AFA6-448F-95DE-EAAA8E0BCA97}">
  <dimension ref="B1:K18"/>
  <sheetViews>
    <sheetView workbookViewId="0">
      <selection activeCell="F18" sqref="F18"/>
    </sheetView>
  </sheetViews>
  <sheetFormatPr defaultRowHeight="15"/>
  <cols>
    <col min="1" max="1" width="9.140625" style="1"/>
    <col min="2" max="2" width="28.28515625" style="1" bestFit="1" customWidth="1"/>
    <col min="3" max="3" width="16.5703125" style="1" customWidth="1"/>
    <col min="4" max="5" width="9.140625" style="1"/>
    <col min="6" max="6" width="32.85546875" style="1" bestFit="1" customWidth="1"/>
    <col min="7" max="7" width="18.140625" style="1" bestFit="1" customWidth="1"/>
    <col min="8" max="8" width="26.5703125" style="1" bestFit="1" customWidth="1"/>
    <col min="9" max="9" width="23.85546875" style="1" bestFit="1" customWidth="1"/>
    <col min="10" max="10" width="33.7109375" style="1" bestFit="1" customWidth="1"/>
    <col min="11" max="11" width="29.42578125" style="1" bestFit="1" customWidth="1"/>
    <col min="12" max="16384" width="9.140625" style="1"/>
  </cols>
  <sheetData>
    <row r="1" spans="2:11" ht="15.75" thickBot="1"/>
    <row r="2" spans="2:11" ht="23.25" customHeight="1" thickBot="1">
      <c r="B2" s="60" t="s">
        <v>324</v>
      </c>
      <c r="C2" s="61"/>
      <c r="F2" s="60" t="s">
        <v>325</v>
      </c>
      <c r="G2" s="62"/>
      <c r="H2" s="62"/>
      <c r="I2" s="62"/>
      <c r="J2" s="62"/>
      <c r="K2" s="61"/>
    </row>
    <row r="3" spans="2:11" ht="16.5" thickBot="1">
      <c r="B3" s="18" t="s">
        <v>326</v>
      </c>
      <c r="C3" s="19" t="s">
        <v>327</v>
      </c>
      <c r="F3" s="20" t="s">
        <v>326</v>
      </c>
      <c r="G3" s="21" t="s">
        <v>328</v>
      </c>
      <c r="H3" s="21" t="s">
        <v>329</v>
      </c>
      <c r="I3" s="21" t="s">
        <v>330</v>
      </c>
      <c r="J3" s="21" t="s">
        <v>331</v>
      </c>
      <c r="K3" s="22" t="s">
        <v>332</v>
      </c>
    </row>
    <row r="4" spans="2:11" ht="15.75">
      <c r="B4" s="23" t="s">
        <v>333</v>
      </c>
      <c r="C4" s="24">
        <v>4.3E-3</v>
      </c>
      <c r="F4" s="25" t="s">
        <v>334</v>
      </c>
      <c r="G4" s="26"/>
      <c r="H4" s="26"/>
      <c r="I4" s="26"/>
      <c r="J4" s="26"/>
      <c r="K4" s="27"/>
    </row>
    <row r="5" spans="2:11">
      <c r="B5" s="28" t="s">
        <v>335</v>
      </c>
      <c r="C5" s="29">
        <v>4.3E-3</v>
      </c>
      <c r="F5" s="28" t="s">
        <v>336</v>
      </c>
      <c r="G5" s="30">
        <v>1.1200000000000001</v>
      </c>
      <c r="H5" s="30">
        <v>1.1200000000000001</v>
      </c>
      <c r="I5" s="30">
        <v>1.1200000000000001</v>
      </c>
      <c r="J5" s="30">
        <v>0.13200000000000001</v>
      </c>
      <c r="K5" s="31">
        <v>5.2360000000000011E-2</v>
      </c>
    </row>
    <row r="6" spans="2:11">
      <c r="B6" s="28" t="s">
        <v>337</v>
      </c>
      <c r="C6" s="29">
        <v>4.3E-3</v>
      </c>
      <c r="F6" s="28" t="s">
        <v>338</v>
      </c>
      <c r="G6" s="30">
        <v>1.1200000000000001</v>
      </c>
      <c r="H6" s="30">
        <v>1.1200000000000001</v>
      </c>
      <c r="I6" s="30">
        <v>1.1200000000000001</v>
      </c>
      <c r="J6" s="30">
        <v>0.13200000000000001</v>
      </c>
      <c r="K6" s="31">
        <v>5.2360000000000011E-2</v>
      </c>
    </row>
    <row r="7" spans="2:11">
      <c r="B7" s="28" t="s">
        <v>339</v>
      </c>
      <c r="C7" s="29">
        <v>4.3E-3</v>
      </c>
      <c r="F7" s="28" t="s">
        <v>340</v>
      </c>
      <c r="G7" s="30">
        <v>1.1200000000000001</v>
      </c>
      <c r="H7" s="30">
        <v>1.1200000000000001</v>
      </c>
      <c r="I7" s="30">
        <v>1.1200000000000001</v>
      </c>
      <c r="J7" s="30">
        <v>0.13200000000000001</v>
      </c>
      <c r="K7" s="31">
        <v>5.2360000000000011E-2</v>
      </c>
    </row>
    <row r="8" spans="2:11">
      <c r="B8" s="28" t="s">
        <v>341</v>
      </c>
      <c r="C8" s="29">
        <v>4.3E-3</v>
      </c>
      <c r="F8" s="28"/>
      <c r="G8" s="26"/>
      <c r="H8" s="26"/>
      <c r="I8" s="26"/>
      <c r="J8" s="26"/>
      <c r="K8" s="27"/>
    </row>
    <row r="9" spans="2:11" ht="15.75">
      <c r="B9" s="28" t="s">
        <v>342</v>
      </c>
      <c r="C9" s="29">
        <v>4.3E-3</v>
      </c>
      <c r="F9" s="25" t="s">
        <v>343</v>
      </c>
      <c r="G9" s="26"/>
      <c r="H9" s="26"/>
      <c r="I9" s="26"/>
      <c r="J9" s="26"/>
      <c r="K9" s="27"/>
    </row>
    <row r="10" spans="2:11">
      <c r="B10" s="32"/>
      <c r="C10" s="27"/>
      <c r="F10" s="28" t="s">
        <v>344</v>
      </c>
      <c r="G10" s="30">
        <v>0.86</v>
      </c>
      <c r="H10" s="30">
        <v>0.86</v>
      </c>
      <c r="I10" s="30">
        <v>0.86</v>
      </c>
      <c r="J10" s="30">
        <v>0.1</v>
      </c>
      <c r="K10" s="31">
        <v>4.2364000000000006E-2</v>
      </c>
    </row>
    <row r="11" spans="2:11">
      <c r="B11" s="28" t="s">
        <v>345</v>
      </c>
      <c r="C11" s="29">
        <v>4.2700000000000004E-3</v>
      </c>
      <c r="F11" s="28"/>
      <c r="G11" s="26"/>
      <c r="H11" s="26"/>
      <c r="I11" s="26"/>
      <c r="J11" s="26"/>
      <c r="K11" s="27"/>
    </row>
    <row r="12" spans="2:11" ht="15.75">
      <c r="B12" s="28" t="s">
        <v>346</v>
      </c>
      <c r="C12" s="29">
        <v>4.2700000000000004E-3</v>
      </c>
      <c r="F12" s="25" t="s">
        <v>347</v>
      </c>
      <c r="G12" s="26"/>
      <c r="H12" s="26"/>
      <c r="I12" s="26"/>
      <c r="J12" s="26"/>
      <c r="K12" s="27"/>
    </row>
    <row r="13" spans="2:11" ht="15.75" thickBot="1">
      <c r="B13" s="28"/>
      <c r="C13" s="27"/>
      <c r="F13" s="33" t="s">
        <v>348</v>
      </c>
      <c r="G13" s="34">
        <v>0.31</v>
      </c>
      <c r="H13" s="34">
        <v>0.31</v>
      </c>
      <c r="I13" s="34">
        <v>0.31</v>
      </c>
      <c r="J13" s="34">
        <v>0.04</v>
      </c>
      <c r="K13" s="35">
        <v>0.01</v>
      </c>
    </row>
    <row r="14" spans="2:11">
      <c r="B14" s="28" t="s">
        <v>349</v>
      </c>
      <c r="C14" s="29">
        <v>2.66E-3</v>
      </c>
    </row>
    <row r="15" spans="2:11">
      <c r="B15" s="28" t="s">
        <v>350</v>
      </c>
      <c r="C15" s="29">
        <v>2.66E-3</v>
      </c>
    </row>
    <row r="16" spans="2:11">
      <c r="B16" s="28" t="s">
        <v>351</v>
      </c>
      <c r="C16" s="29">
        <v>2.66E-3</v>
      </c>
    </row>
    <row r="17" spans="2:3">
      <c r="B17" s="28"/>
      <c r="C17" s="27"/>
    </row>
    <row r="18" spans="2:3" ht="15.75" thickBot="1">
      <c r="B18" s="33" t="s">
        <v>352</v>
      </c>
      <c r="C18" s="36">
        <v>3.6000000000000002E-4</v>
      </c>
    </row>
  </sheetData>
  <mergeCells count="2">
    <mergeCell ref="B2:C2"/>
    <mergeCell ref="F2:K2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E7811-FC63-4460-8B63-40858D81141B}">
  <dimension ref="B1:I18"/>
  <sheetViews>
    <sheetView workbookViewId="0">
      <selection activeCell="D2" sqref="D2"/>
    </sheetView>
  </sheetViews>
  <sheetFormatPr defaultRowHeight="15"/>
  <cols>
    <col min="1" max="1" width="9.140625" style="1"/>
    <col min="2" max="2" width="29.85546875" style="1" bestFit="1" customWidth="1"/>
    <col min="3" max="3" width="13.85546875" style="1" bestFit="1" customWidth="1"/>
    <col min="4" max="4" width="25.28515625" style="1" bestFit="1" customWidth="1"/>
    <col min="5" max="6" width="9.140625" style="1"/>
    <col min="7" max="7" width="11" style="1" customWidth="1"/>
    <col min="8" max="8" width="11.85546875" style="1" customWidth="1"/>
    <col min="9" max="16384" width="9.140625" style="1"/>
  </cols>
  <sheetData>
    <row r="1" spans="2:9">
      <c r="C1" s="37" t="s">
        <v>353</v>
      </c>
    </row>
    <row r="2" spans="2:9">
      <c r="B2" s="1" t="s">
        <v>354</v>
      </c>
      <c r="C2" s="38">
        <f>70937744.95/1000000</f>
        <v>70.93774495000001</v>
      </c>
      <c r="D2" s="39"/>
    </row>
    <row r="5" spans="2:9">
      <c r="C5" s="37" t="s">
        <v>353</v>
      </c>
      <c r="D5" s="9" t="s">
        <v>355</v>
      </c>
    </row>
    <row r="6" spans="2:9">
      <c r="B6" s="1" t="s">
        <v>356</v>
      </c>
      <c r="C6" s="3">
        <v>36.146870999999997</v>
      </c>
      <c r="D6" s="40">
        <f>+C6/C8</f>
        <v>6.9824807740307387E-2</v>
      </c>
    </row>
    <row r="7" spans="2:9" ht="15.75" thickBot="1">
      <c r="B7" s="1" t="s">
        <v>357</v>
      </c>
      <c r="C7" s="3">
        <v>481.53262100000001</v>
      </c>
      <c r="D7" s="40">
        <f>+C7/C8</f>
        <v>0.9301751922596927</v>
      </c>
    </row>
    <row r="8" spans="2:9" ht="16.5" thickTop="1" thickBot="1">
      <c r="C8" s="41">
        <f>+SUM(C6:C7)</f>
        <v>517.67949199999998</v>
      </c>
    </row>
    <row r="9" spans="2:9" ht="15.75" thickTop="1"/>
    <row r="11" spans="2:9" ht="15.75" thickBot="1"/>
    <row r="12" spans="2:9" ht="16.5" thickBot="1">
      <c r="B12" s="57" t="s">
        <v>358</v>
      </c>
      <c r="C12" s="58" t="s">
        <v>359</v>
      </c>
      <c r="D12" s="58" t="s">
        <v>360</v>
      </c>
      <c r="E12" s="58" t="s">
        <v>361</v>
      </c>
      <c r="F12" s="58" t="s">
        <v>362</v>
      </c>
      <c r="G12" s="58" t="s">
        <v>363</v>
      </c>
      <c r="H12" s="58" t="s">
        <v>364</v>
      </c>
      <c r="I12" s="59" t="s">
        <v>365</v>
      </c>
    </row>
    <row r="13" spans="2:9">
      <c r="B13" s="28" t="s">
        <v>366</v>
      </c>
      <c r="C13" s="42">
        <f>+SUM(D13:I13)</f>
        <v>1</v>
      </c>
      <c r="D13" s="42">
        <v>0.68269999999999997</v>
      </c>
      <c r="E13" s="42">
        <v>0.17799999999999999</v>
      </c>
      <c r="F13" s="42">
        <v>0.1171</v>
      </c>
      <c r="G13" s="42">
        <v>9.7000000000000003E-3</v>
      </c>
      <c r="H13" s="42">
        <v>1.0500000000000001E-2</v>
      </c>
      <c r="I13" s="17">
        <v>2E-3</v>
      </c>
    </row>
    <row r="14" spans="2:9">
      <c r="B14" s="28" t="s">
        <v>367</v>
      </c>
      <c r="C14" s="42">
        <f>+SUM(D14:I14)</f>
        <v>1</v>
      </c>
      <c r="D14" s="42">
        <v>0.59840000000000004</v>
      </c>
      <c r="E14" s="42">
        <v>4.7600000000000003E-2</v>
      </c>
      <c r="F14" s="42">
        <v>0.29360000000000003</v>
      </c>
      <c r="G14" s="42">
        <v>3.4799999999999998E-2</v>
      </c>
      <c r="H14" s="42">
        <v>2.5000000000000001E-2</v>
      </c>
      <c r="I14" s="17">
        <v>5.9999999999999995E-4</v>
      </c>
    </row>
    <row r="15" spans="2:9">
      <c r="B15" s="28"/>
      <c r="C15" s="43"/>
      <c r="D15" s="43"/>
      <c r="E15" s="43"/>
      <c r="F15" s="43"/>
      <c r="G15" s="43"/>
      <c r="H15" s="43"/>
      <c r="I15" s="44"/>
    </row>
    <row r="16" spans="2:9">
      <c r="B16" s="28" t="s">
        <v>368</v>
      </c>
      <c r="C16" s="45">
        <f>+SUM(D16:I16)</f>
        <v>4.9532144026647114</v>
      </c>
      <c r="D16" s="26">
        <f>+($C$2*$D$6*D13)</f>
        <v>3.3815594726991991</v>
      </c>
      <c r="E16" s="26">
        <f>+($C$2*$D$6*E13)</f>
        <v>0.88167216367431878</v>
      </c>
      <c r="F16" s="26">
        <f t="shared" ref="F16:I16" si="0">+($C$2*$D$6*F13)</f>
        <v>0.58002140655203782</v>
      </c>
      <c r="G16" s="26">
        <f t="shared" si="0"/>
        <v>4.8046179705847708E-2</v>
      </c>
      <c r="H16" s="26">
        <f t="shared" si="0"/>
        <v>5.2008751227979481E-2</v>
      </c>
      <c r="I16" s="27">
        <f t="shared" si="0"/>
        <v>9.9064288053294248E-3</v>
      </c>
    </row>
    <row r="17" spans="2:9">
      <c r="B17" s="28" t="s">
        <v>369</v>
      </c>
      <c r="C17" s="45">
        <f>+SUM(D17:I17)</f>
        <v>65.984530547335297</v>
      </c>
      <c r="D17" s="26">
        <f>+$C$2*$D$7*D14</f>
        <v>39.485143079525443</v>
      </c>
      <c r="E17" s="26">
        <f>+$C$2*$D$7*E14</f>
        <v>3.1408636540531605</v>
      </c>
      <c r="F17" s="26">
        <f t="shared" ref="F17:I17" si="1">+$C$2*$D$7*F14</f>
        <v>19.373058168697646</v>
      </c>
      <c r="G17" s="26">
        <f t="shared" si="1"/>
        <v>2.2962616630472681</v>
      </c>
      <c r="H17" s="26">
        <f t="shared" si="1"/>
        <v>1.6496132636833825</v>
      </c>
      <c r="I17" s="27">
        <f t="shared" si="1"/>
        <v>3.9590718328401171E-2</v>
      </c>
    </row>
    <row r="18" spans="2:9" ht="15.75" thickBot="1">
      <c r="B18" s="33" t="s">
        <v>359</v>
      </c>
      <c r="C18" s="46">
        <f>+SUM(C16:C17)</f>
        <v>70.93774495000001</v>
      </c>
      <c r="D18" s="47">
        <f t="shared" ref="D18:I18" si="2">+SUM(D16:D17)</f>
        <v>42.866702552224645</v>
      </c>
      <c r="E18" s="47">
        <f>+SUM(E16:E17)</f>
        <v>4.022535817727479</v>
      </c>
      <c r="F18" s="47">
        <f t="shared" si="2"/>
        <v>19.953079575249685</v>
      </c>
      <c r="G18" s="47">
        <f t="shared" si="2"/>
        <v>2.3443078427531159</v>
      </c>
      <c r="H18" s="47">
        <f t="shared" si="2"/>
        <v>1.7016220149113619</v>
      </c>
      <c r="I18" s="48">
        <f t="shared" si="2"/>
        <v>4.9497147133730594E-2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6B51-8647-4078-9819-8FEF2F9D0C40}">
  <dimension ref="D4:F12"/>
  <sheetViews>
    <sheetView workbookViewId="0">
      <selection activeCell="G18" sqref="G18"/>
    </sheetView>
  </sheetViews>
  <sheetFormatPr defaultRowHeight="15"/>
  <cols>
    <col min="1" max="3" width="9.140625" style="1"/>
    <col min="4" max="4" width="13.42578125" style="1" customWidth="1"/>
    <col min="5" max="5" width="19.28515625" style="1" customWidth="1"/>
    <col min="6" max="6" width="24.28515625" style="1" customWidth="1"/>
    <col min="7" max="16384" width="9.140625" style="1"/>
  </cols>
  <sheetData>
    <row r="4" spans="4:6" ht="15.75">
      <c r="D4" s="4" t="s">
        <v>370</v>
      </c>
      <c r="E4" s="11" t="s">
        <v>371</v>
      </c>
      <c r="F4" s="11" t="s">
        <v>372</v>
      </c>
    </row>
    <row r="5" spans="4:6">
      <c r="D5" s="1" t="s">
        <v>360</v>
      </c>
      <c r="E5" s="49">
        <f>+RS!F13</f>
        <v>44247294.353834003</v>
      </c>
      <c r="F5" s="49">
        <f>+RS!J13</f>
        <v>42866702.552224688</v>
      </c>
    </row>
    <row r="6" spans="4:6">
      <c r="D6" s="1" t="s">
        <v>361</v>
      </c>
      <c r="E6" s="49">
        <f>+GS!F14</f>
        <v>4005971.2966000005</v>
      </c>
      <c r="F6" s="49">
        <f>+GS!J14</f>
        <v>4022535.8177274796</v>
      </c>
    </row>
    <row r="7" spans="4:6">
      <c r="D7" s="1" t="s">
        <v>362</v>
      </c>
      <c r="E7" s="49">
        <f>+GSD!F57</f>
        <v>19022189.988620002</v>
      </c>
      <c r="F7" s="49">
        <f>+GSD!J57</f>
        <v>19953079.575249705</v>
      </c>
    </row>
    <row r="8" spans="4:6">
      <c r="D8" s="1" t="s">
        <v>363</v>
      </c>
      <c r="E8" s="49">
        <f>+GSLDPR!F30</f>
        <v>2288984.5758268405</v>
      </c>
      <c r="F8" s="49">
        <f>+GSLDPR!J30</f>
        <v>2344307.839847615</v>
      </c>
    </row>
    <row r="9" spans="4:6">
      <c r="D9" s="1" t="s">
        <v>364</v>
      </c>
      <c r="E9" s="49">
        <f>+GSLDSU!F30</f>
        <v>970687.65090000001</v>
      </c>
      <c r="F9" s="49">
        <f>+GSLDSU!J30</f>
        <v>1701622.0128023962</v>
      </c>
    </row>
    <row r="10" spans="4:6">
      <c r="D10" s="1" t="s">
        <v>365</v>
      </c>
      <c r="E10" s="49">
        <f>+LS!F14</f>
        <v>38781.477093600006</v>
      </c>
      <c r="F10" s="49">
        <f>+LS!J14</f>
        <v>49497.147072384534</v>
      </c>
    </row>
    <row r="11" spans="4:6">
      <c r="E11" s="49"/>
      <c r="F11" s="49"/>
    </row>
    <row r="12" spans="4:6">
      <c r="D12" s="1" t="s">
        <v>359</v>
      </c>
      <c r="E12" s="49">
        <f>+SUM(E5:E10)</f>
        <v>70573909.342874452</v>
      </c>
      <c r="F12" s="49">
        <f>+SUM(F5:F10)</f>
        <v>70937744.944924265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D98E1-C1FB-4F32-A9C0-A65DB573FB95}">
  <dimension ref="B2:J13"/>
  <sheetViews>
    <sheetView workbookViewId="0">
      <selection activeCell="C3" sqref="C3"/>
    </sheetView>
  </sheetViews>
  <sheetFormatPr defaultRowHeight="15"/>
  <cols>
    <col min="1" max="1" width="9.140625" style="1"/>
    <col min="2" max="2" width="32.28515625" style="1" bestFit="1" customWidth="1"/>
    <col min="3" max="3" width="14.85546875" style="1" bestFit="1" customWidth="1"/>
    <col min="4" max="4" width="16" style="1" bestFit="1" customWidth="1"/>
    <col min="5" max="5" width="15.28515625" style="1" bestFit="1" customWidth="1"/>
    <col min="6" max="6" width="20.140625" style="1" bestFit="1" customWidth="1"/>
    <col min="7" max="7" width="9.140625" style="1"/>
    <col min="8" max="8" width="16" style="1" bestFit="1" customWidth="1"/>
    <col min="9" max="9" width="19.140625" style="1" bestFit="1" customWidth="1"/>
    <col min="10" max="10" width="22.7109375" style="1" bestFit="1" customWidth="1"/>
    <col min="11" max="16384" width="9.140625" style="1"/>
  </cols>
  <sheetData>
    <row r="2" spans="2:10" ht="15.75">
      <c r="B2" s="4" t="s">
        <v>373</v>
      </c>
      <c r="C2" s="14">
        <f>+'Revenue Requirement'!D18*1000000</f>
        <v>42866702.552224644</v>
      </c>
    </row>
    <row r="3" spans="2:10" ht="15.75">
      <c r="B3" s="4" t="s">
        <v>374</v>
      </c>
      <c r="C3" s="15">
        <v>-3.1201722540797054E-2</v>
      </c>
    </row>
    <row r="4" spans="2:10" ht="15.75">
      <c r="B4" s="4" t="s">
        <v>375</v>
      </c>
      <c r="C4" s="16">
        <f>+C2-J13</f>
        <v>0</v>
      </c>
    </row>
    <row r="7" spans="2:10" ht="15.75">
      <c r="B7" s="4" t="s">
        <v>376</v>
      </c>
      <c r="D7" s="5" t="s">
        <v>377</v>
      </c>
      <c r="E7" s="4" t="s">
        <v>378</v>
      </c>
      <c r="F7" s="5" t="s">
        <v>371</v>
      </c>
      <c r="G7" s="4"/>
      <c r="H7" s="5" t="s">
        <v>377</v>
      </c>
      <c r="I7" s="4" t="s">
        <v>379</v>
      </c>
      <c r="J7" s="5" t="s">
        <v>372</v>
      </c>
    </row>
    <row r="8" spans="2:10" ht="15.75">
      <c r="B8" s="4"/>
      <c r="D8" s="5"/>
      <c r="E8" s="4"/>
      <c r="F8" s="5"/>
      <c r="G8" s="4"/>
      <c r="H8" s="5"/>
      <c r="I8" s="4"/>
      <c r="J8" s="5"/>
    </row>
    <row r="9" spans="2:10">
      <c r="B9" s="1" t="s">
        <v>4</v>
      </c>
      <c r="D9" s="2">
        <f>+INDEX('2025 Billing Determinants'!B:B,MATCH(RS!B9,'2025 Billing Determinants'!A:A,0))</f>
        <v>7076568254.1000004</v>
      </c>
      <c r="E9" s="6">
        <f>+'Current Rates'!C4</f>
        <v>4.3E-3</v>
      </c>
      <c r="F9" s="7">
        <f>+D9*E9</f>
        <v>30429243.492630001</v>
      </c>
      <c r="H9" s="2">
        <f>+D9</f>
        <v>7076568254.1000004</v>
      </c>
      <c r="I9" s="6">
        <f>+E9*(1+$C$3)</f>
        <v>4.1658325930745725E-3</v>
      </c>
      <c r="J9" s="7">
        <f>+H9*I9</f>
        <v>29479798.680046603</v>
      </c>
    </row>
    <row r="10" spans="2:10">
      <c r="B10" s="1" t="s">
        <v>5</v>
      </c>
      <c r="D10" s="2">
        <f>+INDEX('2025 Billing Determinants'!B:B,MATCH(RS!B10,'2025 Billing Determinants'!A:A,0))</f>
        <v>3133088980.2800002</v>
      </c>
      <c r="E10" s="6">
        <f>+'Current Rates'!C5</f>
        <v>4.3E-3</v>
      </c>
      <c r="F10" s="7">
        <f t="shared" ref="F10:F11" si="0">+D10*E10</f>
        <v>13472282.615204001</v>
      </c>
      <c r="H10" s="2">
        <f t="shared" ref="H10:H11" si="1">+D10</f>
        <v>3133088980.2800002</v>
      </c>
      <c r="I10" s="6">
        <f t="shared" ref="I10:I11" si="2">+E10*(1+$C$3)</f>
        <v>4.1658325930745725E-3</v>
      </c>
      <c r="J10" s="7">
        <f t="shared" ref="J10:J11" si="3">+H10*I10</f>
        <v>13051924.191053201</v>
      </c>
    </row>
    <row r="11" spans="2:10">
      <c r="B11" s="1" t="s">
        <v>6</v>
      </c>
      <c r="D11" s="2">
        <f>+INDEX('2025 Billing Determinants'!B:B,MATCH(RS!B11,'2025 Billing Determinants'!A:A,0))</f>
        <v>80411220</v>
      </c>
      <c r="E11" s="6">
        <f>+'Current Rates'!C6</f>
        <v>4.3E-3</v>
      </c>
      <c r="F11" s="7">
        <f t="shared" si="0"/>
        <v>345768.24599999998</v>
      </c>
      <c r="H11" s="2">
        <f t="shared" si="1"/>
        <v>80411220</v>
      </c>
      <c r="I11" s="6">
        <f t="shared" si="2"/>
        <v>4.1658325930745725E-3</v>
      </c>
      <c r="J11" s="7">
        <f t="shared" si="3"/>
        <v>334979.68112488993</v>
      </c>
    </row>
    <row r="12" spans="2:10" ht="15.75">
      <c r="B12" s="4"/>
      <c r="C12" s="4"/>
      <c r="D12" s="4"/>
      <c r="E12" s="4"/>
      <c r="F12" s="4"/>
      <c r="G12" s="4"/>
      <c r="H12" s="4"/>
      <c r="I12" s="4"/>
      <c r="J12" s="13"/>
    </row>
    <row r="13" spans="2:10" ht="15.75">
      <c r="B13" s="4" t="s">
        <v>359</v>
      </c>
      <c r="C13" s="4"/>
      <c r="D13" s="4"/>
      <c r="E13" s="4"/>
      <c r="F13" s="13">
        <f>+SUM(F9:F11)</f>
        <v>44247294.353834003</v>
      </c>
      <c r="G13" s="4"/>
      <c r="H13" s="4"/>
      <c r="I13" s="4"/>
      <c r="J13" s="13">
        <f>+SUM(J9:J11)</f>
        <v>42866702.552224688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5BB32-AE06-46FE-9568-198F80478E2A}">
  <dimension ref="B2:J14"/>
  <sheetViews>
    <sheetView workbookViewId="0">
      <selection activeCell="B2" sqref="B2"/>
    </sheetView>
  </sheetViews>
  <sheetFormatPr defaultRowHeight="15"/>
  <cols>
    <col min="1" max="1" width="9.140625" style="1"/>
    <col min="2" max="2" width="36.28515625" style="1" bestFit="1" customWidth="1"/>
    <col min="3" max="3" width="14.7109375" style="1" bestFit="1" customWidth="1"/>
    <col min="4" max="4" width="14.140625" style="1" bestFit="1" customWidth="1"/>
    <col min="5" max="5" width="15.28515625" style="1" bestFit="1" customWidth="1"/>
    <col min="6" max="6" width="20.140625" style="1" bestFit="1" customWidth="1"/>
    <col min="7" max="7" width="9.140625" style="1"/>
    <col min="8" max="8" width="14.140625" style="1" bestFit="1" customWidth="1"/>
    <col min="9" max="9" width="19.140625" style="1" bestFit="1" customWidth="1"/>
    <col min="10" max="10" width="22.7109375" style="1" bestFit="1" customWidth="1"/>
    <col min="11" max="16384" width="9.140625" style="1"/>
  </cols>
  <sheetData>
    <row r="2" spans="2:10" ht="15.75">
      <c r="B2" s="4" t="s">
        <v>373</v>
      </c>
      <c r="C2" s="14">
        <f>+'Revenue Requirement'!E18*1000000</f>
        <v>4022535.8177274792</v>
      </c>
    </row>
    <row r="3" spans="2:10" ht="15.75">
      <c r="B3" s="4" t="s">
        <v>374</v>
      </c>
      <c r="C3" s="15">
        <v>4.1349575174286215E-3</v>
      </c>
    </row>
    <row r="4" spans="2:10" ht="15.75">
      <c r="B4" s="4" t="s">
        <v>375</v>
      </c>
      <c r="C4" s="16">
        <f>+C2-J14</f>
        <v>0</v>
      </c>
    </row>
    <row r="7" spans="2:10" ht="15.75">
      <c r="B7" s="4" t="s">
        <v>376</v>
      </c>
      <c r="D7" s="5" t="s">
        <v>377</v>
      </c>
      <c r="E7" s="4" t="s">
        <v>378</v>
      </c>
      <c r="F7" s="5" t="s">
        <v>371</v>
      </c>
      <c r="G7" s="4"/>
      <c r="H7" s="5" t="s">
        <v>377</v>
      </c>
      <c r="I7" s="4" t="s">
        <v>379</v>
      </c>
      <c r="J7" s="5" t="s">
        <v>372</v>
      </c>
    </row>
    <row r="8" spans="2:10" ht="15.75">
      <c r="B8" s="4"/>
      <c r="D8" s="5"/>
      <c r="E8" s="4"/>
      <c r="F8" s="5"/>
      <c r="G8" s="4"/>
      <c r="H8" s="5"/>
      <c r="I8" s="4"/>
      <c r="J8" s="5"/>
    </row>
    <row r="9" spans="2:10">
      <c r="B9" s="1" t="s">
        <v>15</v>
      </c>
      <c r="D9" s="2">
        <f>+INDEX('2025 Billing Determinants'!B:B,MATCH(GS!B9,'2025 Billing Determinants'!A:A,0))</f>
        <v>910365971</v>
      </c>
      <c r="E9" s="6">
        <f>+'Current Rates'!C11</f>
        <v>4.2700000000000004E-3</v>
      </c>
      <c r="F9" s="7">
        <f>+D9*E9</f>
        <v>3887262.6961700004</v>
      </c>
      <c r="H9" s="2">
        <f>+D9</f>
        <v>910365971</v>
      </c>
      <c r="I9" s="6">
        <f>+E9*(1+$C$3)</f>
        <v>4.2876562685994204E-3</v>
      </c>
      <c r="J9" s="7">
        <f>+H9*I9</f>
        <v>3903336.3622777481</v>
      </c>
    </row>
    <row r="10" spans="2:10">
      <c r="B10" s="1" t="s">
        <v>17</v>
      </c>
      <c r="D10" s="2">
        <f>+INDEX('2025 Billing Determinants'!B:B,MATCH(GS!B10,'2025 Billing Determinants'!A:A,0))</f>
        <v>26764032</v>
      </c>
      <c r="E10" s="6">
        <f>+'Current Rates'!C11</f>
        <v>4.2700000000000004E-3</v>
      </c>
      <c r="F10" s="7">
        <f t="shared" ref="F10:F11" si="0">+D10*E10</f>
        <v>114282.41664000001</v>
      </c>
      <c r="H10" s="2">
        <f t="shared" ref="H10:H11" si="1">+D10</f>
        <v>26764032</v>
      </c>
      <c r="I10" s="6">
        <f t="shared" ref="I10:I11" si="2">+E10*(1+$C$3)</f>
        <v>4.2876562685994204E-3</v>
      </c>
      <c r="J10" s="7">
        <f t="shared" ref="J10:J11" si="3">+H10*I10</f>
        <v>114754.96957779548</v>
      </c>
    </row>
    <row r="11" spans="2:10">
      <c r="B11" s="1" t="s">
        <v>16</v>
      </c>
      <c r="D11" s="2">
        <f>+INDEX('2025 Billing Determinants'!B:B,MATCH(GS!B11,'2025 Billing Determinants'!A:A,0))</f>
        <v>1036577</v>
      </c>
      <c r="E11" s="6">
        <f>+'Current Rates'!C11</f>
        <v>4.2700000000000004E-3</v>
      </c>
      <c r="F11" s="7">
        <f t="shared" si="0"/>
        <v>4426.18379</v>
      </c>
      <c r="H11" s="2">
        <f t="shared" si="1"/>
        <v>1036577</v>
      </c>
      <c r="I11" s="6">
        <f t="shared" si="2"/>
        <v>4.2876562685994204E-3</v>
      </c>
      <c r="J11" s="7">
        <f t="shared" si="3"/>
        <v>4444.4858719359818</v>
      </c>
    </row>
    <row r="12" spans="2:10">
      <c r="B12" s="1" t="s">
        <v>11</v>
      </c>
      <c r="D12" s="2">
        <f>+INDEX('2025 Billing Determinants'!B:B,MATCH(GS!B12,'2025 Billing Determinants'!A:A,0))</f>
        <v>12769320</v>
      </c>
      <c r="E12" s="6">
        <f>+'Current Rates'!C11</f>
        <v>4.2700000000000004E-3</v>
      </c>
      <c r="F12" s="7">
        <f t="shared" ref="F12" si="4">+D12*E12</f>
        <v>54524.996400000004</v>
      </c>
      <c r="H12" s="2">
        <f t="shared" ref="H12" si="5">+D12</f>
        <v>12769320</v>
      </c>
      <c r="I12" s="6">
        <f t="shared" ref="I12" si="6">+E12*(1+$C$3)</f>
        <v>4.2876562685994204E-3</v>
      </c>
      <c r="J12" s="7">
        <f t="shared" ref="J12" si="7">+H12*I12</f>
        <v>54750.454943751953</v>
      </c>
    </row>
    <row r="13" spans="2:10">
      <c r="J13" s="7"/>
    </row>
    <row r="14" spans="2:10" ht="15.75">
      <c r="B14" s="4" t="s">
        <v>359</v>
      </c>
      <c r="C14" s="4"/>
      <c r="D14" s="4"/>
      <c r="E14" s="4"/>
      <c r="F14" s="13">
        <f>+SUM(F9:F11)</f>
        <v>4005971.2966000005</v>
      </c>
      <c r="G14" s="4"/>
      <c r="H14" s="4"/>
      <c r="I14" s="4"/>
      <c r="J14" s="13">
        <f>+SUM(J9:J11)</f>
        <v>4022535.8177274796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F8D6C-09EF-4812-9443-9B4A01EE7F96}">
  <dimension ref="A2:M57"/>
  <sheetViews>
    <sheetView workbookViewId="0">
      <selection activeCell="B20" sqref="A20:B20"/>
    </sheetView>
  </sheetViews>
  <sheetFormatPr defaultRowHeight="15"/>
  <cols>
    <col min="1" max="1" width="39.28515625" style="1" bestFit="1" customWidth="1"/>
    <col min="2" max="2" width="34.85546875" style="1" bestFit="1" customWidth="1"/>
    <col min="3" max="3" width="14.7109375" style="1" bestFit="1" customWidth="1"/>
    <col min="4" max="4" width="20.42578125" style="1" customWidth="1"/>
    <col min="5" max="5" width="15.28515625" style="1" bestFit="1" customWidth="1"/>
    <col min="6" max="6" width="20.140625" style="1" bestFit="1" customWidth="1"/>
    <col min="7" max="8" width="20.42578125" style="1" customWidth="1"/>
    <col min="9" max="9" width="19.140625" style="1" bestFit="1" customWidth="1"/>
    <col min="10" max="10" width="22.7109375" style="1" bestFit="1" customWidth="1"/>
    <col min="11" max="12" width="9.140625" style="1"/>
    <col min="13" max="13" width="10.85546875" style="1" bestFit="1" customWidth="1"/>
    <col min="14" max="16384" width="9.140625" style="1"/>
  </cols>
  <sheetData>
    <row r="2" spans="1:13" ht="15.75">
      <c r="B2" s="4" t="s">
        <v>373</v>
      </c>
      <c r="C2" s="14">
        <f>+'Revenue Requirement'!F18*1000000</f>
        <v>19953079.575249687</v>
      </c>
    </row>
    <row r="3" spans="1:13" ht="15.75">
      <c r="B3" s="4" t="s">
        <v>374</v>
      </c>
      <c r="C3" s="15">
        <v>4.8937035493106254E-2</v>
      </c>
    </row>
    <row r="4" spans="1:13" ht="15.75">
      <c r="B4" s="4" t="s">
        <v>375</v>
      </c>
      <c r="C4" s="16">
        <f>+C2-J57</f>
        <v>0</v>
      </c>
    </row>
    <row r="7" spans="1:13" ht="15.75">
      <c r="A7" s="4" t="s">
        <v>370</v>
      </c>
      <c r="B7" s="4" t="s">
        <v>376</v>
      </c>
      <c r="D7" s="11" t="s">
        <v>377</v>
      </c>
      <c r="E7" s="12" t="s">
        <v>378</v>
      </c>
      <c r="F7" s="11" t="s">
        <v>371</v>
      </c>
      <c r="G7" s="12"/>
      <c r="H7" s="11" t="s">
        <v>377</v>
      </c>
      <c r="I7" s="12" t="s">
        <v>379</v>
      </c>
      <c r="J7" s="11" t="s">
        <v>372</v>
      </c>
    </row>
    <row r="8" spans="1:13" ht="15.75">
      <c r="A8" s="4" t="s">
        <v>380</v>
      </c>
      <c r="B8" s="4"/>
    </row>
    <row r="9" spans="1:13">
      <c r="B9" s="1" t="s">
        <v>89</v>
      </c>
      <c r="D9" s="2">
        <f>+INDEX('2025 Billing Determinants'!B:B,MATCH(B9,'2025 Billing Determinants'!A:A,0))</f>
        <v>353684044</v>
      </c>
      <c r="E9" s="6">
        <f>+'Current Rates'!C14</f>
        <v>2.66E-3</v>
      </c>
      <c r="F9" s="7">
        <f>+D9*E9</f>
        <v>940799.55703999999</v>
      </c>
      <c r="H9" s="2">
        <f>+D9</f>
        <v>353684044</v>
      </c>
      <c r="I9" s="6">
        <f>+E9*(1+$C$3)</f>
        <v>2.7901725144116626E-3</v>
      </c>
      <c r="J9" s="7">
        <f>+H9*I9</f>
        <v>986839.49835476512</v>
      </c>
      <c r="M9" s="8"/>
    </row>
    <row r="10" spans="1:13">
      <c r="B10" s="1" t="s">
        <v>90</v>
      </c>
      <c r="D10" s="2">
        <f>+INDEX('2025 Billing Determinants'!B:B,MATCH(B10,'2025 Billing Determinants'!A:A,0))</f>
        <v>6254543</v>
      </c>
      <c r="E10" s="6">
        <f>+'Current Rates'!C15</f>
        <v>2.66E-3</v>
      </c>
      <c r="F10" s="7">
        <f t="shared" ref="F10:F11" si="0">+D10*E10</f>
        <v>16637.08438</v>
      </c>
      <c r="H10" s="2">
        <f t="shared" ref="H10:H11" si="1">+D10</f>
        <v>6254543</v>
      </c>
      <c r="I10" s="6">
        <f t="shared" ref="I10:I11" si="2">+E10*(1+$C$3)</f>
        <v>2.7901725144116626E-3</v>
      </c>
      <c r="J10" s="7">
        <f t="shared" ref="J10:J11" si="3">+H10*I10</f>
        <v>17451.253968805864</v>
      </c>
      <c r="M10" s="8"/>
    </row>
    <row r="11" spans="1:13">
      <c r="B11" s="1" t="s">
        <v>91</v>
      </c>
      <c r="D11" s="2">
        <f>+INDEX('2025 Billing Determinants'!B:B,MATCH(B11,'2025 Billing Determinants'!A:A,0))</f>
        <v>0</v>
      </c>
      <c r="E11" s="6">
        <f>+'Current Rates'!C16</f>
        <v>2.66E-3</v>
      </c>
      <c r="F11" s="7">
        <f t="shared" si="0"/>
        <v>0</v>
      </c>
      <c r="H11" s="2">
        <f t="shared" si="1"/>
        <v>0</v>
      </c>
      <c r="I11" s="6">
        <f t="shared" si="2"/>
        <v>2.7901725144116626E-3</v>
      </c>
      <c r="J11" s="7">
        <f t="shared" si="3"/>
        <v>0</v>
      </c>
      <c r="M11" s="8"/>
    </row>
    <row r="12" spans="1:13">
      <c r="D12" s="2"/>
      <c r="E12" s="6"/>
      <c r="F12" s="7"/>
      <c r="H12" s="2"/>
      <c r="I12" s="6"/>
      <c r="J12" s="7"/>
    </row>
    <row r="13" spans="1:13" ht="15.75">
      <c r="A13" s="4" t="s">
        <v>381</v>
      </c>
      <c r="D13" s="11" t="s">
        <v>382</v>
      </c>
      <c r="E13" s="12" t="s">
        <v>378</v>
      </c>
      <c r="F13" s="11" t="s">
        <v>371</v>
      </c>
      <c r="G13" s="12"/>
      <c r="H13" s="11" t="s">
        <v>377</v>
      </c>
      <c r="I13" s="12" t="s">
        <v>379</v>
      </c>
      <c r="J13" s="11" t="s">
        <v>372</v>
      </c>
    </row>
    <row r="14" spans="1:13">
      <c r="D14" s="9"/>
      <c r="F14" s="9"/>
      <c r="H14" s="9"/>
      <c r="J14" s="9"/>
    </row>
    <row r="15" spans="1:13">
      <c r="B15" s="1" t="s">
        <v>32</v>
      </c>
      <c r="D15" s="2">
        <f>+INDEX('2025 Billing Determinants'!B:B,MATCH(B15,'2025 Billing Determinants'!A:A,0))</f>
        <v>11934861</v>
      </c>
      <c r="E15" s="10">
        <f>+'Current Rates'!G5</f>
        <v>1.1200000000000001</v>
      </c>
      <c r="F15" s="7">
        <f>+D15*E15</f>
        <v>13367044.320000002</v>
      </c>
      <c r="H15" s="2">
        <f>+D15</f>
        <v>11934861</v>
      </c>
      <c r="I15" s="10">
        <f t="shared" ref="I15:I18" si="4">+E15*(1+$C$3)</f>
        <v>1.174809479752279</v>
      </c>
      <c r="J15" s="7">
        <f>+H15*I15</f>
        <v>14021187.842325764</v>
      </c>
    </row>
    <row r="16" spans="1:13">
      <c r="B16" s="1" t="s">
        <v>33</v>
      </c>
      <c r="D16" s="2">
        <f>+INDEX('2025 Billing Determinants'!B:B,MATCH(B16,'2025 Billing Determinants'!A:A,0))</f>
        <v>186303</v>
      </c>
      <c r="E16" s="10">
        <f>+'Current Rates'!G6</f>
        <v>1.1200000000000001</v>
      </c>
      <c r="F16" s="7">
        <f t="shared" ref="F16:F18" si="5">+D16*E16</f>
        <v>208659.36000000002</v>
      </c>
      <c r="H16" s="2">
        <f t="shared" ref="H16:H18" si="6">+D16</f>
        <v>186303</v>
      </c>
      <c r="I16" s="10">
        <f t="shared" si="4"/>
        <v>1.174809479752279</v>
      </c>
      <c r="J16" s="7">
        <f t="shared" ref="J16:J18" si="7">+H16*I16</f>
        <v>218870.53050628884</v>
      </c>
    </row>
    <row r="17" spans="1:10">
      <c r="B17" s="1" t="s">
        <v>34</v>
      </c>
      <c r="D17" s="2">
        <f>+INDEX('2025 Billing Determinants'!B:B,MATCH(B17,'2025 Billing Determinants'!A:A,0))</f>
        <v>0</v>
      </c>
      <c r="E17" s="10">
        <f>+'Current Rates'!G7</f>
        <v>1.1200000000000001</v>
      </c>
      <c r="F17" s="7">
        <f t="shared" si="5"/>
        <v>0</v>
      </c>
      <c r="H17" s="2">
        <f t="shared" si="6"/>
        <v>0</v>
      </c>
      <c r="I17" s="10">
        <f t="shared" si="4"/>
        <v>1.174809479752279</v>
      </c>
      <c r="J17" s="7">
        <f t="shared" si="7"/>
        <v>0</v>
      </c>
    </row>
    <row r="18" spans="1:10">
      <c r="B18" s="1" t="s">
        <v>9</v>
      </c>
      <c r="D18" s="2">
        <f>+INDEX('2025 Billing Determinants'!B:B,MATCH(B18,'2025 Billing Determinants'!A:A,0))</f>
        <v>9501.06</v>
      </c>
      <c r="E18" s="10">
        <f>+'Current Rates'!G5</f>
        <v>1.1200000000000001</v>
      </c>
      <c r="F18" s="7">
        <f t="shared" si="5"/>
        <v>10641.1872</v>
      </c>
      <c r="H18" s="2">
        <f t="shared" si="6"/>
        <v>9501.06</v>
      </c>
      <c r="I18" s="10">
        <f t="shared" si="4"/>
        <v>1.174809479752279</v>
      </c>
      <c r="J18" s="7">
        <f t="shared" si="7"/>
        <v>11161.935355695188</v>
      </c>
    </row>
    <row r="19" spans="1:10">
      <c r="D19" s="9"/>
      <c r="F19" s="9"/>
      <c r="H19" s="9"/>
      <c r="J19" s="9"/>
    </row>
    <row r="20" spans="1:10" ht="15.75">
      <c r="A20" s="4" t="s">
        <v>383</v>
      </c>
      <c r="D20" s="9"/>
      <c r="F20" s="9"/>
      <c r="H20" s="9"/>
      <c r="J20" s="9"/>
    </row>
    <row r="21" spans="1:10">
      <c r="D21" s="9"/>
      <c r="F21" s="9"/>
      <c r="H21" s="9"/>
      <c r="J21" s="9"/>
    </row>
    <row r="22" spans="1:10">
      <c r="B22" s="1" t="s">
        <v>68</v>
      </c>
      <c r="D22" s="2">
        <f>+INDEX('2025 Billing Determinants'!B:B,MATCH(B22,'2025 Billing Determinants'!A:A,0))</f>
        <v>3559503</v>
      </c>
      <c r="E22" s="10">
        <f>+'Current Rates'!G5</f>
        <v>1.1200000000000001</v>
      </c>
      <c r="F22" s="7">
        <f>+D22*E22</f>
        <v>3986643.3600000003</v>
      </c>
      <c r="H22" s="2">
        <f>+D22</f>
        <v>3559503</v>
      </c>
      <c r="I22" s="10">
        <f t="shared" ref="I22:I24" si="8">+E22*(1+$C$3)</f>
        <v>1.174809479752279</v>
      </c>
      <c r="J22" s="7">
        <f>+H22*I22</f>
        <v>4181737.8676066762</v>
      </c>
    </row>
    <row r="23" spans="1:10">
      <c r="B23" s="1" t="s">
        <v>69</v>
      </c>
      <c r="D23" s="2">
        <f>+INDEX('2025 Billing Determinants'!B:B,MATCH(B23,'2025 Billing Determinants'!A:A,0))</f>
        <v>434239</v>
      </c>
      <c r="E23" s="10">
        <f>+'Current Rates'!G6</f>
        <v>1.1200000000000001</v>
      </c>
      <c r="F23" s="7">
        <f t="shared" ref="F23:F24" si="9">+D23*E23</f>
        <v>486347.68000000005</v>
      </c>
      <c r="H23" s="2">
        <f t="shared" ref="H23:H24" si="10">+D23</f>
        <v>434239</v>
      </c>
      <c r="I23" s="10">
        <f t="shared" si="8"/>
        <v>1.174809479752279</v>
      </c>
      <c r="J23" s="7">
        <f t="shared" ref="J23:J24" si="11">+H23*I23</f>
        <v>510148.09367814986</v>
      </c>
    </row>
    <row r="24" spans="1:10">
      <c r="B24" s="1" t="s">
        <v>70</v>
      </c>
      <c r="D24" s="2">
        <f>+INDEX('2025 Billing Determinants'!B:B,MATCH(B24,'2025 Billing Determinants'!A:A,0))</f>
        <v>4837</v>
      </c>
      <c r="E24" s="10">
        <f>+'Current Rates'!G7</f>
        <v>1.1200000000000001</v>
      </c>
      <c r="F24" s="7">
        <f t="shared" si="9"/>
        <v>5417.4400000000005</v>
      </c>
      <c r="H24" s="2">
        <f t="shared" si="10"/>
        <v>4837</v>
      </c>
      <c r="I24" s="10">
        <f t="shared" si="8"/>
        <v>1.174809479752279</v>
      </c>
      <c r="J24" s="7">
        <f t="shared" si="11"/>
        <v>5682.5534535617735</v>
      </c>
    </row>
    <row r="25" spans="1:10">
      <c r="D25" s="9"/>
      <c r="F25" s="9"/>
      <c r="H25" s="9"/>
      <c r="J25" s="9"/>
    </row>
    <row r="26" spans="1:10" ht="15.75">
      <c r="A26" s="4" t="s">
        <v>384</v>
      </c>
      <c r="D26" s="9"/>
      <c r="F26" s="9"/>
      <c r="H26" s="9"/>
      <c r="J26" s="9"/>
    </row>
    <row r="27" spans="1:10">
      <c r="D27" s="9"/>
      <c r="F27" s="9"/>
      <c r="H27" s="9"/>
      <c r="J27" s="9"/>
    </row>
    <row r="28" spans="1:10">
      <c r="B28" s="1" t="s">
        <v>121</v>
      </c>
      <c r="D28" s="2">
        <f>+INDEX('2025 Billing Determinants'!B:B,MATCH(B28,'2025 Billing Determinants'!A:A,0))</f>
        <v>0</v>
      </c>
      <c r="E28" s="10">
        <f>+'Current Rates'!H5</f>
        <v>1.1200000000000001</v>
      </c>
      <c r="F28" s="7">
        <f t="shared" ref="F28:F39" si="12">+D28*E28</f>
        <v>0</v>
      </c>
      <c r="H28" s="2">
        <f t="shared" ref="H28:H30" si="13">+D28</f>
        <v>0</v>
      </c>
      <c r="I28" s="10">
        <f t="shared" ref="I28:I39" si="14">+E28*(1+$C$3)</f>
        <v>1.174809479752279</v>
      </c>
      <c r="J28" s="7">
        <f t="shared" ref="J28:J30" si="15">+H28*I28</f>
        <v>0</v>
      </c>
    </row>
    <row r="29" spans="1:10">
      <c r="B29" s="1" t="s">
        <v>122</v>
      </c>
      <c r="D29" s="2">
        <f>+INDEX('2025 Billing Determinants'!B:B,MATCH(B29,'2025 Billing Determinants'!A:A,0))</f>
        <v>0</v>
      </c>
      <c r="E29" s="10">
        <f>+'Current Rates'!H6</f>
        <v>1.1200000000000001</v>
      </c>
      <c r="F29" s="7">
        <f t="shared" si="12"/>
        <v>0</v>
      </c>
      <c r="H29" s="2">
        <f t="shared" si="13"/>
        <v>0</v>
      </c>
      <c r="I29" s="10">
        <f t="shared" si="14"/>
        <v>1.174809479752279</v>
      </c>
      <c r="J29" s="7">
        <f t="shared" si="15"/>
        <v>0</v>
      </c>
    </row>
    <row r="30" spans="1:10">
      <c r="B30" s="1" t="s">
        <v>123</v>
      </c>
      <c r="D30" s="2">
        <f>+INDEX('2025 Billing Determinants'!B:B,MATCH(B30,'2025 Billing Determinants'!A:A,0))</f>
        <v>0</v>
      </c>
      <c r="E30" s="10">
        <f>+'Current Rates'!H7</f>
        <v>1.1200000000000001</v>
      </c>
      <c r="F30" s="7">
        <f t="shared" si="12"/>
        <v>0</v>
      </c>
      <c r="H30" s="2">
        <f t="shared" si="13"/>
        <v>0</v>
      </c>
      <c r="I30" s="10">
        <f t="shared" si="14"/>
        <v>1.174809479752279</v>
      </c>
      <c r="J30" s="7">
        <f t="shared" si="15"/>
        <v>0</v>
      </c>
    </row>
    <row r="31" spans="1:10">
      <c r="B31" s="1" t="s">
        <v>132</v>
      </c>
      <c r="D31" s="2">
        <f>+INDEX('2025 Billing Determinants'!B:B,MATCH(B31,'2025 Billing Determinants'!A:A,0))</f>
        <v>0</v>
      </c>
      <c r="E31" s="10">
        <f>+'Current Rates'!I5</f>
        <v>1.1200000000000001</v>
      </c>
      <c r="F31" s="7">
        <f t="shared" si="12"/>
        <v>0</v>
      </c>
      <c r="H31" s="2">
        <f t="shared" ref="H31:H39" si="16">+D31</f>
        <v>0</v>
      </c>
      <c r="I31" s="10">
        <f t="shared" si="14"/>
        <v>1.174809479752279</v>
      </c>
      <c r="J31" s="7">
        <f t="shared" ref="J31:J39" si="17">+H31*I31</f>
        <v>0</v>
      </c>
    </row>
    <row r="32" spans="1:10">
      <c r="B32" s="1" t="s">
        <v>133</v>
      </c>
      <c r="D32" s="2">
        <f>+INDEX('2025 Billing Determinants'!B:B,MATCH(B32,'2025 Billing Determinants'!A:A,0))</f>
        <v>0</v>
      </c>
      <c r="E32" s="10">
        <f>+'Current Rates'!I6</f>
        <v>1.1200000000000001</v>
      </c>
      <c r="F32" s="7">
        <f t="shared" si="12"/>
        <v>0</v>
      </c>
      <c r="H32" s="2">
        <f t="shared" si="16"/>
        <v>0</v>
      </c>
      <c r="I32" s="10">
        <f t="shared" si="14"/>
        <v>1.174809479752279</v>
      </c>
      <c r="J32" s="7">
        <f t="shared" si="17"/>
        <v>0</v>
      </c>
    </row>
    <row r="33" spans="1:10">
      <c r="B33" s="1" t="s">
        <v>134</v>
      </c>
      <c r="D33" s="2">
        <f>+INDEX('2025 Billing Determinants'!B:B,MATCH(B33,'2025 Billing Determinants'!A:A,0))</f>
        <v>0</v>
      </c>
      <c r="E33" s="10">
        <f>+'Current Rates'!I7</f>
        <v>1.1200000000000001</v>
      </c>
      <c r="F33" s="7">
        <f t="shared" si="12"/>
        <v>0</v>
      </c>
      <c r="H33" s="2">
        <f t="shared" si="16"/>
        <v>0</v>
      </c>
      <c r="I33" s="10">
        <f t="shared" si="14"/>
        <v>1.174809479752279</v>
      </c>
      <c r="J33" s="7">
        <f t="shared" si="17"/>
        <v>0</v>
      </c>
    </row>
    <row r="34" spans="1:10">
      <c r="B34" s="1" t="s">
        <v>136</v>
      </c>
      <c r="D34" s="2">
        <f>+INDEX('2025 Billing Determinants'!B:B,MATCH(B34,'2025 Billing Determinants'!A:A,0))</f>
        <v>0</v>
      </c>
      <c r="E34" s="10">
        <f>+'Current Rates'!J5</f>
        <v>0.13200000000000001</v>
      </c>
      <c r="F34" s="7">
        <f t="shared" si="12"/>
        <v>0</v>
      </c>
      <c r="H34" s="2">
        <f t="shared" si="16"/>
        <v>0</v>
      </c>
      <c r="I34" s="10">
        <f t="shared" si="14"/>
        <v>0.13845968868509004</v>
      </c>
      <c r="J34" s="7">
        <f t="shared" si="17"/>
        <v>0</v>
      </c>
    </row>
    <row r="35" spans="1:10">
      <c r="B35" s="1" t="s">
        <v>137</v>
      </c>
      <c r="D35" s="2">
        <f>+INDEX('2025 Billing Determinants'!B:B,MATCH(B35,'2025 Billing Determinants'!A:A,0))</f>
        <v>0</v>
      </c>
      <c r="E35" s="10">
        <f>+'Current Rates'!J6</f>
        <v>0.13200000000000001</v>
      </c>
      <c r="F35" s="7">
        <f t="shared" si="12"/>
        <v>0</v>
      </c>
      <c r="H35" s="2">
        <f t="shared" si="16"/>
        <v>0</v>
      </c>
      <c r="I35" s="10">
        <f t="shared" si="14"/>
        <v>0.13845968868509004</v>
      </c>
      <c r="J35" s="7">
        <f t="shared" si="17"/>
        <v>0</v>
      </c>
    </row>
    <row r="36" spans="1:10">
      <c r="B36" s="1" t="s">
        <v>138</v>
      </c>
      <c r="D36" s="2">
        <f>+INDEX('2025 Billing Determinants'!B:B,MATCH(B36,'2025 Billing Determinants'!A:A,0))</f>
        <v>0</v>
      </c>
      <c r="E36" s="10">
        <f>+'Current Rates'!J7</f>
        <v>0.13200000000000001</v>
      </c>
      <c r="F36" s="7">
        <f t="shared" si="12"/>
        <v>0</v>
      </c>
      <c r="H36" s="2">
        <f t="shared" si="16"/>
        <v>0</v>
      </c>
      <c r="I36" s="10">
        <f t="shared" si="14"/>
        <v>0.13845968868509004</v>
      </c>
      <c r="J36" s="7">
        <f t="shared" si="17"/>
        <v>0</v>
      </c>
    </row>
    <row r="37" spans="1:10">
      <c r="B37" s="1" t="s">
        <v>140</v>
      </c>
      <c r="D37" s="2">
        <f>+INDEX('2025 Billing Determinants'!B:B,MATCH(B37,'2025 Billing Determinants'!A:A,0))</f>
        <v>0</v>
      </c>
      <c r="E37" s="10">
        <f>+'Current Rates'!K5</f>
        <v>5.2360000000000011E-2</v>
      </c>
      <c r="F37" s="7">
        <f t="shared" si="12"/>
        <v>0</v>
      </c>
      <c r="H37" s="2">
        <f t="shared" si="16"/>
        <v>0</v>
      </c>
      <c r="I37" s="10">
        <f t="shared" si="14"/>
        <v>5.4922343178419056E-2</v>
      </c>
      <c r="J37" s="7">
        <f t="shared" si="17"/>
        <v>0</v>
      </c>
    </row>
    <row r="38" spans="1:10">
      <c r="B38" s="1" t="s">
        <v>141</v>
      </c>
      <c r="D38" s="2">
        <f>+INDEX('2025 Billing Determinants'!B:B,MATCH(B38,'2025 Billing Determinants'!A:A,0))</f>
        <v>0</v>
      </c>
      <c r="E38" s="10">
        <f>+'Current Rates'!K6</f>
        <v>5.2360000000000011E-2</v>
      </c>
      <c r="F38" s="7">
        <f t="shared" si="12"/>
        <v>0</v>
      </c>
      <c r="H38" s="2">
        <f t="shared" si="16"/>
        <v>0</v>
      </c>
      <c r="I38" s="10">
        <f t="shared" si="14"/>
        <v>5.4922343178419056E-2</v>
      </c>
      <c r="J38" s="7">
        <f t="shared" si="17"/>
        <v>0</v>
      </c>
    </row>
    <row r="39" spans="1:10">
      <c r="B39" s="1" t="s">
        <v>142</v>
      </c>
      <c r="D39" s="2">
        <f>+INDEX('2025 Billing Determinants'!B:B,MATCH(B39,'2025 Billing Determinants'!A:A,0))</f>
        <v>0</v>
      </c>
      <c r="E39" s="10">
        <f>+'Current Rates'!K7</f>
        <v>5.2360000000000011E-2</v>
      </c>
      <c r="F39" s="7">
        <f t="shared" si="12"/>
        <v>0</v>
      </c>
      <c r="H39" s="2">
        <f t="shared" si="16"/>
        <v>0</v>
      </c>
      <c r="I39" s="10">
        <f t="shared" si="14"/>
        <v>5.4922343178419056E-2</v>
      </c>
      <c r="J39" s="7">
        <f t="shared" si="17"/>
        <v>0</v>
      </c>
    </row>
    <row r="40" spans="1:10">
      <c r="D40" s="9"/>
      <c r="F40" s="9"/>
      <c r="H40" s="9"/>
      <c r="J40" s="9"/>
    </row>
    <row r="41" spans="1:10" ht="15.75">
      <c r="A41" s="4" t="s">
        <v>385</v>
      </c>
      <c r="D41" s="9"/>
      <c r="F41" s="9"/>
      <c r="H41" s="9"/>
      <c r="J41" s="9"/>
    </row>
    <row r="42" spans="1:10">
      <c r="D42" s="9"/>
      <c r="F42" s="9"/>
      <c r="H42" s="9"/>
      <c r="J42" s="9"/>
    </row>
    <row r="43" spans="1:10">
      <c r="B43" s="1" t="s">
        <v>174</v>
      </c>
      <c r="D43" s="2">
        <f>+INDEX('2025 Billing Determinants'!B:B,MATCH(B43,'2025 Billing Determinants'!A:A,0))</f>
        <v>0</v>
      </c>
      <c r="E43" s="6">
        <f>+'Current Rates'!H5</f>
        <v>1.1200000000000001</v>
      </c>
      <c r="F43" s="7">
        <f t="shared" ref="F43:F52" si="18">+D43*E43</f>
        <v>0</v>
      </c>
      <c r="H43" s="2">
        <f t="shared" ref="H43:H52" si="19">+D43</f>
        <v>0</v>
      </c>
      <c r="I43" s="10">
        <f t="shared" ref="I43:I54" si="20">+E43*(1+$C$3)</f>
        <v>1.174809479752279</v>
      </c>
      <c r="J43" s="7">
        <f t="shared" ref="J43:J52" si="21">+H43*I43</f>
        <v>0</v>
      </c>
    </row>
    <row r="44" spans="1:10">
      <c r="B44" s="1" t="s">
        <v>175</v>
      </c>
      <c r="D44" s="2">
        <f>+INDEX('2025 Billing Determinants'!B:B,MATCH(B44,'2025 Billing Determinants'!A:A,0))</f>
        <v>0</v>
      </c>
      <c r="E44" s="6">
        <f>+'Current Rates'!H6</f>
        <v>1.1200000000000001</v>
      </c>
      <c r="F44" s="7">
        <f t="shared" si="18"/>
        <v>0</v>
      </c>
      <c r="H44" s="2">
        <f t="shared" si="19"/>
        <v>0</v>
      </c>
      <c r="I44" s="10">
        <f t="shared" si="20"/>
        <v>1.174809479752279</v>
      </c>
      <c r="J44" s="7">
        <f t="shared" si="21"/>
        <v>0</v>
      </c>
    </row>
    <row r="45" spans="1:10">
      <c r="B45" s="1" t="s">
        <v>176</v>
      </c>
      <c r="D45" s="2">
        <f>+INDEX('2025 Billing Determinants'!B:B,MATCH(B45,'2025 Billing Determinants'!A:A,0))</f>
        <v>0</v>
      </c>
      <c r="E45" s="6">
        <f>+'Current Rates'!H7</f>
        <v>1.1200000000000001</v>
      </c>
      <c r="F45" s="7">
        <f t="shared" si="18"/>
        <v>0</v>
      </c>
      <c r="H45" s="2">
        <f t="shared" si="19"/>
        <v>0</v>
      </c>
      <c r="I45" s="10">
        <f t="shared" si="20"/>
        <v>1.174809479752279</v>
      </c>
      <c r="J45" s="7">
        <f t="shared" si="21"/>
        <v>0</v>
      </c>
    </row>
    <row r="46" spans="1:10">
      <c r="B46" s="1" t="s">
        <v>201</v>
      </c>
      <c r="D46" s="2">
        <f>+INDEX('2025 Billing Determinants'!B:B,MATCH(B46,'2025 Billing Determinants'!A:A,0))</f>
        <v>0</v>
      </c>
      <c r="E46" s="6">
        <f>+'Current Rates'!I5</f>
        <v>1.1200000000000001</v>
      </c>
      <c r="F46" s="7">
        <f t="shared" si="18"/>
        <v>0</v>
      </c>
      <c r="H46" s="2">
        <f t="shared" si="19"/>
        <v>0</v>
      </c>
      <c r="I46" s="10">
        <f t="shared" si="20"/>
        <v>1.174809479752279</v>
      </c>
      <c r="J46" s="7">
        <f t="shared" si="21"/>
        <v>0</v>
      </c>
    </row>
    <row r="47" spans="1:10">
      <c r="B47" s="1" t="s">
        <v>202</v>
      </c>
      <c r="D47" s="2">
        <f>+INDEX('2025 Billing Determinants'!B:B,MATCH(B47,'2025 Billing Determinants'!A:A,0))</f>
        <v>0</v>
      </c>
      <c r="E47" s="6">
        <f>+'Current Rates'!I6</f>
        <v>1.1200000000000001</v>
      </c>
      <c r="F47" s="7">
        <f t="shared" si="18"/>
        <v>0</v>
      </c>
      <c r="H47" s="2">
        <f t="shared" si="19"/>
        <v>0</v>
      </c>
      <c r="I47" s="10">
        <f t="shared" si="20"/>
        <v>1.174809479752279</v>
      </c>
      <c r="J47" s="7">
        <f t="shared" si="21"/>
        <v>0</v>
      </c>
    </row>
    <row r="48" spans="1:10">
      <c r="B48" s="1" t="s">
        <v>203</v>
      </c>
      <c r="D48" s="2">
        <f>+INDEX('2025 Billing Determinants'!B:B,MATCH(B48,'2025 Billing Determinants'!A:A,0))</f>
        <v>0</v>
      </c>
      <c r="E48" s="6">
        <f>+'Current Rates'!I7</f>
        <v>1.1200000000000001</v>
      </c>
      <c r="F48" s="7">
        <f t="shared" si="18"/>
        <v>0</v>
      </c>
      <c r="H48" s="2">
        <f t="shared" si="19"/>
        <v>0</v>
      </c>
      <c r="I48" s="10">
        <f t="shared" si="20"/>
        <v>1.174809479752279</v>
      </c>
      <c r="J48" s="7">
        <f t="shared" si="21"/>
        <v>0</v>
      </c>
    </row>
    <row r="49" spans="2:10">
      <c r="B49" s="1" t="s">
        <v>205</v>
      </c>
      <c r="D49" s="2">
        <f>+INDEX('2025 Billing Determinants'!B:B,MATCH(B49,'2025 Billing Determinants'!A:A,0))</f>
        <v>0</v>
      </c>
      <c r="E49" s="6">
        <f>+'Current Rates'!J5</f>
        <v>0.13200000000000001</v>
      </c>
      <c r="F49" s="7">
        <f t="shared" si="18"/>
        <v>0</v>
      </c>
      <c r="H49" s="2">
        <f t="shared" si="19"/>
        <v>0</v>
      </c>
      <c r="I49" s="10">
        <f t="shared" si="20"/>
        <v>0.13845968868509004</v>
      </c>
      <c r="J49" s="7">
        <f t="shared" si="21"/>
        <v>0</v>
      </c>
    </row>
    <row r="50" spans="2:10">
      <c r="B50" s="1" t="s">
        <v>206</v>
      </c>
      <c r="D50" s="2">
        <f>+INDEX('2025 Billing Determinants'!B:B,MATCH(B50,'2025 Billing Determinants'!A:A,0))</f>
        <v>0</v>
      </c>
      <c r="E50" s="6">
        <f>+'Current Rates'!J6</f>
        <v>0.13200000000000001</v>
      </c>
      <c r="F50" s="7">
        <f t="shared" si="18"/>
        <v>0</v>
      </c>
      <c r="H50" s="2">
        <f t="shared" si="19"/>
        <v>0</v>
      </c>
      <c r="I50" s="10">
        <f t="shared" si="20"/>
        <v>0.13845968868509004</v>
      </c>
      <c r="J50" s="7">
        <f t="shared" si="21"/>
        <v>0</v>
      </c>
    </row>
    <row r="51" spans="2:10">
      <c r="B51" s="1" t="s">
        <v>207</v>
      </c>
      <c r="D51" s="2">
        <f>+INDEX('2025 Billing Determinants'!B:B,MATCH(B51,'2025 Billing Determinants'!A:A,0))</f>
        <v>0</v>
      </c>
      <c r="E51" s="6">
        <f>+'Current Rates'!J7</f>
        <v>0.13200000000000001</v>
      </c>
      <c r="F51" s="7">
        <f t="shared" si="18"/>
        <v>0</v>
      </c>
      <c r="H51" s="2">
        <f t="shared" si="19"/>
        <v>0</v>
      </c>
      <c r="I51" s="10">
        <f t="shared" si="20"/>
        <v>0.13845968868509004</v>
      </c>
      <c r="J51" s="7">
        <f t="shared" si="21"/>
        <v>0</v>
      </c>
    </row>
    <row r="52" spans="2:10">
      <c r="B52" s="1" t="s">
        <v>209</v>
      </c>
      <c r="D52" s="2">
        <f>+INDEX('2025 Billing Determinants'!B:B,MATCH(B52,'2025 Billing Determinants'!A:A,0))</f>
        <v>0</v>
      </c>
      <c r="E52" s="6">
        <f>+'Current Rates'!K5</f>
        <v>5.2360000000000011E-2</v>
      </c>
      <c r="F52" s="7">
        <f t="shared" si="18"/>
        <v>0</v>
      </c>
      <c r="H52" s="2">
        <f t="shared" si="19"/>
        <v>0</v>
      </c>
      <c r="I52" s="10">
        <f t="shared" si="20"/>
        <v>5.4922343178419056E-2</v>
      </c>
      <c r="J52" s="7">
        <f t="shared" si="21"/>
        <v>0</v>
      </c>
    </row>
    <row r="53" spans="2:10">
      <c r="B53" s="1" t="s">
        <v>210</v>
      </c>
      <c r="D53" s="2">
        <f>+INDEX('2025 Billing Determinants'!B:B,MATCH(B53,'2025 Billing Determinants'!A:A,0))</f>
        <v>0</v>
      </c>
      <c r="E53" s="6">
        <f>+'Current Rates'!K6</f>
        <v>5.2360000000000011E-2</v>
      </c>
      <c r="F53" s="7">
        <f t="shared" ref="F53:F54" si="22">+D53*E53</f>
        <v>0</v>
      </c>
      <c r="H53" s="2">
        <f t="shared" ref="H53:H54" si="23">+D53</f>
        <v>0</v>
      </c>
      <c r="I53" s="10">
        <f t="shared" si="20"/>
        <v>5.4922343178419056E-2</v>
      </c>
      <c r="J53" s="7">
        <f t="shared" ref="J53:J54" si="24">+H53*I53</f>
        <v>0</v>
      </c>
    </row>
    <row r="54" spans="2:10">
      <c r="B54" s="1" t="s">
        <v>211</v>
      </c>
      <c r="D54" s="2">
        <f>+INDEX('2025 Billing Determinants'!B:B,MATCH(B54,'2025 Billing Determinants'!A:A,0))</f>
        <v>0</v>
      </c>
      <c r="E54" s="6">
        <f>+'Current Rates'!K7</f>
        <v>5.2360000000000011E-2</v>
      </c>
      <c r="F54" s="7">
        <f t="shared" si="22"/>
        <v>0</v>
      </c>
      <c r="H54" s="2">
        <f t="shared" si="23"/>
        <v>0</v>
      </c>
      <c r="I54" s="10">
        <f t="shared" si="20"/>
        <v>5.4922343178419056E-2</v>
      </c>
      <c r="J54" s="7">
        <f t="shared" si="24"/>
        <v>0</v>
      </c>
    </row>
    <row r="55" spans="2:10">
      <c r="D55" s="2"/>
      <c r="E55" s="6"/>
      <c r="F55" s="7"/>
      <c r="H55" s="2"/>
      <c r="I55" s="6"/>
      <c r="J55" s="7"/>
    </row>
    <row r="56" spans="2:10">
      <c r="D56" s="9"/>
      <c r="F56" s="9"/>
      <c r="H56" s="9"/>
      <c r="J56" s="9"/>
    </row>
    <row r="57" spans="2:10" ht="15.75">
      <c r="B57" s="4" t="s">
        <v>359</v>
      </c>
      <c r="C57" s="4"/>
      <c r="D57" s="4"/>
      <c r="E57" s="4"/>
      <c r="F57" s="13">
        <f>+SUM(F9:F11,F15:F18,F22:F24,F28:F39,F43:F54)</f>
        <v>19022189.988620002</v>
      </c>
      <c r="G57" s="4"/>
      <c r="H57" s="4"/>
      <c r="I57" s="4"/>
      <c r="J57" s="13">
        <f>+SUM(J9:J11,J15:J18,J22:J24,J28:J39,J43:J54)</f>
        <v>19953079.575249705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D697A-EE28-4E89-ABF1-C6DCB32A1AB2}">
  <dimension ref="A2:M30"/>
  <sheetViews>
    <sheetView topLeftCell="A23" workbookViewId="0">
      <selection activeCell="E1" sqref="E1"/>
    </sheetView>
  </sheetViews>
  <sheetFormatPr defaultRowHeight="15"/>
  <cols>
    <col min="1" max="1" width="39.28515625" style="1" bestFit="1" customWidth="1"/>
    <col min="2" max="2" width="34.85546875" style="1" bestFit="1" customWidth="1"/>
    <col min="3" max="3" width="14.5703125" style="1" bestFit="1" customWidth="1"/>
    <col min="4" max="4" width="12.7109375" style="1" bestFit="1" customWidth="1"/>
    <col min="5" max="5" width="15.28515625" style="1" bestFit="1" customWidth="1"/>
    <col min="6" max="6" width="20.140625" style="1" bestFit="1" customWidth="1"/>
    <col min="7" max="7" width="9.140625" style="1"/>
    <col min="8" max="8" width="12.7109375" style="1" bestFit="1" customWidth="1"/>
    <col min="9" max="9" width="19.140625" style="1" bestFit="1" customWidth="1"/>
    <col min="10" max="10" width="22.7109375" style="1" bestFit="1" customWidth="1"/>
    <col min="11" max="12" width="9.140625" style="1"/>
    <col min="13" max="13" width="10.85546875" style="1" bestFit="1" customWidth="1"/>
    <col min="14" max="16384" width="9.140625" style="1"/>
  </cols>
  <sheetData>
    <row r="2" spans="1:13" ht="15.75">
      <c r="B2" s="4" t="s">
        <v>373</v>
      </c>
      <c r="C2" s="14">
        <f>+'Revenue Requirement'!G18*1000000</f>
        <v>2344307.842753116</v>
      </c>
    </row>
    <row r="3" spans="1:13" ht="15.75">
      <c r="B3" s="4" t="s">
        <v>374</v>
      </c>
      <c r="C3" s="15">
        <v>2.4169347668404555E-2</v>
      </c>
    </row>
    <row r="4" spans="1:13" ht="15.75">
      <c r="B4" s="4" t="s">
        <v>375</v>
      </c>
      <c r="C4" s="16">
        <f>+C2-J30</f>
        <v>2.905501052737236E-3</v>
      </c>
    </row>
    <row r="7" spans="1:13" ht="15.75">
      <c r="A7" s="4" t="s">
        <v>370</v>
      </c>
      <c r="B7" s="4" t="s">
        <v>376</v>
      </c>
      <c r="D7" s="5" t="s">
        <v>382</v>
      </c>
      <c r="E7" s="4" t="s">
        <v>378</v>
      </c>
      <c r="F7" s="5" t="s">
        <v>371</v>
      </c>
      <c r="G7" s="4"/>
      <c r="H7" s="5" t="s">
        <v>382</v>
      </c>
      <c r="I7" s="4" t="s">
        <v>379</v>
      </c>
      <c r="J7" s="5" t="s">
        <v>372</v>
      </c>
    </row>
    <row r="8" spans="1:13" ht="15.75">
      <c r="A8" s="4" t="s">
        <v>386</v>
      </c>
      <c r="B8" s="4"/>
    </row>
    <row r="9" spans="1:13">
      <c r="B9" s="1" t="s">
        <v>217</v>
      </c>
      <c r="D9" s="2">
        <f>+INDEX('2025 Billing Determinants'!B:B,MATCH(B9,'2025 Billing Determinants'!A:A,0))</f>
        <v>643312.37</v>
      </c>
      <c r="E9" s="10">
        <f>+'Current Rates'!G10</f>
        <v>0.86</v>
      </c>
      <c r="F9" s="7">
        <f>+D9*E9</f>
        <v>553248.63820000004</v>
      </c>
      <c r="H9" s="2">
        <f>+D9</f>
        <v>643312.37</v>
      </c>
      <c r="I9" s="10">
        <f>+E9*(1+$C$3)</f>
        <v>0.88078563899482798</v>
      </c>
      <c r="J9" s="7">
        <f>+H9*I9</f>
        <v>566620.29688372719</v>
      </c>
      <c r="M9" s="8"/>
    </row>
    <row r="10" spans="1:13">
      <c r="D10" s="9"/>
      <c r="E10" s="3"/>
      <c r="F10" s="9"/>
      <c r="H10" s="9"/>
      <c r="I10" s="3"/>
      <c r="J10" s="9"/>
    </row>
    <row r="11" spans="1:13" ht="15.75">
      <c r="A11" s="4" t="s">
        <v>387</v>
      </c>
      <c r="D11" s="9"/>
      <c r="E11" s="3"/>
      <c r="F11" s="9"/>
      <c r="H11" s="9"/>
      <c r="I11" s="3"/>
      <c r="J11" s="9"/>
    </row>
    <row r="12" spans="1:13">
      <c r="D12" s="9"/>
      <c r="E12" s="3"/>
      <c r="F12" s="9"/>
      <c r="H12" s="9"/>
      <c r="I12" s="3"/>
      <c r="J12" s="9"/>
    </row>
    <row r="13" spans="1:13">
      <c r="B13" s="1" t="s">
        <v>235</v>
      </c>
      <c r="D13" s="2">
        <f>+INDEX('2025 Billing Determinants'!B:B,MATCH(B13,'2025 Billing Determinants'!A:A,0))</f>
        <v>1888584.92</v>
      </c>
      <c r="E13" s="10">
        <f>+'Current Rates'!G10</f>
        <v>0.86</v>
      </c>
      <c r="F13" s="7">
        <f>+D13*E13</f>
        <v>1624183.0311999999</v>
      </c>
      <c r="H13" s="2">
        <f>+D13</f>
        <v>1888584.92</v>
      </c>
      <c r="I13" s="10">
        <f>+E13*(1+$C$3)</f>
        <v>0.88078563899482798</v>
      </c>
      <c r="J13" s="7">
        <f>+H13*I13</f>
        <v>1663438.475558196</v>
      </c>
    </row>
    <row r="14" spans="1:13">
      <c r="D14" s="9"/>
      <c r="E14" s="3"/>
      <c r="F14" s="9"/>
      <c r="H14" s="9"/>
      <c r="I14" s="3"/>
      <c r="J14" s="9"/>
    </row>
    <row r="15" spans="1:13" ht="15.75">
      <c r="A15" s="4" t="s">
        <v>388</v>
      </c>
      <c r="D15" s="9"/>
      <c r="E15" s="3"/>
      <c r="F15" s="9"/>
      <c r="H15" s="9"/>
      <c r="I15" s="3"/>
      <c r="J15" s="9"/>
    </row>
    <row r="16" spans="1:13">
      <c r="D16" s="9"/>
      <c r="E16" s="3"/>
      <c r="F16" s="9"/>
      <c r="H16" s="9"/>
      <c r="I16" s="3"/>
      <c r="J16" s="9"/>
    </row>
    <row r="17" spans="1:10">
      <c r="B17" s="1" t="s">
        <v>259</v>
      </c>
      <c r="D17" s="2">
        <f>+INDEX('2025 Billing Determinants'!B:B,MATCH(B17,'2025 Billing Determinants'!A:A,0))</f>
        <v>0</v>
      </c>
      <c r="E17" s="10">
        <f>+'Current Rates'!H10</f>
        <v>0.86</v>
      </c>
      <c r="F17" s="7">
        <f t="shared" ref="F17:F20" si="0">+D17*E17</f>
        <v>0</v>
      </c>
      <c r="H17" s="2">
        <f t="shared" ref="H17:H20" si="1">+D17</f>
        <v>0</v>
      </c>
      <c r="I17" s="10">
        <f t="shared" ref="I17:I20" si="2">+E17*(1+$C$3)</f>
        <v>0.88078563899482798</v>
      </c>
      <c r="J17" s="7">
        <f t="shared" ref="J17:J20" si="3">+H17*I17</f>
        <v>0</v>
      </c>
    </row>
    <row r="18" spans="1:10">
      <c r="B18" s="1" t="s">
        <v>261</v>
      </c>
      <c r="D18" s="2">
        <f>+INDEX('2025 Billing Determinants'!B:B,MATCH(B18,'2025 Billing Determinants'!A:A,0))</f>
        <v>0</v>
      </c>
      <c r="E18" s="10">
        <f>+'Current Rates'!I10</f>
        <v>0.86</v>
      </c>
      <c r="F18" s="7">
        <f t="shared" si="0"/>
        <v>0</v>
      </c>
      <c r="H18" s="2">
        <f t="shared" si="1"/>
        <v>0</v>
      </c>
      <c r="I18" s="10">
        <f t="shared" si="2"/>
        <v>0.88078563899482798</v>
      </c>
      <c r="J18" s="7">
        <f t="shared" si="3"/>
        <v>0</v>
      </c>
    </row>
    <row r="19" spans="1:10">
      <c r="B19" s="1" t="s">
        <v>262</v>
      </c>
      <c r="D19" s="2">
        <f>+INDEX('2025 Billing Determinants'!B:B,MATCH(B19,'2025 Billing Determinants'!A:A,0))</f>
        <v>0</v>
      </c>
      <c r="E19" s="10">
        <f>+'Current Rates'!J10</f>
        <v>0.1</v>
      </c>
      <c r="F19" s="7">
        <f t="shared" si="0"/>
        <v>0</v>
      </c>
      <c r="H19" s="2">
        <f t="shared" si="1"/>
        <v>0</v>
      </c>
      <c r="I19" s="10">
        <f t="shared" si="2"/>
        <v>0.10241693476684047</v>
      </c>
      <c r="J19" s="7">
        <f t="shared" si="3"/>
        <v>0</v>
      </c>
    </row>
    <row r="20" spans="1:10">
      <c r="B20" s="1" t="s">
        <v>263</v>
      </c>
      <c r="D20" s="2">
        <f>+INDEX('2025 Billing Determinants'!B:B,MATCH(B20,'2025 Billing Determinants'!A:A,0))</f>
        <v>0</v>
      </c>
      <c r="E20" s="10">
        <f>+'Current Rates'!K10</f>
        <v>4.2364000000000006E-2</v>
      </c>
      <c r="F20" s="7">
        <f t="shared" si="0"/>
        <v>0</v>
      </c>
      <c r="H20" s="2">
        <f t="shared" si="1"/>
        <v>0</v>
      </c>
      <c r="I20" s="10">
        <f t="shared" si="2"/>
        <v>4.3387910244624302E-2</v>
      </c>
      <c r="J20" s="7">
        <f t="shared" si="3"/>
        <v>0</v>
      </c>
    </row>
    <row r="21" spans="1:10">
      <c r="D21" s="9"/>
      <c r="E21" s="3"/>
      <c r="F21" s="9"/>
      <c r="H21" s="9"/>
      <c r="I21" s="3"/>
      <c r="J21" s="9"/>
    </row>
    <row r="22" spans="1:10" ht="15.75">
      <c r="A22" s="4" t="s">
        <v>389</v>
      </c>
      <c r="D22" s="9"/>
      <c r="E22" s="3"/>
      <c r="F22" s="9"/>
      <c r="H22" s="9"/>
      <c r="I22" s="3"/>
      <c r="J22" s="9"/>
    </row>
    <row r="23" spans="1:10">
      <c r="D23" s="9"/>
      <c r="E23" s="3"/>
      <c r="F23" s="9"/>
      <c r="H23" s="9"/>
      <c r="I23" s="3"/>
      <c r="J23" s="9"/>
    </row>
    <row r="24" spans="1:10">
      <c r="B24" s="1" t="s">
        <v>286</v>
      </c>
      <c r="D24" s="2">
        <f>+INDEX('2025 Billing Determinants'!B:B,MATCH(B24,'2025 Billing Determinants'!A:A,0))</f>
        <v>30267</v>
      </c>
      <c r="E24" s="10">
        <f>+'Current Rates'!H10</f>
        <v>0.86</v>
      </c>
      <c r="F24" s="7">
        <f t="shared" ref="F24:F27" si="4">+D24*E24</f>
        <v>26029.62</v>
      </c>
      <c r="H24" s="2">
        <f t="shared" ref="H24:H27" si="5">+D24</f>
        <v>30267</v>
      </c>
      <c r="I24" s="10">
        <f t="shared" ref="I24:I27" si="6">+E24*(1+$C$3)</f>
        <v>0.88078563899482798</v>
      </c>
      <c r="J24" s="7">
        <f t="shared" ref="J24:J27" si="7">+H24*I24</f>
        <v>26658.738935456458</v>
      </c>
    </row>
    <row r="25" spans="1:10">
      <c r="B25" s="1" t="s">
        <v>292</v>
      </c>
      <c r="D25" s="2">
        <f>+INDEX('2025 Billing Determinants'!B:B,MATCH(B25,'2025 Billing Determinants'!A:A,0))</f>
        <v>86588.24</v>
      </c>
      <c r="E25" s="10">
        <f>+'Current Rates'!I10</f>
        <v>0.86</v>
      </c>
      <c r="F25" s="7">
        <f t="shared" si="4"/>
        <v>74465.886400000003</v>
      </c>
      <c r="H25" s="2">
        <f t="shared" si="5"/>
        <v>86588.24</v>
      </c>
      <c r="I25" s="10">
        <f t="shared" si="6"/>
        <v>0.88078563899482798</v>
      </c>
      <c r="J25" s="7">
        <f t="shared" si="7"/>
        <v>76265.678297837527</v>
      </c>
    </row>
    <row r="26" spans="1:10">
      <c r="B26" s="1" t="s">
        <v>293</v>
      </c>
      <c r="D26" s="2">
        <f>+INDEX('2025 Billing Determinants'!B:B,MATCH(B26,'2025 Billing Determinants'!A:A,0))</f>
        <v>38043.1</v>
      </c>
      <c r="E26" s="10">
        <f>+'Current Rates'!J10</f>
        <v>0.1</v>
      </c>
      <c r="F26" s="7">
        <f t="shared" si="4"/>
        <v>3804.31</v>
      </c>
      <c r="H26" s="2">
        <f t="shared" si="5"/>
        <v>38043.1</v>
      </c>
      <c r="I26" s="10">
        <f t="shared" si="6"/>
        <v>0.10241693476684047</v>
      </c>
      <c r="J26" s="7">
        <f t="shared" si="7"/>
        <v>3896.2576910283883</v>
      </c>
    </row>
    <row r="27" spans="1:10">
      <c r="B27" s="1" t="s">
        <v>294</v>
      </c>
      <c r="D27" s="2">
        <f>+INDEX('2025 Billing Determinants'!B:B,MATCH(B27,'2025 Billing Determinants'!A:A,0))</f>
        <v>171208.81</v>
      </c>
      <c r="E27" s="10">
        <f>+'Current Rates'!K10</f>
        <v>4.2364000000000006E-2</v>
      </c>
      <c r="F27" s="7">
        <f t="shared" si="4"/>
        <v>7253.090026840001</v>
      </c>
      <c r="H27" s="2">
        <f t="shared" si="5"/>
        <v>171208.81</v>
      </c>
      <c r="I27" s="10">
        <f t="shared" si="6"/>
        <v>4.3387910244624302E-2</v>
      </c>
      <c r="J27" s="7">
        <f t="shared" si="7"/>
        <v>7428.3924813689355</v>
      </c>
    </row>
    <row r="28" spans="1:10">
      <c r="D28" s="2"/>
      <c r="E28" s="6"/>
      <c r="F28" s="7"/>
      <c r="H28" s="2"/>
      <c r="I28" s="6"/>
      <c r="J28" s="7"/>
    </row>
    <row r="29" spans="1:10">
      <c r="D29" s="9"/>
      <c r="F29" s="9"/>
      <c r="H29" s="9"/>
      <c r="J29" s="9"/>
    </row>
    <row r="30" spans="1:10" ht="15.75">
      <c r="B30" s="4" t="s">
        <v>359</v>
      </c>
      <c r="C30" s="4"/>
      <c r="D30" s="4"/>
      <c r="E30" s="4"/>
      <c r="F30" s="13">
        <f>+SUM(F9:F9,F13:F13,F17:F20,F24:F27)</f>
        <v>2288984.5758268405</v>
      </c>
      <c r="G30" s="4"/>
      <c r="H30" s="4"/>
      <c r="I30" s="4"/>
      <c r="J30" s="13">
        <f>+SUM(J9:J9,J13:J13,J17:J20,J24:J27)</f>
        <v>2344307.839847615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E10A4-1146-4A53-A1E4-825B85221067}">
  <dimension ref="A2:M30"/>
  <sheetViews>
    <sheetView workbookViewId="0">
      <selection activeCell="C2" sqref="C2:C4"/>
    </sheetView>
  </sheetViews>
  <sheetFormatPr defaultRowHeight="15"/>
  <cols>
    <col min="1" max="1" width="39.28515625" style="1" bestFit="1" customWidth="1"/>
    <col min="2" max="2" width="34.85546875" style="1" bestFit="1" customWidth="1"/>
    <col min="3" max="3" width="14.5703125" style="1" bestFit="1" customWidth="1"/>
    <col min="4" max="4" width="12.7109375" style="1" bestFit="1" customWidth="1"/>
    <col min="5" max="5" width="12.140625" style="1" bestFit="1" customWidth="1"/>
    <col min="6" max="6" width="16.140625" style="1" bestFit="1" customWidth="1"/>
    <col min="7" max="7" width="9.140625" style="1"/>
    <col min="8" max="8" width="12.7109375" style="1" bestFit="1" customWidth="1"/>
    <col min="9" max="9" width="14.85546875" style="1" bestFit="1" customWidth="1"/>
    <col min="10" max="10" width="18" style="1" bestFit="1" customWidth="1"/>
    <col min="11" max="12" width="9.140625" style="1"/>
    <col min="13" max="13" width="10.85546875" style="1" bestFit="1" customWidth="1"/>
    <col min="14" max="16384" width="9.140625" style="1"/>
  </cols>
  <sheetData>
    <row r="2" spans="1:13" ht="15.75">
      <c r="B2" s="4" t="s">
        <v>373</v>
      </c>
      <c r="C2" s="14">
        <f>+'Revenue Requirement'!H18*1000000</f>
        <v>1701622.014911362</v>
      </c>
    </row>
    <row r="3" spans="1:13" ht="15.75">
      <c r="B3" s="4" t="s">
        <v>374</v>
      </c>
      <c r="C3" s="15">
        <v>0.75300675889374913</v>
      </c>
    </row>
    <row r="4" spans="1:13" ht="15.75">
      <c r="B4" s="4" t="s">
        <v>375</v>
      </c>
      <c r="C4" s="16">
        <f>+C2-J30</f>
        <v>2.1089657675474882E-3</v>
      </c>
    </row>
    <row r="7" spans="1:13" ht="15.75">
      <c r="A7" s="4" t="s">
        <v>370</v>
      </c>
      <c r="B7" s="4" t="s">
        <v>376</v>
      </c>
      <c r="D7" s="5" t="s">
        <v>382</v>
      </c>
      <c r="E7" s="4" t="s">
        <v>378</v>
      </c>
      <c r="F7" s="5" t="s">
        <v>371</v>
      </c>
      <c r="G7" s="4"/>
      <c r="H7" s="5" t="s">
        <v>382</v>
      </c>
      <c r="I7" s="4" t="s">
        <v>379</v>
      </c>
      <c r="J7" s="5" t="s">
        <v>372</v>
      </c>
    </row>
    <row r="8" spans="1:13" ht="15.75">
      <c r="A8" s="4" t="s">
        <v>390</v>
      </c>
      <c r="B8" s="4"/>
    </row>
    <row r="9" spans="1:13">
      <c r="B9" s="1" t="s">
        <v>224</v>
      </c>
      <c r="D9" s="2">
        <f>+INDEX('2025 Billing Determinants'!B:B,MATCH(B9,'2025 Billing Determinants'!A:A,0))</f>
        <v>0</v>
      </c>
      <c r="E9" s="10">
        <f>+'Current Rates'!G13</f>
        <v>0.31</v>
      </c>
      <c r="F9" s="7">
        <f>+D9*E9</f>
        <v>0</v>
      </c>
      <c r="H9" s="2">
        <f>+D9</f>
        <v>0</v>
      </c>
      <c r="I9" s="10">
        <f>+E9*(1+$C$3)</f>
        <v>0.54343209525706226</v>
      </c>
      <c r="J9" s="7">
        <f>+H9*I9</f>
        <v>0</v>
      </c>
      <c r="M9" s="8"/>
    </row>
    <row r="10" spans="1:13">
      <c r="D10" s="9"/>
      <c r="E10" s="3"/>
      <c r="F10" s="9"/>
      <c r="H10" s="9"/>
      <c r="I10" s="3"/>
      <c r="J10" s="9"/>
    </row>
    <row r="11" spans="1:13" ht="15.75">
      <c r="A11" s="4" t="s">
        <v>391</v>
      </c>
      <c r="D11" s="9"/>
      <c r="E11" s="3"/>
      <c r="F11" s="9"/>
      <c r="H11" s="9"/>
      <c r="I11" s="3"/>
      <c r="J11" s="9"/>
    </row>
    <row r="12" spans="1:13">
      <c r="D12" s="9"/>
      <c r="E12" s="3"/>
      <c r="F12" s="9"/>
      <c r="H12" s="9"/>
      <c r="I12" s="3"/>
      <c r="J12" s="9"/>
    </row>
    <row r="13" spans="1:13">
      <c r="B13" s="1" t="s">
        <v>246</v>
      </c>
      <c r="D13" s="2">
        <f>+INDEX('2025 Billing Determinants'!B:B,MATCH(B13,'2025 Billing Determinants'!A:A,0))</f>
        <v>592305.27</v>
      </c>
      <c r="E13" s="10">
        <f>+'Current Rates'!G13</f>
        <v>0.31</v>
      </c>
      <c r="F13" s="7">
        <f>+D13*E13</f>
        <v>183614.63370000001</v>
      </c>
      <c r="H13" s="2">
        <f>+D13</f>
        <v>592305.27</v>
      </c>
      <c r="I13" s="10">
        <f>+E13*(1+$C$3)</f>
        <v>0.54343209525706226</v>
      </c>
      <c r="J13" s="7">
        <f>+H13*I13</f>
        <v>321877.69390790001</v>
      </c>
    </row>
    <row r="14" spans="1:13">
      <c r="D14" s="9"/>
      <c r="E14" s="3"/>
      <c r="F14" s="9"/>
      <c r="H14" s="9"/>
      <c r="I14" s="3"/>
      <c r="J14" s="9"/>
    </row>
    <row r="15" spans="1:13" ht="15.75">
      <c r="A15" s="4" t="s">
        <v>392</v>
      </c>
      <c r="D15" s="9"/>
      <c r="E15" s="3"/>
      <c r="F15" s="9"/>
      <c r="H15" s="9"/>
      <c r="I15" s="3"/>
      <c r="J15" s="9"/>
    </row>
    <row r="16" spans="1:13">
      <c r="D16" s="9"/>
      <c r="E16" s="3"/>
      <c r="F16" s="9"/>
      <c r="H16" s="9"/>
      <c r="I16" s="3"/>
      <c r="J16" s="9"/>
    </row>
    <row r="17" spans="1:10">
      <c r="B17" s="1" t="s">
        <v>271</v>
      </c>
      <c r="D17" s="2">
        <f>+INDEX('2025 Billing Determinants'!B:B,MATCH(B17,'2025 Billing Determinants'!A:A,0))</f>
        <v>0</v>
      </c>
      <c r="E17" s="10">
        <f>+'Current Rates'!H13</f>
        <v>0.31</v>
      </c>
      <c r="F17" s="7">
        <f t="shared" ref="F17:F20" si="0">+D17*E17</f>
        <v>0</v>
      </c>
      <c r="H17" s="2">
        <f t="shared" ref="H17:H20" si="1">+D17</f>
        <v>0</v>
      </c>
      <c r="I17" s="10">
        <f>+E17*(1+$C$3)</f>
        <v>0.54343209525706226</v>
      </c>
      <c r="J17" s="7">
        <f t="shared" ref="J17:J20" si="2">+H17*I17</f>
        <v>0</v>
      </c>
    </row>
    <row r="18" spans="1:10">
      <c r="B18" s="1" t="s">
        <v>273</v>
      </c>
      <c r="D18" s="2">
        <f>+INDEX('2025 Billing Determinants'!B:B,MATCH(B18,'2025 Billing Determinants'!A:A,0))</f>
        <v>0</v>
      </c>
      <c r="E18" s="10">
        <f>+'Current Rates'!I13</f>
        <v>0.31</v>
      </c>
      <c r="F18" s="7">
        <f t="shared" si="0"/>
        <v>0</v>
      </c>
      <c r="H18" s="2">
        <f t="shared" si="1"/>
        <v>0</v>
      </c>
      <c r="I18" s="10">
        <f t="shared" ref="I18:I20" si="3">+E18*(1+$C$3)</f>
        <v>0.54343209525706226</v>
      </c>
      <c r="J18" s="7">
        <f t="shared" si="2"/>
        <v>0</v>
      </c>
    </row>
    <row r="19" spans="1:10">
      <c r="B19" s="1" t="s">
        <v>274</v>
      </c>
      <c r="D19" s="2">
        <f>+INDEX('2025 Billing Determinants'!B:B,MATCH(B19,'2025 Billing Determinants'!A:A,0))</f>
        <v>0</v>
      </c>
      <c r="E19" s="10">
        <f>+'Current Rates'!J13</f>
        <v>0.04</v>
      </c>
      <c r="F19" s="7">
        <f t="shared" si="0"/>
        <v>0</v>
      </c>
      <c r="H19" s="2">
        <f t="shared" si="1"/>
        <v>0</v>
      </c>
      <c r="I19" s="10">
        <f t="shared" si="3"/>
        <v>7.012027035574997E-2</v>
      </c>
      <c r="J19" s="7">
        <f t="shared" si="2"/>
        <v>0</v>
      </c>
    </row>
    <row r="20" spans="1:10">
      <c r="B20" s="1" t="s">
        <v>275</v>
      </c>
      <c r="D20" s="2">
        <f>+INDEX('2025 Billing Determinants'!B:B,MATCH(B20,'2025 Billing Determinants'!A:A,0))</f>
        <v>0</v>
      </c>
      <c r="E20" s="10">
        <f>+'Current Rates'!K13</f>
        <v>0.01</v>
      </c>
      <c r="F20" s="7">
        <f t="shared" si="0"/>
        <v>0</v>
      </c>
      <c r="H20" s="2">
        <f t="shared" si="1"/>
        <v>0</v>
      </c>
      <c r="I20" s="10">
        <f t="shared" si="3"/>
        <v>1.7530067588937492E-2</v>
      </c>
      <c r="J20" s="7">
        <f t="shared" si="2"/>
        <v>0</v>
      </c>
    </row>
    <row r="21" spans="1:10">
      <c r="D21" s="9"/>
      <c r="E21" s="3"/>
      <c r="F21" s="9"/>
      <c r="H21" s="9"/>
      <c r="I21" s="3"/>
      <c r="J21" s="9"/>
    </row>
    <row r="22" spans="1:10" ht="15.75">
      <c r="A22" s="4" t="s">
        <v>393</v>
      </c>
      <c r="D22" s="9"/>
      <c r="E22" s="3"/>
      <c r="F22" s="9"/>
      <c r="H22" s="9"/>
      <c r="I22" s="3"/>
      <c r="J22" s="9"/>
    </row>
    <row r="23" spans="1:10">
      <c r="D23" s="9"/>
      <c r="E23" s="3"/>
      <c r="F23" s="9"/>
      <c r="H23" s="9"/>
      <c r="I23" s="3"/>
      <c r="J23" s="9"/>
    </row>
    <row r="24" spans="1:10">
      <c r="B24" s="1" t="s">
        <v>305</v>
      </c>
      <c r="D24" s="2">
        <f>+INDEX('2025 Billing Determinants'!B:B,MATCH(B24,'2025 Billing Determinants'!A:A,0))</f>
        <v>516200</v>
      </c>
      <c r="E24" s="10">
        <f>+'Current Rates'!H13</f>
        <v>0.31</v>
      </c>
      <c r="F24" s="7">
        <f t="shared" ref="F24:F27" si="4">+D24*E24</f>
        <v>160022</v>
      </c>
      <c r="H24" s="2">
        <f t="shared" ref="H24:H27" si="5">+D24</f>
        <v>516200</v>
      </c>
      <c r="I24" s="10">
        <f t="shared" ref="I24:I27" si="6">+E24*(1+$C$3)</f>
        <v>0.54343209525706226</v>
      </c>
      <c r="J24" s="7">
        <f t="shared" ref="J24:J27" si="7">+H24*I24</f>
        <v>280519.64757169556</v>
      </c>
    </row>
    <row r="25" spans="1:10">
      <c r="B25" s="1" t="s">
        <v>311</v>
      </c>
      <c r="D25" s="2">
        <f>+INDEX('2025 Billing Determinants'!B:B,MATCH(B25,'2025 Billing Determinants'!A:A,0))</f>
        <v>1691241.73</v>
      </c>
      <c r="E25" s="10">
        <f>+'Current Rates'!I13</f>
        <v>0.31</v>
      </c>
      <c r="F25" s="7">
        <f t="shared" si="4"/>
        <v>524284.9363</v>
      </c>
      <c r="H25" s="2">
        <f t="shared" si="5"/>
        <v>1691241.73</v>
      </c>
      <c r="I25" s="10">
        <f t="shared" si="6"/>
        <v>0.54343209525706226</v>
      </c>
      <c r="J25" s="7">
        <f t="shared" si="7"/>
        <v>919075.0369200788</v>
      </c>
    </row>
    <row r="26" spans="1:10">
      <c r="B26" s="1" t="s">
        <v>312</v>
      </c>
      <c r="D26" s="2">
        <f>+INDEX('2025 Billing Determinants'!B:B,MATCH(B26,'2025 Billing Determinants'!A:A,0))</f>
        <v>355048.34</v>
      </c>
      <c r="E26" s="10">
        <f>+'Current Rates'!J13</f>
        <v>0.04</v>
      </c>
      <c r="F26" s="7">
        <f t="shared" si="4"/>
        <v>14201.933600000002</v>
      </c>
      <c r="H26" s="2">
        <f t="shared" si="5"/>
        <v>355048.34</v>
      </c>
      <c r="I26" s="10">
        <f t="shared" si="6"/>
        <v>7.012027035574997E-2</v>
      </c>
      <c r="J26" s="7">
        <f t="shared" si="7"/>
        <v>24896.085590160237</v>
      </c>
    </row>
    <row r="27" spans="1:10">
      <c r="B27" s="1" t="s">
        <v>313</v>
      </c>
      <c r="D27" s="2">
        <f>+INDEX('2025 Billing Determinants'!B:B,MATCH(B27,'2025 Billing Determinants'!A:A,0))</f>
        <v>8856414.7300000004</v>
      </c>
      <c r="E27" s="10">
        <f>+'Current Rates'!K13</f>
        <v>0.01</v>
      </c>
      <c r="F27" s="7">
        <f t="shared" si="4"/>
        <v>88564.147300000011</v>
      </c>
      <c r="H27" s="2">
        <f t="shared" si="5"/>
        <v>8856414.7300000004</v>
      </c>
      <c r="I27" s="10">
        <f t="shared" si="6"/>
        <v>1.7530067588937492E-2</v>
      </c>
      <c r="J27" s="7">
        <f t="shared" si="7"/>
        <v>155253.54881256161</v>
      </c>
    </row>
    <row r="28" spans="1:10">
      <c r="D28" s="2"/>
      <c r="E28" s="6"/>
      <c r="F28" s="7"/>
      <c r="H28" s="2"/>
      <c r="I28" s="6"/>
      <c r="J28" s="7"/>
    </row>
    <row r="29" spans="1:10">
      <c r="D29" s="9"/>
      <c r="F29" s="9"/>
      <c r="H29" s="9"/>
      <c r="J29" s="9"/>
    </row>
    <row r="30" spans="1:10" ht="15.75">
      <c r="B30" s="4" t="s">
        <v>359</v>
      </c>
      <c r="C30" s="4"/>
      <c r="D30" s="4"/>
      <c r="E30" s="4"/>
      <c r="F30" s="13">
        <f>+SUM(F9:F9,F13:F13,F17:F20,F24:F27)</f>
        <v>970687.65090000001</v>
      </c>
      <c r="G30" s="4"/>
      <c r="H30" s="4"/>
      <c r="I30" s="4"/>
      <c r="J30" s="13">
        <f>+SUM(J9:J9,J13:J13,J17:J20,J24:J27)</f>
        <v>1701622.0128023962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0" ma:contentTypeDescription="Create a new document." ma:contentTypeScope="" ma:versionID="f3467a3060f415fe6e81f988c750fea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3f9ca9ed2b1b526ffdf70859b84e62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22978B-47E9-485F-9F39-56D8FFFF2A6C}"/>
</file>

<file path=customXml/itemProps2.xml><?xml version="1.0" encoding="utf-8"?>
<ds:datastoreItem xmlns:ds="http://schemas.openxmlformats.org/officeDocument/2006/customXml" ds:itemID="{968EE156-C5E9-4C74-A0E5-4D362D391BE5}"/>
</file>

<file path=customXml/itemProps3.xml><?xml version="1.0" encoding="utf-8"?>
<ds:datastoreItem xmlns:ds="http://schemas.openxmlformats.org/officeDocument/2006/customXml" ds:itemID="{C44D9893-4F53-485C-A1B0-BA18A10B51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Sizemore, Ashley A.</cp:lastModifiedBy>
  <cp:revision/>
  <dcterms:created xsi:type="dcterms:W3CDTF">2024-04-09T12:16:05Z</dcterms:created>
  <dcterms:modified xsi:type="dcterms:W3CDTF">2024-04-09T14:21:28Z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0x0101000C25C4885EF66B48AAFD9E4A9CC8BF5E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2024-04-09T14:21:23Z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49fb0426-1043-4a5b-a56c-2ab93ff21547</vt:lpwstr>
  </property>
  <property fmtid="{D5CDD505-2E9C-101B-9397-08002B2CF9AE}" pid="9" name="MSIP_Label_a83f872e-d8d7-43ac-9961-0f2ad31e50e5_ContentBits">
    <vt:lpwstr>0</vt:lpwstr>
  </property>
  <property fmtid="{D5CDD505-2E9C-101B-9397-08002B2CF9AE}" pid="10" name="Order">
    <vt:r8>774200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