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9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8.bin" ContentType="application/vnd.openxmlformats-officedocument.spreadsheetml.customProperty"/>
  <Override PartName="/xl/customProperty13.bin" ContentType="application/vnd.openxmlformats-officedocument.spreadsheetml.customProperty"/>
  <Override PartName="/xl/customProperty12.bin" ContentType="application/vnd.openxmlformats-officedocument.spreadsheetml.customProperty"/>
  <Override PartName="/xl/customProperty10.bin" ContentType="application/vnd.openxmlformats-officedocument.spreadsheetml.customProperty"/>
  <Override PartName="/xl/customProperty14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6_{EDA92F1D-0245-4046-84FC-707BC6B74C8F}" xr6:coauthVersionLast="47" xr6:coauthVersionMax="47" xr10:uidLastSave="{00000000-0000-0000-0000-000000000000}"/>
  <bookViews>
    <workbookView xWindow="-110" yWindow="-110" windowWidth="19420" windowHeight="10420" tabRatio="756" activeTab="1" xr2:uid="{1EC11817-A55F-4E0D-BD24-C38427046F2D}"/>
  </bookViews>
  <sheets>
    <sheet name="IRR 54" sheetId="19" r:id="rId1"/>
    <sheet name="Summary of Snips - IRR 54 a-h" sheetId="18" r:id="rId2"/>
    <sheet name="SUPPORT -&gt;" sheetId="21" r:id="rId3"/>
    <sheet name="54a - Polk Fuel" sheetId="1" r:id="rId4"/>
    <sheet name="54a - Polk 1" sheetId="17" r:id="rId5"/>
    <sheet name="54b - So Tampa" sheetId="7" r:id="rId6"/>
    <sheet name="54c - Energy Storage" sheetId="5" r:id="rId7"/>
    <sheet name="54d - GRR" sheetId="6" r:id="rId8"/>
    <sheet name="54e - BOC" sheetId="13" r:id="rId9"/>
    <sheet name="54e - HQ" sheetId="14" r:id="rId10"/>
    <sheet name="54f - Digital &amp; Self-Svc" sheetId="29" r:id="rId11"/>
    <sheet name="54g - Lighting" sheetId="28" r:id="rId12"/>
    <sheet name="54h - Solar" sheetId="9" r:id="rId13"/>
    <sheet name="Support for Solar" sheetId="20" r:id="rId14"/>
  </sheets>
  <definedNames>
    <definedName name="\\" hidden="1">#REF!</definedName>
    <definedName name="\\\" hidden="1">#REF!</definedName>
    <definedName name="\\\\" hidden="1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FDS_HYPERLINK_TOGGLE_STATE__" hidden="1">"ON"</definedName>
    <definedName name="__FDS_UNIQUE_RANGE_ID_GENERATOR_COUNTER" hidden="1">37</definedName>
    <definedName name="_1__FDSAUDITLINK__" localSheetId="4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3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5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6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7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8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9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localSheetId="12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87237510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4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3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5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6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7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8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9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localSheetId="12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45822P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1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2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2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4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4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5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5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7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7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8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8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9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09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1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5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5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1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1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2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2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24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4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8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8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9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9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1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1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2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4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4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5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5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3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6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8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9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localSheetId="1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1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1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43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3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6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6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47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7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9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9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2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2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54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5__FDSAUDITLINK__" localSheetId="4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3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5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6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7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8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9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localSheetId="12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5__FDSAUDITLINK__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6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6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7__FDSAUDITLINK__" localSheetId="4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3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5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6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7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8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9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localSheetId="12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7__FDSAUDITLINK__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9__FDSAUDITLINK__" localSheetId="4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3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5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6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7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8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9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localSheetId="12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59__FDSAUDITLINK__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6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8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9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localSheetId="1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0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0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1__FDSAUDITLINK__" localSheetId="4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3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5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6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7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8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9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localSheetId="12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1__FDSAUDITLINK__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2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2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3__FDSAUDITLINK__" localSheetId="4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3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5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6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7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8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9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localSheetId="12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3__FDSAUDITLINK__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4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4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5__FDSAUDITLINK__" localSheetId="4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3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5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6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7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8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9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localSheetId="12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5__FDSAUDITLINK__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6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6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7__FDSAUDITLINK__" localSheetId="4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3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5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6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7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8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9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localSheetId="12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7__FDSAUDITLINK__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8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8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9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9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1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1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2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5__FDSAUDITLINK__" localSheetId="4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3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5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6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7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8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9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localSheetId="12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5__FDSAUDITLINK__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6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6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7__FDSAUDITLINK__" localSheetId="4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3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5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6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7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8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9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localSheetId="12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7__FDSAUDITLINK__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8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8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9__FDSAUDITLINK__" localSheetId="4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3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5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6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7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8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9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localSheetId="12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79__FDSAUDITLINK__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0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0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1__FDSAUDITLINK__" localSheetId="4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3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5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6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7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8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9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localSheetId="12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1__FDSAUDITLINK__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2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2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3__FDSAUDITLINK__" localSheetId="4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3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5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6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7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8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9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localSheetId="12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3__FDSAUDITLINK__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5__FDSAUDITLINK__" localSheetId="4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3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5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6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7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8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9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localSheetId="12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5__FDSAUDITLINK__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6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6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7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7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8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6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8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9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localSheetId="1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0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0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091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1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2__FDSAUDITLINK__" localSheetId="4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3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5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6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7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8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9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localSheetId="12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2__FDSAUDITLINK__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3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3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4__FDSAUDITLINK__" localSheetId="4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3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5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6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7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8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9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localSheetId="12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4__FDSAUDITLINK__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5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5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6__FDSAUDITLINK__" localSheetId="4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3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5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6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7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8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9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localSheetId="12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6__FDSAUDITLINK__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8__FDSAUDITLINK__" localSheetId="4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3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5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6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7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8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9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localSheetId="12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8__FDSAUDITLINK__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9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9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__FDSAUDITLINK__" localSheetId="4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3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5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6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7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8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9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localSheetId="12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45822P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0__FDSAUDITLINK__" localSheetId="4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3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5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6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7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8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9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localSheetId="12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0__FDSAUDITLINK__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1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1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2__FDSAUDITLINK__" localSheetId="4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3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5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6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7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8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9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localSheetId="12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2__FDSAUDITLINK__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4__FDSAUDITLINK__" localSheetId="4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3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5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6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7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8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9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localSheetId="12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4__FDSAUDITLINK__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0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8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8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9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6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8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9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localSheetId="1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0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0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12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2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3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3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4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6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8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9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9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2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2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24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4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5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5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6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8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9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6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8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9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localSheetId="1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0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0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2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2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4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4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6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6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8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9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9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6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8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9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localSheetId="1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0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0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2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5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5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7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4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9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49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5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6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8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9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localSheetId="1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0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0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1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1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2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3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5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6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7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7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6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8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9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localSheetId="1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1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1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4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4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5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5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6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1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1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3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4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4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176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6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7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7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9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6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8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9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localSheetId="1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1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2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3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3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4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4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7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9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0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1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1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2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5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7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7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8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8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9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__123Graph_BCHART_1" hidden="1">#REF!</definedName>
    <definedName name="_12__FDSAUDITLINK__" localSheetId="4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3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5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6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7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8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9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localSheetId="12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01880210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6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8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9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localSheetId="1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0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0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1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1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02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3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3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5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7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8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09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9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6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8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9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localSheetId="1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3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5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16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6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7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7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8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9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6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8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9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localSheetId="1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0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1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2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3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3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4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4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6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28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8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9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9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0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0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31__FDSAUDITLINK__" localSheetId="4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3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5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6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7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8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9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localSheetId="12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1__FDSAUDITLINK__" hidden="1">{"fdsup://IBCentral/FAT Viewer?action=UPDATE&amp;creator=factset&amp;DOC_NAME=fat:reuters_qtrly_shs_src_window.fat&amp;display_string=Audit&amp;DYN_ARGS=TRUE&amp;VAR:ID1=87237510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4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3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5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6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7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8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9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localSheetId="12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2__FDSAUDITLINK__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3__FDSAUDITLINK__" localSheetId="4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3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5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6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7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8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9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localSheetId="12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3__FDSAUDITLINK__" hidden="1">{"fdsup://IBCentral/FAT Viewer?action=UPDATE&amp;creator=factset&amp;DOC_NAME=fat:reuters_qtrly_source_window.fat&amp;display_string=Audit&amp;DYN_ARGS=TRUE&amp;VAR:ID1=72348410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4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4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4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3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5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6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7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8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9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localSheetId="12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5__FDSAUDITLINK__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6__FDSAUDITLINK__" localSheetId="4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3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5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6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7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8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9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localSheetId="12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6__FDSAUDITLINK__" hidden="1">{"fdsup://IBCentral/FAT Viewer?action=UPDATE&amp;creator=factset&amp;DOC_NAME=fat:reuters_qtrly_source_window.fat&amp;display_string=Audit&amp;DYN_ARGS=TRUE&amp;VAR:ID1=45822P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7__FDSAUDITLINK__" localSheetId="4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3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5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6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7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8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9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localSheetId="12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7__FDSAUDITLINK__" hidden="1">{"fdsup://IBCentral/FAT Viewer?action=UPDATE&amp;creator=factset&amp;DOC_NAME=fat:reuters_qtrly_source_window.fat&amp;display_string=Audit&amp;DYN_ARGS=TRUE&amp;VAR:ID1=01880210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4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3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5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6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7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8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9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localSheetId="12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8__FDSAUDITLINK__" hidden="1">{"fdsup://IBCentral/FAT Viewer?action=UPDATE&amp;creator=factset&amp;DOC_NAME=fat:reuters_qtrly_shs_src_window.fat&amp;display_string=Audit&amp;DYN_ARGS=TRUE&amp;VAR:ID1=01880210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39__FDSAUDITLINK__" localSheetId="4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3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5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6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7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8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9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localSheetId="12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39__FDSAUDITLINK__" hidden="1">{"fdsup://IBCentral/FAT Viewer?action=UPDATE&amp;creator=factset&amp;DOC_NAME=fat:reuters_qtrly_source_window.fat&amp;display_string=Audit&amp;DYN_ARGS=TRUE&amp;VAR:ID1=95709T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4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3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5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6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7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8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9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localSheetId="12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0__FDSAUDITLINK__" hidden="1">{"fdsup://IBCentral/FAT Viewer?action=UPDATE&amp;creator=factset&amp;DOC_NAME=fat:reuters_qtrly_source_window.fat&amp;display_string=Audit&amp;DYN_ARGS=TRUE&amp;VAR:ID1=39116410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4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3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5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6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7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8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9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localSheetId="12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1__FDSAUDITLINK__" hidden="1">{"fdsup://IBCentral/FAT Viewer?action=UPDATE&amp;creator=factset&amp;DOC_NAME=fat:reuters_qtrly_shs_src_window.fat&amp;display_string=Audit&amp;DYN_ARGS=TRUE&amp;VAR:ID1=39116410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2__FDSAUDITLINK__" localSheetId="4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3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5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6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7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8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9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localSheetId="12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2__FDSAUDITLINK__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3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3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4__FDSAUDITLINK__" localSheetId="4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3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5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6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7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8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9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localSheetId="12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4__FDSAUDITLINK__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5__FDSAUDITLINK__" localSheetId="4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3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5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6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7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8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9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localSheetId="12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5__FDSAUDITLINK__" hidden="1">{"fdsup://IBCentral/FAT Viewer?action=UPDATE&amp;creator=factset&amp;DOC_NAME=fat:reuters_qtrly_source_window.fat&amp;display_string=Audit&amp;DYN_ARGS=TRUE&amp;VAR:ID1=12589610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6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6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7__FDSAUDITLINK__" localSheetId="4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3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5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6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7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8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9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localSheetId="12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7__FDSAUDITLINK__" hidden="1">{"fdsup://IBCentral/FAT Viewer?action=UPDATE&amp;creator=factset&amp;DOC_NAME=fat:reuters_qtrly_shs_src_window.fat&amp;display_string=Audit&amp;DYN_ARGS=TRUE&amp;VAR:ID1=67073Y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4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49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9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0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0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2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4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4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3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5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6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7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8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9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localSheetId="12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5__FDSAUDITLINK__" hidden="1">{"fdsup://IBCentral/FAT Viewer?action=UPDATE&amp;creator=factset&amp;DOC_NAME=fat:reuters_qtrly_source_window.fat&amp;display_string=Audit&amp;DYN_ARGS=TRUE&amp;VAR:ID1=87237510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8__FDSAUDITLINK__" localSheetId="4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3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5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6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7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8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9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localSheetId="12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8__FDSAUDITLINK__" hidden="1">{"fdsup://IBCentral/FAT Viewer?action=UPDATE&amp;creator=factset&amp;DOC_NAME=fat:reuters_qtrly_shs_src_window.fat&amp;display_string=Audit&amp;DYN_ARGS=TRUE&amp;VAR:ID1=72348410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59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59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0__FDSAUDITLINK__" localSheetId="4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3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5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6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7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8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9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12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hidden="1">{"fdsup://IBCentral/FAT Viewer?action=UPDATE&amp;creator=factset&amp;DOC_NAME=fat:reuters_qtrly_source_window.fat&amp;display_string=Audit&amp;DYN_ARGS=TRUE&amp;VAR:ID1=45822P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4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3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5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6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7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8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9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localSheetId="12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1__FDSAUDITLINK__" hidden="1">{"fdsup://IBCentral/FAT Viewer?action=UPDATE&amp;creator=factset&amp;DOC_NAME=fat:reuters_qtrly_shs_src_window.fat&amp;display_string=Audit&amp;DYN_ARGS=TRUE&amp;VAR:ID1=45822P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2__FDSAUDITLINK__" localSheetId="4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3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5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6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7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8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9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localSheetId="12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2__FDSAUDITLINK__" hidden="1">{"fdsup://IBCentral/FAT Viewer?action=UPDATE&amp;creator=factset&amp;DOC_NAME=fat:reuters_qtrly_source_window.fat&amp;display_string=Audit&amp;DYN_ARGS=TRUE&amp;VAR:ID1=01880210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3__FDSAUDITLINK__" localSheetId="4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3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5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6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7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8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9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localSheetId="12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3__FDSAUDITLINK__" hidden="1">{"fdsup://IBCentral/FAT Viewer?action=UPDATE&amp;creator=factset&amp;DOC_NAME=fat:reuters_qtrly_source_window.fat&amp;display_string=Audit&amp;DYN_ARGS=TRUE&amp;VAR:ID1=95709T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4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3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5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6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7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8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9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localSheetId="12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4__FDSAUDITLINK__" hidden="1">{"fdsup://IBCentral/FAT Viewer?action=UPDATE&amp;creator=factset&amp;DOC_NAME=fat:reuters_qtrly_shs_src_window.fat&amp;display_string=Audit&amp;DYN_ARGS=TRUE&amp;VAR:ID1=95709T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5__FDSAUDITLINK__" localSheetId="4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3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5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6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7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8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9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localSheetId="12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5__FDSAUDITLINK__" hidden="1">{"fdsup://IBCentral/FAT Viewer?action=UPDATE&amp;creator=factset&amp;DOC_NAME=fat:reuters_qtrly_source_window.fat&amp;display_string=Audit&amp;DYN_ARGS=TRUE&amp;VAR:ID1=39116410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6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6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7__FDSAUDITLINK__" localSheetId="4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3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5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6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7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8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9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localSheetId="12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7__FDSAUDITLINK__" hidden="1">{"fdsup://IBCentral/FAT Viewer?action=UPDATE&amp;creator=factset&amp;DOC_NAME=fat:reuters_qtrly_shs_src_window.fat&amp;display_string=Audit&amp;DYN_ARGS=TRUE&amp;VAR:ID1=67083710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8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8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9__FDSAUDITLINK__" localSheetId="4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3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5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6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7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8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9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localSheetId="12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9__FDSAUDITLINK__" hidden="1">{"fdsup://IBCentral/FAT Viewer?action=UPDATE&amp;creator=factset&amp;DOC_NAME=fat:reuters_qtrly_source_window.fat&amp;display_string=Audit&amp;DYN_ARGS=TRUE&amp;VAR:ID1=12589610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6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8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9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localSheetId="1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0__FDSAUDITLINK__" localSheetId="4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3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5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6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7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8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9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localSheetId="12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0__FDSAUDITLINK__" hidden="1">{"fdsup://IBCentral/FAT Viewer?action=UPDATE&amp;creator=factset&amp;DOC_NAME=fat:reuters_qtrly_shs_src_window.fat&amp;display_string=Audit&amp;DYN_ARGS=TRUE&amp;VAR:ID1=12589610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1__FDSAUDITLINK__" localSheetId="4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3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5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6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7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8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9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localSheetId="12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1__FDSAUDITLINK__" hidden="1">{"fdsup://IBCentral/FAT Viewer?action=UPDATE&amp;creator=factset&amp;DOC_NAME=fat:reuters_qtrly_source_window.fat&amp;display_string=Audit&amp;DYN_ARGS=TRUE&amp;VAR:ID1=67073Y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2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3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6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6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77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7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8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7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0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0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1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1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4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6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6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7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7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8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8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289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9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6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8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9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localSheetId="1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1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1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2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3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3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4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6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6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8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99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__FDSAUDITLINK__" localSheetId="4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3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5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6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7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8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9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localSheetId="12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01880210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0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08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8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9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9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0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2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2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3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3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4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4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315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5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7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7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18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8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9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19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6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8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9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localSheetId="1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0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22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2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24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4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3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6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8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9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localSheetId="1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5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6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6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8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9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localSheetId="1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6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8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9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localSheetId="1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6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8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9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localSheetId="1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6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8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9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localSheetId="1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123Graph_BCHART_29" hidden="1">#REF!</definedName>
    <definedName name="_14__FDSAUDITLINK__" localSheetId="4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3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5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6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7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8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9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localSheetId="12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95709T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6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8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9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localSheetId="1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2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3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6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8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9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localSheetId="1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4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6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8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9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localSheetId="1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6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8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9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localSheetId="1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7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9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__123Graph_CCHART_1" hidden="1">#REF!</definedName>
    <definedName name="_15__FDSAUDITLINK__" localSheetId="4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3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5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6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7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8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9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localSheetId="12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95709T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0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6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8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9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localSheetId="1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1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152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6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8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9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localSheetId="1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4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5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6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8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9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localSheetId="1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6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8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9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localSheetId="1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8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9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6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8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9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localSheetId="1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__123Graph_DCHART_1" hidden="1">#REF!</definedName>
    <definedName name="_16__FDSAUDITLINK__" localSheetId="4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3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5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6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7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8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9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localSheetId="12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39116410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0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6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8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9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localSheetId="1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1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6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8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9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localSheetId="1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6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8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9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localSheetId="1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6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8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9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localSheetId="1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5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6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6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8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9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localSheetId="1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6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8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9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localSheetId="1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6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8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9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localSheetId="1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__123Graph_XCHART_1" hidden="1">#REF!</definedName>
    <definedName name="_17__FDSAUDITLINK__" localSheetId="4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3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5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6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7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8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9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localSheetId="12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39116410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1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2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6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8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9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localSheetId="1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6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8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__FDSAUDITLINK__" localSheetId="4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3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5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6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7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8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9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localSheetId="12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67083710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1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2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3__FDSAUDITLINK__" localSheetId="4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3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5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6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7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8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9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localSheetId="12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4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6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8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9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localSheetId="1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6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8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9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localSheetId="1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6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8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9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localSheetId="1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6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8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9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localSheetId="1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2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6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8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9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localSheetId="1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6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8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9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localSheetId="1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6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6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8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9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localSheetId="1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8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_123Graph_ACHART_1" hidden="1">#REF!</definedName>
    <definedName name="_2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__FDSAUDITLINK__" localSheetId="4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3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5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6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7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8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9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localSheetId="12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90920510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2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2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3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6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8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9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localSheetId="1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3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4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5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5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6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0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_0_0_K" hidden="1">#REF!</definedName>
    <definedName name="_210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0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1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6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8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9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localSheetId="1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2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3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3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4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5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6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8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9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localSheetId="1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5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6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6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7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8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6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8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9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localSheetId="1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8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__FDSAUDITLINK__" localSheetId="4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3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5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6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7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8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9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localSheetId="12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12589610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0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1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2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3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6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8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9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localSheetId="1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4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4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5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5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6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6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27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6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8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9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localSheetId="1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7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8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9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6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8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9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localSheetId="1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6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8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9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localSheetId="1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0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6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8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9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localSheetId="1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0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1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6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8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9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localSheetId="1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2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2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3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4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6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6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7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6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8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9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localSheetId="1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8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6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8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9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localSheetId="1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8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9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9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4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3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5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6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7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8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9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localSheetId="12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67073Y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0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0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1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2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2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3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6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8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9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localSheetId="1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3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4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5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5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6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8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9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localSheetId="1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6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7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7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8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6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8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9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localSheetId="1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8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_0_0_S" hidden="1">#REF!</definedName>
    <definedName name="_250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6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8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9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localSheetId="1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0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1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6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8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9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localSheetId="1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1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2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3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4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4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5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6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8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9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localSheetId="1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6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6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57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7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8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59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6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8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9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localSheetId="1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9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__FDSAUDITLINK__" localSheetId="4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3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5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6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7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8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9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localSheetId="12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hs_src_window.fat&amp;display_string=Audit&amp;DYN_ARGS=TRUE&amp;VAR:ID1=45110710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0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0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1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1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2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3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3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4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6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8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9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localSheetId="1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5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6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6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8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9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localSheetId="1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6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7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7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6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8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9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localSheetId="1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8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__FDSAUDITLINK__" localSheetId="4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3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5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6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7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8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9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localSheetId="12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hs_src_window.fat&amp;display_string=Audit&amp;DYN_ARGS=TRUE&amp;VAR:ID1=72348410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0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6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8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9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localSheetId="1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1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2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3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6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8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9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localSheetId="1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3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4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4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6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8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9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localSheetId="1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5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6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6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77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6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8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9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localSheetId="1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7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8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9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79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4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3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5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6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7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8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9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localSheetId="12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hs_src_window.fat&amp;display_string=Audit&amp;DYN_ARGS=TRUE&amp;VAR:ID1=12561W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0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0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281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3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6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8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9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localSheetId="1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5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5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6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7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7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8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6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8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9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localSheetId="1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__FDSAUDITLINK__" localSheetId="4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3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5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6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7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8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9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localSheetId="12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hs_src_window.fat&amp;display_string=Audit&amp;DYN_ARGS=TRUE&amp;VAR:ID1=45822P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6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8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9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localSheetId="1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1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6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8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9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localSheetId="1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4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6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8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9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localSheetId="1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6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7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6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8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9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localSheetId="1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8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6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8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9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localSheetId="1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_FDSAUDITLINK__" localSheetId="4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3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5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6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7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8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9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localSheetId="12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hs_src_window.fat&amp;display_string=Audit&amp;DYN_ARGS=TRUE&amp;VAR:ID1=87237510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4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3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5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6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7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8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9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localSheetId="12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hs_src_window.fat&amp;display_string=Audit&amp;DYN_ARGS=TRUE&amp;VAR:ID1=01880210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0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1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6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8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9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localSheetId="1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3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4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05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7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6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8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9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localSheetId="1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__FDSAUDITLINK__" localSheetId="4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3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5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6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7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8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9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localSheetId="12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95709T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0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1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2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6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8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9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localSheetId="1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4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6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8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9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localSheetId="1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5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6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8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9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localSheetId="1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8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6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8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9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localSheetId="1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4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3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5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6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7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8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9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localSheetId="12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hs_src_window.fat&amp;display_string=Audit&amp;DYN_ARGS=TRUE&amp;VAR:ID1=39116410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0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1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6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8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9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localSheetId="1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2__FDSAUDITLINK__" localSheetId="4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3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5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6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7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8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9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localSheetId="12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67083710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6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8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9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localSheetId="1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4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5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6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8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9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localSheetId="1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7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2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29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__FDSAUDITLINK__" localSheetId="4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3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5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6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7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8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9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localSheetId="12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hs_src_window.fat&amp;display_string=Audit&amp;DYN_ARGS=TRUE&amp;VAR:ID1=67083710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0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6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8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9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localSheetId="1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6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8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9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localSheetId="1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4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3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5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6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7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8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9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localSheetId="12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3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6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8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9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localSheetId="1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4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5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6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9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localSheetId="4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3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5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6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7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8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9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localSheetId="12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hs_src_window.fat&amp;display_string=Audit&amp;DYN_ARGS=TRUE&amp;VAR:ID1=90920510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1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6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8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9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localSheetId="1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3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4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46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6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8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9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localSheetId="1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8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6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8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9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localSheetId="1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9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5__FDSAUDITLINK__" localSheetId="4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3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5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6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7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8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9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localSheetId="12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hs_src_window.fat&amp;display_string=Audit&amp;DYN_ARGS=TRUE&amp;VAR:ID1=12589610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2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3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6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8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9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localSheetId="1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6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8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9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localSheetId="1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4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3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5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6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7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8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9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localSheetId="12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7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6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8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9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localSheetId="1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9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6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8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9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localSheetId="1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__FDSAUDITLINK__" localSheetId="4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3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5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6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7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8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9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localSheetId="12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hs_src_window.fat&amp;display_string=Audit&amp;DYN_ARGS=TRUE&amp;VAR:ID1=67073Y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1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5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6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6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8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9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localSheetId="1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6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8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9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localSheetId="1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8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6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8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9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localSheetId="1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9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__FDSAUDITLINK__" localSheetId="4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3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5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6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7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8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9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localSheetId="12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1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2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6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8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9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localSheetId="1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3__FDSAUDITLINK__" localSheetId="4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3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5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6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7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8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9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localSheetId="12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hs_src_window.fat&amp;display_string=Audit&amp;DYN_ARGS=TRUE&amp;VAR:ID1=01880210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74__FDSAUDITLINK__" localSheetId="4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3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5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6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7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8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9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localSheetId="12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67073Y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5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6__FDSAUDITLINK__" localSheetId="4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3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5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6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7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8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9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localSheetId="12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39116410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37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6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8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9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localSheetId="1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1__FDSAUDITLINK__" localSheetId="4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3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5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6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7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8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9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localSheetId="12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12589610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2__FDSAUDITLINK__" localSheetId="4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3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5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6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7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8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9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localSheetId="12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12561W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3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4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3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5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6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7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8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9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localSheetId="12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67083710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4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3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5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6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7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8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9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localSheetId="12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90920510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6__FDSAUDITLINK__" localSheetId="4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3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5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6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7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8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9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localSheetId="12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39116410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4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3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5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6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7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8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9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localSheetId="12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12589610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8__FDSAUDITLINK__" localSheetId="4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3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5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6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7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8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9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localSheetId="12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12561W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4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3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5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6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7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8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9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localSheetId="12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45110710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6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8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9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localSheetId="1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4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3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5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6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7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8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9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localSheetId="12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45822P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1__FDSAUDITLINK__" localSheetId="4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3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5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6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7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8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9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localSheetId="12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95709T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2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93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4__FDSAUDITLINK__" localSheetId="4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3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5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6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7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8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9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localSheetId="12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ource_window.fat&amp;display_string=Audit&amp;DYN_ARGS=TRUE&amp;VAR:ID1=01880210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5__FDSAUDITLINK__" localSheetId="4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3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5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6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7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8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9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localSheetId="12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hidden="1">{"fdsup://IBCentral/FAT Viewer?action=UPDATE&amp;creator=factset&amp;DOC_NAME=fat:reuters_qtrly_source_window.fat&amp;display_string=Audit&amp;DYN_ARGS=TRUE&amp;VAR:ID1=72348410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6__FDSAUDITLINK__" localSheetId="4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3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5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6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7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8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9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localSheetId="12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6__FDSAUDITLINK__" hidden="1">{"fdsup://IBCentral/FAT Viewer?action=UPDATE&amp;creator=factset&amp;DOC_NAME=fat:reuters_qtrly_source_window.fat&amp;display_string=Audit&amp;DYN_ARGS=TRUE&amp;VAR:ID1=45822P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7__FDSAUDITLINK__" localSheetId="4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3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5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6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7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8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9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localSheetId="12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hidden="1">{"fdsup://IBCentral/FAT Viewer?action=UPDATE&amp;creator=factset&amp;DOC_NAME=fat:reuters_qtrly_source_window.fat&amp;display_string=Audit&amp;DYN_ARGS=TRUE&amp;VAR:ID1=87237510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8__FDSAUDITLINK__" localSheetId="4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3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5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6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7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8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9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localSheetId="12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8__FDSAUDITLINK__" hidden="1">{"fdsup://IBCentral/FAT Viewer?action=UPDATE&amp;creator=factset&amp;DOC_NAME=fat:reuters_qtrly_shs_src_window.fat&amp;display_string=Audit&amp;DYN_ARGS=TRUE&amp;VAR:ID1=45822P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123Graph_BCHART_1" hidden="1">#REF!</definedName>
    <definedName name="_4__FDSAUDITLINK__" localSheetId="4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3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5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6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7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8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9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localSheetId="12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45110710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4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3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5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6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7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8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9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localSheetId="12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2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4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4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07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7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09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9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6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8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9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localSheetId="1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1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3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3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4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6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6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17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7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8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8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19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9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6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8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9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localSheetId="1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0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2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3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3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6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7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9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29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6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8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9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localSheetId="1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2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2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3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36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6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7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0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0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1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7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8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8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9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5__FDSAUDITLINK__" localSheetId="4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3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5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6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7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8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9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localSheetId="12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2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8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9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9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6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8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9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localSheetId="1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1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4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5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7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9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0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1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1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2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4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4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6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7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8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8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0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1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2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3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3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4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5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8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8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9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9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6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8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9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localSheetId="1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5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6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6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7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7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_123Graph_ACHART_1" hidden="1">#REF!</definedName>
    <definedName name="_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__FDSAUDITLINK__" localSheetId="4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3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5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6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7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8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9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localSheetId="12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2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3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3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06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7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7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09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4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5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6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7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8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9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localSheetId="12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0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1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2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4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4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15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1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6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8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9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localSheetId="1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0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1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2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3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3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4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7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7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8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9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9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6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8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9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localSheetId="1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1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1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2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3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3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4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5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7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7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38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8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9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9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6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8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9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localSheetId="1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0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1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2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3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6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6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47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7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8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0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1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2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2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3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4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5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58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8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9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9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1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1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66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6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8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8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6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8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9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localSheetId="1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2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2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5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6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7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7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7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9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localSheetId="4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3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5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6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7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8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9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localSheetId="12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1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1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7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7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9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89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6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8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9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localSheetId="1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2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2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9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4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3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5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6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7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8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9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localSheetId="12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72348410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5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08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8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0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__FDSAUDITLINK__" localSheetId="4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3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5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6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7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8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9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localSheetId="12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67073Y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1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1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1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3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3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5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5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8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8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1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6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8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9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localSheetId="1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2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2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2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5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8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2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2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6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8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9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localSheetId="1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0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38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8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39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39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4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3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5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6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7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8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9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localSheetId="12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01880210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0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0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1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1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2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2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4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4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46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6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47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7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49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49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6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8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9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localSheetId="1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0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1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2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3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4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5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5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56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6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7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8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8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5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5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6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8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9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localSheetId="1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1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2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2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64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4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5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5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6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6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7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7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68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8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9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localSheetId="4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3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5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6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7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8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9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localSheetId="12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semi_source_window.fat&amp;display_string=Audit&amp;DYN_ARGS=TRUE&amp;VAR:ID1=CM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72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2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3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3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4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4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5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6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6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8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9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0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0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1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1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2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2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3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4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4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85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5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88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8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9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89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9__FDSAUDITLINK__" localSheetId="4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3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5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6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7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8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9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localSheetId="12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95709T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1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1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6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6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98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8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9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__123Graph_ACHART_29" hidden="1">#REF!</definedName>
    <definedName name="_7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6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8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9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localSheetId="1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2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2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5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6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7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7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0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09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1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1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1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7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7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9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19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__FDSAUDITLINK__" localSheetId="4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3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5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6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7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8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9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localSheetId="12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semi_source_window.fat&amp;display_string=Audit&amp;DYN_ARGS=TRUE&amp;VAR:ID1=T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2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2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2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2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2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2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6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8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9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localSheetId="1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5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3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38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8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3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__FDSAUDITLINK__" localSheetId="4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3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5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6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7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8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9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localSheetId="12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67083710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1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1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4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3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3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45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5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8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8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4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__FDSAUDITLINK__" localSheetId="4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3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5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6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7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8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9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localSheetId="12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95709T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5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2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2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5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8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5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__FDSAUDITLINK__" localSheetId="4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3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5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6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7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8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9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localSheetId="12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45822P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0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6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68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8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69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9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6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8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9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localSheetId="1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0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0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1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1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2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2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3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4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4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5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76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6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77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7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8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8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79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79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6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8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9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localSheetId="1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0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1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2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3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4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5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5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86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6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7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8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8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8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1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2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2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794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4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5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5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6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6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97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7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8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8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99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4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3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5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6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7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8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9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localSheetId="12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12561W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0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1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2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2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3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3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4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4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5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5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06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6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7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8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9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6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8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9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localSheetId="1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0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0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1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2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2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3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4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4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5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5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6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6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8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8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19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19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2__FDSAUDITLINK__" localSheetId="4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3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5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6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7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8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9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localSheetId="12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01880210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1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1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3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3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6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6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7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8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9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6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8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9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localSheetId="1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0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0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2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2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3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4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5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6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7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7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9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1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1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4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4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5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5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4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7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7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4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9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9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4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3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5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6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7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8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9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localSheetId="12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semi_source_window.fat&amp;display_string=Audit&amp;DYN_ARGS=TRUE&amp;VAR:ID1=PNW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1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2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2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5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4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3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5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6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7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8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9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localSheetId="12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90920510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5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6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6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67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7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68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9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__FDSAUDITLINK__" localSheetId="4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3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5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6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7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8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9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localSheetId="12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01880210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0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1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1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72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2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3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3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4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4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5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5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78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8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9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__FDSAUDITLINK__" localSheetId="4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3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5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6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7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8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9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localSheetId="12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45110710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0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0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2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2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3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3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4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4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5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6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7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8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4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3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5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6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7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8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9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localSheetId="12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semi_source_window.fat&amp;display_string=Audit&amp;DYN_ARGS=TRUE&amp;VAR:ID1=NV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0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0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2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2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3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3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4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4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5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6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6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898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8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99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4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3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5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6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7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8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9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localSheetId="12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12561W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4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3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5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6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7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8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9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localSheetId="12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39116410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0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0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1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1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2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3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3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6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6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7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7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08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8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09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__FDSAUDITLINK__" localSheetId="4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3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5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6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7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8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9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localSheetId="12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12561W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0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0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3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3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5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6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7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8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8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19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__FDSAUDITLINK__" localSheetId="4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3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5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6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7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8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9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localSheetId="12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87237510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0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1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1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2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2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3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3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4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4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5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5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6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6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28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8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29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4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3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5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6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7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8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9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localSheetId="12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12589610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2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2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3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3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4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5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5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6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6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3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8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8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3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4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3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5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6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7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8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9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localSheetId="12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95709T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0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0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1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1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2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5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6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7__FDSAUDITLINK__" localSheetId="4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3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5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6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7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8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9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localSheetId="12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7__FDSAUDITLINK__" hidden="1">{"fdsup://IBCentral/FAT Viewer?action=UPDATE&amp;creator=factset&amp;DOC_NAME=fat:reuters_qtrly_shs_src_window.fat&amp;display_string=Audit&amp;DYN_ARGS=TRUE&amp;VAR:ID1=01852230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48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8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49__FDSAUDITLINK__" localSheetId="4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3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5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6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7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8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9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localSheetId="12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9__FDSAUDITLINK__" hidden="1">{"fdsup://IBCentral/FAT Viewer?action=UPDATE&amp;creator=factset&amp;DOC_NAME=fat:reuters_semi_source_window.fat&amp;display_string=Audit&amp;DYN_ARGS=TRUE&amp;VAR:ID1=VVC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__FDSAUDITLINK__" localSheetId="4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3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5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6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7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8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9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localSheetId="12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72348410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0__FDSAUDITLINK__" localSheetId="4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3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5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6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7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8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9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localSheetId="12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0__FDSAUDITLINK__" hidden="1">{"fdsup://IBCentral/FAT Viewer?action=UPDATE&amp;creator=factset&amp;DOC_NAME=fat:reuters_qtrly_shs_src_window.fat&amp;display_string=Audit&amp;DYN_ARGS=TRUE&amp;VAR:ID1=92240G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1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1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2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3__FDSAUDITLINK__" localSheetId="4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3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5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6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7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8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9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localSheetId="12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3__FDSAUDITLINK__" hidden="1">{"fdsup://IBCentral/FAT Viewer?action=UPDATE&amp;creator=factset&amp;DOC_NAME=fat:reuters_qtrly_shs_src_window.fat&amp;display_string=Audit&amp;DYN_ARGS=TRUE&amp;VAR:ID1=90920510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4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4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5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5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4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3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5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6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7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8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9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localSheetId="12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6__FDSAUDITLINK__" hidden="1">{"fdsup://IBCentral/FAT Viewer?action=UPDATE&amp;creator=factset&amp;DOC_NAME=fat:reuters_qtrly_shs_src_window.fat&amp;display_string=Audit&amp;DYN_ARGS=TRUE&amp;VAR:ID1=69349H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7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7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8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8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4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3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5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6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7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8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9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localSheetId="12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59__FDSAUDITLINK__" hidden="1">{"fdsup://IBCentral/FAT Viewer?action=UPDATE&amp;creator=factset&amp;DOC_NAME=fat:reuters_qtrly_shs_src_window.fat&amp;display_string=Audit&amp;DYN_ARGS=TRUE&amp;VAR:ID1=73650884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__FDSAUDITLINK__" localSheetId="4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3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5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6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7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8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9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localSheetId="12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OG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0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0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1__FDSAUDITLINK__" localSheetId="4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3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5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6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7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8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9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localSheetId="12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1__FDSAUDITLINK__" hidden="1">{"fdsup://IBCentral/FAT Viewer?action=UPDATE&amp;creator=factset&amp;DOC_NAME=fat:reuters_qtrly_source_window.fat&amp;display_string=Audit&amp;DYN_ARGS=TRUE&amp;VAR:ID1=68964810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4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3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5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6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7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8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9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localSheetId="12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2__FDSAUDITLINK__" hidden="1">{"fdsup://IBCentral/FAT Viewer?action=UPDATE&amp;creator=factset&amp;DOC_NAME=fat:reuters_qtrly_shs_src_window.fat&amp;display_string=Audit&amp;DYN_ARGS=TRUE&amp;VAR:ID1=68964810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3__FDSAUDITLINK__" localSheetId="4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3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5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6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7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8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9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localSheetId="12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3__FDSAUDITLINK__" hidden="1">{"fdsup://IBCentral/FAT Viewer?action=UPDATE&amp;creator=factset&amp;DOC_NAME=fat:reuters_qtrly_source_window.fat&amp;display_string=Audit&amp;DYN_ARGS=TRUE&amp;VAR:ID1=66807430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4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4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5__FDSAUDITLINK__" localSheetId="4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3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5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6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7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8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9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localSheetId="12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5__FDSAUDITLINK__" hidden="1">{"fdsup://IBCentral/FAT Viewer?action=UPDATE&amp;creator=factset&amp;DOC_NAME=fat:reuters_qtrly_shs_src_window.fat&amp;display_string=Audit&amp;DYN_ARGS=TRUE&amp;VAR:ID1=66807430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6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6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7__FDSAUDITLINK__" localSheetId="4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3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5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6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7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8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9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localSheetId="12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7__FDSAUDITLINK__" hidden="1">{"fdsup://IBCentral/FAT Viewer?action=UPDATE&amp;creator=factset&amp;DOC_NAME=fat:reuters_semi_source_window.fat&amp;display_string=Audit&amp;DYN_ARGS=TRUE&amp;VAR:ID1=ID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8__FDSAUDITLINK__" localSheetId="4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3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5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6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7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8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9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localSheetId="12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8__FDSAUDITLINK__" hidden="1">{"fdsup://IBCentral/FAT Viewer?action=UPDATE&amp;creator=factset&amp;DOC_NAME=fat:reuters_qtrly_shs_src_window.fat&amp;display_string=Audit&amp;DYN_ARGS=TRUE&amp;VAR:ID1=45110710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9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69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__FDSAUDITLINK__" localSheetId="4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3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5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6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7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8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9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localSheetId="12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45822P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0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4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3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5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6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7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8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9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localSheetId="12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1__FDSAUDITLINK__" hidden="1">{"fdsup://IBCentral/FAT Viewer?action=UPDATE&amp;creator=factset&amp;DOC_NAME=fat:reuters_qtrly_shs_src_window.fat&amp;display_string=Audit&amp;DYN_ARGS=TRUE&amp;VAR:ID1=41987010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2__FDSAUDITLINK__" localSheetId="4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3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5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6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7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8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9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localSheetId="12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2__FDSAUDITLINK__" hidden="1">{"fdsup://IBCentral/FAT Viewer?action=UPDATE&amp;creator=factset&amp;DOC_NAME=fat:reuters_qtrly_source_window.fat&amp;display_string=Audit&amp;DYN_ARGS=TRUE&amp;VAR:ID1=28367785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3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3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74__FDSAUDITLINK__" localSheetId="4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3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5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6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7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8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9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localSheetId="12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4__FDSAUDITLINK__" hidden="1">{"fdsup://IBCentral/FAT Viewer?action=UPDATE&amp;creator=factset&amp;DOC_NAME=fat:reuters_qtrly_shs_src_window.fat&amp;display_string=Audit&amp;DYN_ARGS=TRUE&amp;VAR:ID1=28367785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5__FDSAUDITLINK__" localSheetId="4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3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5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6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7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8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9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localSheetId="12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5__FDSAUDITLINK__" hidden="1">{"fdsup://IBCentral/FAT Viewer?action=UPDATE&amp;creator=factset&amp;DOC_NAME=fat:reuters_qtrly_source_window.fat&amp;display_string=Audit&amp;DYN_ARGS=TRUE&amp;VAR:ID1=12561W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6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6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4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3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5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6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7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8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9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localSheetId="12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7__FDSAUDITLINK__" hidden="1">{"fdsup://IBCentral/FAT Viewer?action=UPDATE&amp;creator=factset&amp;DOC_NAME=fat:reuters_qtrly_shs_src_window.fat&amp;display_string=Audit&amp;DYN_ARGS=TRUE&amp;VAR:ID1=12561W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8__FDSAUDITLINK__" localSheetId="4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3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5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6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7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8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9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localSheetId="12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8__FDSAUDITLINK__" hidden="1">{"fdsup://IBCentral/FAT Viewer?action=UPDATE&amp;creator=factset&amp;DOC_NAME=fat:reuters_qtrly_source_window.fat&amp;display_string=Audit&amp;DYN_ARGS=TRUE&amp;VAR:ID1=09211310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79__FDSAUDITLINK__" localSheetId="4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3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5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6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7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8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9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localSheetId="12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9__FDSAUDITLINK__" hidden="1">{"fdsup://IBCentral/FAT Viewer?action=UPDATE&amp;creator=factset&amp;DOC_NAME=fat:reuters_semi_source_window.fat&amp;display_string=Audit&amp;DYN_ARGS=TRUE&amp;VAR:ID1=BKH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__FDSAUDITLINK__" localSheetId="4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3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5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6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7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8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9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localSheetId="12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39116410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0__FDSAUDITLINK__" localSheetId="4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3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5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6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7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8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9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12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hidden="1">{"fdsup://IBCentral/FAT Viewer?action=UPDATE&amp;creator=factset&amp;DOC_NAME=fat:reuters_qtrly_shs_src_window.fat&amp;display_string=Audit&amp;DYN_ARGS=TRUE&amp;VAR:ID1=09211310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1__FDSAUDITLINK__" localSheetId="4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3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5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6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7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8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9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localSheetId="12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1__FDSAUDITLINK__" hidden="1">{"fdsup://IBCentral/FAT Viewer?action=UPDATE&amp;creator=factset&amp;DOC_NAME=fat:reuters_qtrly_source_window.fat&amp;display_string=Audit&amp;DYN_ARGS=TRUE&amp;VAR:ID1=05379B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2__FDSAUDITLINK__" localSheetId="4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3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5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6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7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8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9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localSheetId="12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hidden="1">{"fdsup://IBCentral/FAT Viewer?action=UPDATE&amp;creator=factset&amp;DOC_NAME=fat:reuters_semi_source_window.fat&amp;display_string=Audit&amp;DYN_ARGS=TRUE&amp;VAR:ID1=AVA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3__FDSAUDITLINK__" localSheetId="4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3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5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6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7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8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9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localSheetId="12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3__FDSAUDITLINK__" hidden="1">{"fdsup://IBCentral/FAT Viewer?action=UPDATE&amp;creator=factset&amp;DOC_NAME=fat:reuters_qtrly_shs_src_window.fat&amp;display_string=Audit&amp;DYN_ARGS=TRUE&amp;VAR:ID1=05379B10&amp;VAR:RCODE=FDSSHSOUTDEPS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4__FDSAUDITLINK__" localSheetId="4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3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5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6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7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8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9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localSheetId="12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4__FDSAUDITLINK__" hidden="1">{"fdsup://IBCentral/FAT Viewer?action=UPDATE&amp;creator=factset&amp;DOC_NAME=fat:reuters_qtrly_source_window.fat&amp;display_string=Audit&amp;DYN_ARGS=TRUE&amp;VAR:ID1=92240G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5__FDSAUDITLINK__" localSheetId="4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3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5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6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7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8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9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localSheetId="12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5__FDSAUDITLINK__" hidden="1">{"fdsup://IBCentral/FAT Viewer?action=UPDATE&amp;creator=factset&amp;DOC_NAME=fat:reuters_semi_source_window.fat&amp;display_string=Audit&amp;DYN_ARGS=TRUE&amp;VAR:ID1=UN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6__FDSAUDITLINK__" localSheetId="4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3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5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6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7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8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9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localSheetId="12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6__FDSAUDITLINK__" hidden="1">{"fdsup://IBCentral/FAT Viewer?action=UPDATE&amp;creator=factset&amp;DOC_NAME=fat:reuters_qtrly_source_window.fat&amp;display_string=Audit&amp;DYN_ARGS=TRUE&amp;VAR:ID1=41987010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4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3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5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6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7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8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9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localSheetId="12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7__FDSAUDITLINK__" hidden="1">{"fdsup://IBCentral/FAT Viewer?action=UPDATE&amp;creator=factset&amp;DOC_NAME=fat:reuters_qtrly_source_window.fat&amp;display_string=Audit&amp;DYN_ARGS=TRUE&amp;VAR:ID1=01852230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88__FDSAUDITLINK__" localSheetId="4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3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5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6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7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8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9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localSheetId="12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8__FDSAUDITLINK__" hidden="1">{"fdsup://IBCentral/FAT Viewer?action=UPDATE&amp;creator=factset&amp;DOC_NAME=fat:reuters_qtrly_source_window.fat&amp;display_string=Audit&amp;DYN_ARGS=TRUE&amp;VAR:ID1=41987010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4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3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5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6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7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8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9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localSheetId="12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9__FDSAUDITLINK__" hidden="1">{"fdsup://IBCentral/FAT Viewer?action=UPDATE&amp;creator=factset&amp;DOC_NAME=fat:reuters_qtrly_source_window.fat&amp;display_string=Audit&amp;DYN_ARGS=TRUE&amp;VAR:ID1=69349H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__FDSAUDITLINK__" localSheetId="4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3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5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6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7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8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9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localSheetId="12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12561W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0__FDSAUDITLINK__" localSheetId="4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3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5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6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7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8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9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localSheetId="12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0__FDSAUDITLINK__" hidden="1">{"fdsup://IBCentral/FAT Viewer?action=UPDATE&amp;creator=factset&amp;DOC_NAME=fat:reuters_qtrly_source_window.fat&amp;display_string=Audit&amp;DYN_ARGS=TRUE&amp;VAR:ID1=73650884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1__FDSAUDITLINK__" localSheetId="4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3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5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6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7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8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9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localSheetId="12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1__FDSAUDITLINK__" hidden="1">{"fdsup://IBCentral/FAT Viewer?action=UPDATE&amp;creator=factset&amp;DOC_NAME=fat:reuters_qtrly_source_window.fat&amp;display_string=Audit&amp;DYN_ARGS=TRUE&amp;VAR:ID1=68964810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4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3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5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6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7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8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9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localSheetId="12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2__FDSAUDITLINK__" hidden="1">{"fdsup://IBCentral/FAT Viewer?action=UPDATE&amp;creator=factset&amp;DOC_NAME=fat:reuters_qtrly_source_window.fat&amp;display_string=Audit&amp;DYN_ARGS=TRUE&amp;VAR:ID1=69349H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3__FDSAUDITLINK__" localSheetId="4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3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5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6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7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8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9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localSheetId="12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3__FDSAUDITLINK__" hidden="1">{"fdsup://IBCentral/FAT Viewer?action=UPDATE&amp;creator=factset&amp;DOC_NAME=fat:reuters_semi_source_window.fat&amp;display_string=Audit&amp;DYN_ARGS=TRUE&amp;VAR:ID1=ALE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4__FDSAUDITLINK__" localSheetId="4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3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5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6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7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8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9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localSheetId="12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4__FDSAUDITLINK__" hidden="1">{"fdsup://IBCentral/FAT Viewer?action=UPDATE&amp;creator=factset&amp;DOC_NAME=fat:reuters_qtrly_source_window.fat&amp;display_string=Audit&amp;DYN_ARGS=TRUE&amp;VAR:ID1=45110710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4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3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5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6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7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8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9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localSheetId="12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5__FDSAUDITLINK__" hidden="1">{"fdsup://IBCentral/FAT Viewer?action=UPDATE&amp;creator=factset&amp;DOC_NAME=fat:reuters_qtrly_source_window.fat&amp;display_string=Audit&amp;DYN_ARGS=TRUE&amp;VAR:ID1=73650884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6__FDSAUDITLINK__" localSheetId="4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3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5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6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7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8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9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localSheetId="12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6__FDSAUDITLINK__" hidden="1">{"fdsup://IBCentral/FAT Viewer?action=UPDATE&amp;creator=factset&amp;DOC_NAME=fat:reuters_qtrly_source_window.fat&amp;display_string=Audit&amp;DYN_ARGS=TRUE&amp;VAR:ID1=12561W10&amp;VAR:RCODE=FDSPFDSTKTOTAL&amp;VAR:SDATE=20100999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7__FDSAUDITLINK__" localSheetId="4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3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5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6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7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8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9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localSheetId="12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7__FDSAUDITLINK__" hidden="1">{"fdsup://IBCentral/FAT Viewer?action=UPDATE&amp;creator=factset&amp;DOC_NAME=fat:reuters_semi_source_window.fat&amp;display_string=Audit&amp;DYN_ARGS=TRUE&amp;VAR:ID1=EE&amp;VAR:RCODE=FDSPFDSTKTOTAL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998__FDSAUDITLINK__" localSheetId="4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3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5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6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7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8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9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localSheetId="12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8__FDSAUDITLINK__" hidden="1">{"fdsup://IBCentral/FAT Viewer?action=UPDATE&amp;creator=factset&amp;DOC_NAME=fat:reuters_qtrly_source_window.fat&amp;display_string=Audit&amp;DYN_ARGS=TRUE&amp;VAR:ID1=90920510&amp;VAR:RCODE=STLD&amp;VAR:SDATE=20100999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99__FDSAUDITLINK__" localSheetId="4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3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5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6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7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8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9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localSheetId="12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hidden="1">{"fdsup://IBCentral/FAT Viewer?action=UPDATE&amp;creator=factset&amp;DOC_NAME=fat:reuters_semi_source_window.fat&amp;display_string=Audit&amp;DYN_ARGS=TRUE&amp;VAR:ID1=NWE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bdm.4268006C634044AEA5E0892C06DFA072.edm" hidden="1">#REF!</definedName>
    <definedName name="_bdm.615DFE1869E845909877EEF25AA76DE8.edm" hidden="1">#REF!</definedName>
    <definedName name="_bdm.6787506B44D949C8854DE26640B4EA79.edm" hidden="1">#REF!</definedName>
    <definedName name="_bdm.735FFA871BA14130BE4836E1A70365B1.edm" hidden="1">#REF!</definedName>
    <definedName name="_bdm.7883033627474877BCBBA36464A7F374.edm" hidden="1">#REF!</definedName>
    <definedName name="_bdm.A7A4072B61FE461CBCB970DADBDFD100.edm" hidden="1">#REF!</definedName>
    <definedName name="_bdm.B07FB679FE7C4A3191D8B49EDE6CE0FE.edm" hidden="1">#REF!</definedName>
    <definedName name="_bdm.B165C2CC20F846B3A03636F3452B7EEA.edm" hidden="1">#REF!</definedName>
    <definedName name="_bdm.C917FB6589134FEC95C8297E55A91D54.edm" hidden="1">#REF!</definedName>
    <definedName name="_bdm.EFE7760B65B54C64BE11BDED1319D00B.edm" hidden="1">#REF!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X" hidden="1">#REF!</definedName>
    <definedName name="_Sort" hidden="1">#REF!</definedName>
    <definedName name="aaaa" hidden="1">{"Benefits Summary",#N/A,FALSE,"Benefits Info without WC Amount";"Medical and Dental Costs",#N/A,FALSE,"Benefits Info without WC Amount";"Workers' Compensation",#N/A,FALSE,"Benefits Info without WC Amount"}</definedName>
    <definedName name="anscount" hidden="1">3</definedName>
    <definedName name="AS2DocOpenMode" hidden="1">"AS2DocumentEdit"</definedName>
    <definedName name="AS2NamedRange" hidden="1">7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7" hidden="1">#REF!</definedName>
    <definedName name="BLPH678" hidden="1">#REF!</definedName>
    <definedName name="BLPH679" hidden="1">#REF!</definedName>
    <definedName name="BLPH68" hidden="1">#REF!</definedName>
    <definedName name="BLPH680" hidden="1">#REF!</definedName>
    <definedName name="BLPH681" hidden="1">#REF!</definedName>
    <definedName name="BLPH682" hidden="1">#REF!</definedName>
    <definedName name="BLPH683" hidden="1">#REF!</definedName>
    <definedName name="BLPH684" hidden="1">#REF!</definedName>
    <definedName name="BLPH685" hidden="1">#REF!</definedName>
    <definedName name="BLPH686" hidden="1">#REF!</definedName>
    <definedName name="BLPH687" hidden="1">#REF!</definedName>
    <definedName name="BLPH688" hidden="1">#REF!</definedName>
    <definedName name="BLPH689" hidden="1">#REF!</definedName>
    <definedName name="BLPH69" hidden="1">#REF!</definedName>
    <definedName name="BLPH690" hidden="1">#REF!</definedName>
    <definedName name="BLPH691" hidden="1">#REF!</definedName>
    <definedName name="BLPH692" hidden="1">#REF!</definedName>
    <definedName name="BLPH693" hidden="1">#REF!</definedName>
    <definedName name="BLPH694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8" hidden="1">#REF!</definedName>
    <definedName name="BLPH9" hidden="1">#REF!</definedName>
    <definedName name="cccc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9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localSheetId="1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ccc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hris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6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8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9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localSheetId="1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hris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CIQWBGuid" hidden="1">"TESAM - Base wo NF.xlsm"</definedName>
    <definedName name="cxx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9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localSheetId="1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c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dddd" hidden="1">#REF!</definedName>
    <definedName name="ein" localSheetId="4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3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5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6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7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8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9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localSheetId="12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in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EPMWorkbookOptions_2" hidden="1">"/XRgGjemmpsoQgsrsStoDPPelj1FMA4m2Im76oeAuxgGQOJZUCQJ5RtGq9sxvndF5ZmhjZeFUwjugGDfHIKKwPLBAzz8KFr+mApRQJmBRb0aL7okqkZLVgRFlJKv3bagKLLyg3wfIDcE8j/CE3jlqVluq0yFIHAdC62xenDGSYx0lDXzgohGKqGNBOY0rpjNUTubnhzbBq/pjMEL43R3Q1ephikMQfVG/nQZQ/RdHzdmxPBURsM+13gUGZ5b"</definedName>
    <definedName name="EPMWorkbookOptions_3" hidden="1">"o1s4EqlE8B610JuPnYjkFU/L3HmrbcP/yRmOXPKJeuASuYH95ABG2Bo5qzh7MQfk03JwGK0NKLt9I9By1LsJPxS1jut7zu8JxEyKgi79ULV/eCqrdV+Q+RSSClKmGbbGrAXImtzYV8U24AbNU/OHzOhh4KKPLvYDwNFHgylXygMwB4VyxeYKXGlQL9TKAAUaQYmzzSpXNdlZz2mvjMBtFC5nrgNjk9TEDFha5ZkAApn7r9H0krD4WnzpCpqk"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"(GMT-05:00)03/22/2013 02:16:13 PM"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6</definedName>
    <definedName name="EV__WBVERSION__" hidden="1">0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Gordon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6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8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9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localSheetId="1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Gordon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_REUT" hidden="1">"c5409"</definedName>
    <definedName name="IQ_EST_ACT_BV_THOM" hidden="1">"c5153"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REUT" hidden="1">"c3843"</definedName>
    <definedName name="IQ_EST_ACT_FFO_THOM" hidden="1">"c4005"</definedName>
    <definedName name="IQ_EST_ACT_REV" hidden="1">"c2113"</definedName>
    <definedName name="IQ_EST_ACT_REV_CIQ" hidden="1">"c3666"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EQ_GROWTH_Q_CIQ" hidden="1">"c3690"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NEXT_EARNINGS_DATE" hidden="1">"c13591"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DJ_ACT_OR_EST_CIQ" hidden="1">"c4960"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_REUT" hidden="1">"c3842"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ISTING_CURRENCY" hidden="1">"c2127"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43019.5759953704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OPERATING_INC_AVG_ASSETS_FFIEC" hidden="1">"c13365"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39314.6042013889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A105" hidden="1">"$A$106:$A$145"</definedName>
    <definedName name="IQRA141" hidden="1">"$A$142:$A$146"</definedName>
    <definedName name="IQRA142" hidden="1">"$A$143:$A$147"</definedName>
    <definedName name="IQRA147" hidden="1">"$A$148:$A$177"</definedName>
    <definedName name="IQRA148" hidden="1">"$A$149:$A$188"</definedName>
    <definedName name="IQRA151" hidden="1">"$A$152:$A$161"</definedName>
    <definedName name="IQRA152" hidden="1">"$A$153:$A$162"</definedName>
    <definedName name="IQRA153" hidden="1">"$A$154"</definedName>
    <definedName name="IQRA157" hidden="1">"$A$158"</definedName>
    <definedName name="IQRA158" hidden="1">"$A$159:$A$163"</definedName>
    <definedName name="IQRA159" hidden="1">"$A$160:$A$199"</definedName>
    <definedName name="IQRA160" hidden="1">"$A$161:$A$165"</definedName>
    <definedName name="IQRA163" hidden="1">"$A$164:$A$173"</definedName>
    <definedName name="IQRA165" hidden="1">"$A$166:$A$175"</definedName>
    <definedName name="IQRA166" hidden="1">"$A$167"</definedName>
    <definedName name="IQRA169" hidden="1">"$A$170:$A$174"</definedName>
    <definedName name="IQRA204" hidden="1">"$A$205:$A$244"</definedName>
    <definedName name="IQRA211" hidden="1">"$A$212:$A$251"</definedName>
    <definedName name="IQRA224" hidden="1">"$A$225:$A$264"</definedName>
    <definedName name="IQRA225" hidden="1">"$A$226:$A$230"</definedName>
    <definedName name="IQRA231" hidden="1">"$A$232:$A$271"</definedName>
    <definedName name="IQRA234" hidden="1">"$A$235:$A$274"</definedName>
    <definedName name="IQRA268" hidden="1">"$A$269:$A$308"</definedName>
    <definedName name="IQRA273" hidden="1">"$A$274:$A$313"</definedName>
    <definedName name="IQRA274" hidden="1">"$A$275:$A$314"</definedName>
    <definedName name="IQRA278" hidden="1">"$A$279:$A$318"</definedName>
    <definedName name="IQRA281" hidden="1">"$A$282:$A$321"</definedName>
    <definedName name="IQRA331" hidden="1">"$A$332:$A$371"</definedName>
    <definedName name="IQRA335" hidden="1">"$A$336:$A$375"</definedName>
    <definedName name="IQRA339" hidden="1">"$A$340:$A$379"</definedName>
    <definedName name="IQRA340" hidden="1">"$A$341:$A$380"</definedName>
    <definedName name="IQRA341" hidden="1">"$A$342:$A$381"</definedName>
    <definedName name="IQRA342" hidden="1">"$A$343:$A$382"</definedName>
    <definedName name="IQRA343" hidden="1">"$A$344:$A$383"</definedName>
    <definedName name="IQRA344" hidden="1">"$A$345:$A$384"</definedName>
    <definedName name="IQRA346" hidden="1">"$A$347:$A$386"</definedName>
    <definedName name="IQRA348" hidden="1">"$A$349:$A$388"</definedName>
    <definedName name="IQRA62" hidden="1">"$A$63:$A$102"</definedName>
    <definedName name="IQRA8" hidden="1">"$A$9:$A$48"</definedName>
    <definedName name="IQRAA161" hidden="1">"$AA$162:$AA$167"</definedName>
    <definedName name="IQRAA164" hidden="1">"$AA$165:$AA$170"</definedName>
    <definedName name="IQRAA166" hidden="1">"$AA$167:$AA$172"</definedName>
    <definedName name="IQRAA7" hidden="1">"$AA$8:$AA$16"</definedName>
    <definedName name="IQRAB161" hidden="1">"$AB$162:$AB$172"</definedName>
    <definedName name="IQRAC161" hidden="1">"$AC$162:$AC$172"</definedName>
    <definedName name="IQRAC166" hidden="1">"$AC$167:$AC$177"</definedName>
    <definedName name="IQRAC7" hidden="1">"$AC$8:$AC$18"</definedName>
    <definedName name="IQRAD161" hidden="1">"$AD$162:$AD$172"</definedName>
    <definedName name="IQRAD166" hidden="1">"$AD$167:$AD$177"</definedName>
    <definedName name="IQRAD7" hidden="1">"$AD$8:$AD$18"</definedName>
    <definedName name="IQRAN533" hidden="1">"$AN$534:$AN$539"</definedName>
    <definedName name="IQRAO533" hidden="1">"$AO$534:$AO$539"</definedName>
    <definedName name="IQRAQ533" hidden="1">"$AQ$534:$AQ$544"</definedName>
    <definedName name="IQRAR533" hidden="1">"$AR$534:$AR$544"</definedName>
    <definedName name="IQRB105" hidden="1">"$B$106:$B$145"</definedName>
    <definedName name="IQRB148" hidden="1">"$B$149:$B$188"</definedName>
    <definedName name="IQRB151" hidden="1">"$B$152:$B$161"</definedName>
    <definedName name="IQRB152" hidden="1">"$B$153:$B$162"</definedName>
    <definedName name="IQRB157" hidden="1">"$B$158"</definedName>
    <definedName name="IQRB158" hidden="1">"$B$159:$B$163"</definedName>
    <definedName name="IQRB160" hidden="1">"$B$161:$B$165"</definedName>
    <definedName name="IQRB163" hidden="1">"$B$164:$B$173"</definedName>
    <definedName name="IQRB165" hidden="1">"$B$166:$B$175"</definedName>
    <definedName name="IQRB166" hidden="1">"$B$167"</definedName>
    <definedName name="IQRB167" hidden="1">"$B$168:$B$177"</definedName>
    <definedName name="IQRB169" hidden="1">"$B$170:$B$174"</definedName>
    <definedName name="IQRB38" hidden="1">"$B$39:$B$45"</definedName>
    <definedName name="IQRC148" hidden="1">"$C$149:$C$188"</definedName>
    <definedName name="IQRC151" hidden="1">"$C$152:$C$161"</definedName>
    <definedName name="IQRC157" hidden="1">"$C$158"</definedName>
    <definedName name="IQRC158" hidden="1">"$C$159:$C$163"</definedName>
    <definedName name="IQRC160" hidden="1">"$C$161:$C$165"</definedName>
    <definedName name="IQRC163" hidden="1">"$C$164:$C$173"</definedName>
    <definedName name="IQRC165" hidden="1">"$C$166:$C$175"</definedName>
    <definedName name="IQRC166" hidden="1">"$C$167:$C$176"</definedName>
    <definedName name="IQRC167" hidden="1">"$C$168:$C$177"</definedName>
    <definedName name="IQRC169" hidden="1">"$C$170:$C$174"</definedName>
    <definedName name="IQRC38" hidden="1">"$C$39:$C$45"</definedName>
    <definedName name="IQRD151" hidden="1">"$D$152:$D$161"</definedName>
    <definedName name="IQRF105" hidden="1">"$F$106:$F$145"</definedName>
    <definedName name="IQRF157" hidden="1">"$F$158:$F$197"</definedName>
    <definedName name="IQRF159" hidden="1">"$F$160:$F$199"</definedName>
    <definedName name="IQRF204" hidden="1">"$F$205:$F$244"</definedName>
    <definedName name="IQRF211" hidden="1">"$F$212:$F$251"</definedName>
    <definedName name="IQRF224" hidden="1">"$F$225:$F$264"</definedName>
    <definedName name="IQRF231" hidden="1">"$F$232:$F$271"</definedName>
    <definedName name="IQRF234" hidden="1">"$F$235:$F$274"</definedName>
    <definedName name="IQRF268" hidden="1">"$F$269:$F$308"</definedName>
    <definedName name="IQRF273" hidden="1">"$F$274:$F$313"</definedName>
    <definedName name="IQRF274" hidden="1">"$F$275:$F$314"</definedName>
    <definedName name="IQRF278" hidden="1">"$F$279:$F$318"</definedName>
    <definedName name="IQRF281" hidden="1">"$F$282:$F$321"</definedName>
    <definedName name="IQRF331" hidden="1">"$F$332:$F$371"</definedName>
    <definedName name="IQRF335" hidden="1">"$F$336:$F$375"</definedName>
    <definedName name="IQRF339" hidden="1">"$F$340:$F$379"</definedName>
    <definedName name="IQRF340" hidden="1">"$F$341:$F$380"</definedName>
    <definedName name="IQRF341" hidden="1">"$F$342:$F$381"</definedName>
    <definedName name="IQRF342" hidden="1">"$F$343:$F$382"</definedName>
    <definedName name="IQRF343" hidden="1">"$F$344:$F$383"</definedName>
    <definedName name="IQRF344" hidden="1">"$F$345:$F$384"</definedName>
    <definedName name="IQRF346" hidden="1">"$F$347:$F$386"</definedName>
    <definedName name="IQRF348" hidden="1">"$F$349:$F$388"</definedName>
    <definedName name="IQRF4" hidden="1">"$F$5:$F$255"</definedName>
    <definedName name="IQRF62" hidden="1">"$F$63:$F$102"</definedName>
    <definedName name="IQRF8" hidden="1">"$F$9:$F$48"</definedName>
    <definedName name="IQRG105" hidden="1">"$G$106:$G$145"</definedName>
    <definedName name="IQRG157" hidden="1">"$G$158:$G$197"</definedName>
    <definedName name="IQRG159" hidden="1">"$G$160:$G$199"</definedName>
    <definedName name="IQRG204" hidden="1">"$G$205:$G$244"</definedName>
    <definedName name="IQRG211" hidden="1">"$G$212:$G$251"</definedName>
    <definedName name="IQRG224" hidden="1">"$G$225:$G$264"</definedName>
    <definedName name="IQRG231" hidden="1">"$G$232:$G$271"</definedName>
    <definedName name="IQRG234" hidden="1">"$G$235:$G$274"</definedName>
    <definedName name="IQRG268" hidden="1">"$G$269:$G$308"</definedName>
    <definedName name="IQRG273" hidden="1">"$G$274:$G$313"</definedName>
    <definedName name="IQRG274" hidden="1">"$G$275:$G$314"</definedName>
    <definedName name="IQRG278" hidden="1">"$G$279:$G$318"</definedName>
    <definedName name="IQRG281" hidden="1">"$G$282:$G$321"</definedName>
    <definedName name="IQRG331" hidden="1">"$G$332:$G$371"</definedName>
    <definedName name="IQRG335" hidden="1">"$G$336:$G$375"</definedName>
    <definedName name="IQRG339" hidden="1">"$G$340:$G$379"</definedName>
    <definedName name="IQRG340" hidden="1">"$G$341:$G$380"</definedName>
    <definedName name="IQRG341" hidden="1">"$G$342:$G$381"</definedName>
    <definedName name="IQRG342" hidden="1">"$G$343:$G$382"</definedName>
    <definedName name="IQRG343" hidden="1">"$G$344:$G$383"</definedName>
    <definedName name="IQRG344" hidden="1">"$G$345:$G$384"</definedName>
    <definedName name="IQRG346" hidden="1">"$G$347:$G$386"</definedName>
    <definedName name="IQRG348" hidden="1">"$G$349:$G$388"</definedName>
    <definedName name="IQRG62" hidden="1">"$G$63:$G$102"</definedName>
    <definedName name="IQRG8" hidden="1">"$G$9:$G$48"</definedName>
    <definedName name="IQRH105" hidden="1">"$H$106:$H$145"</definedName>
    <definedName name="IQRI105" hidden="1">"$I$106:$I$145"</definedName>
    <definedName name="IQRI112" hidden="1">"$I$113:$I$152"</definedName>
    <definedName name="IQRI148" hidden="1">"$I$149:$I$188"</definedName>
    <definedName name="IQRI151" hidden="1">"$I$152:$I$156"</definedName>
    <definedName name="IQRI159" hidden="1">"$I$160:$I$199"</definedName>
    <definedName name="IQRI204" hidden="1">"$I$205:$I$244"</definedName>
    <definedName name="IQRI211" hidden="1">"$I$212:$I$251"</definedName>
    <definedName name="IQRI231" hidden="1">"$I$232:$I$271"</definedName>
    <definedName name="IQRI273" hidden="1">"$I$274:$I$313"</definedName>
    <definedName name="IQRI274" hidden="1">"$I$275:$I$314"</definedName>
    <definedName name="IQRI281" hidden="1">"$I$282:$I$321"</definedName>
    <definedName name="IQRI335" hidden="1">"$I$336:$I$375"</definedName>
    <definedName name="IQRI339" hidden="1">"$I$340:$I$379"</definedName>
    <definedName name="IQRI341" hidden="1">"$I$342:$I$381"</definedName>
    <definedName name="IQRI343" hidden="1">"$I$344:$I$383"</definedName>
    <definedName name="IQRI348" hidden="1">"$I$349:$I$388"</definedName>
    <definedName name="IQRI62" hidden="1">"$I$63:$I$102"</definedName>
    <definedName name="IQRI8" hidden="1">"$I$9:$I$48"</definedName>
    <definedName name="IQRInvestorOverlapA8" hidden="1">#REF!</definedName>
    <definedName name="IQRInvestorOverlapAC5" hidden="1">#REF!</definedName>
    <definedName name="IQRInvestorOverlapAD5" hidden="1">#REF!</definedName>
    <definedName name="IQRInvestorOverlapAE5" hidden="1">#REF!</definedName>
    <definedName name="IQRInvestorOverlapB8" hidden="1">#REF!</definedName>
    <definedName name="IQRInvestorOverlapF5" hidden="1">#REF!</definedName>
    <definedName name="IQRInvestorOverlapF8" hidden="1">#REF!</definedName>
    <definedName name="IQRInvestorOverlapG5" hidden="1">#REF!</definedName>
    <definedName name="IQRInvestorOverlapG8" hidden="1">#REF!</definedName>
    <definedName name="IQRInvestorOverlapH8" hidden="1">#REF!</definedName>
    <definedName name="IQRInvestorOverlapI5" hidden="1">#REF!</definedName>
    <definedName name="IQRInvestorOverlapI8" hidden="1">#REF!</definedName>
    <definedName name="IQRInvestorOverlapJ8" hidden="1">#REF!</definedName>
    <definedName name="IQRInvestorOverlapK5" hidden="1">#REF!</definedName>
    <definedName name="IQRInvestorOverlapK8" hidden="1">#REF!</definedName>
    <definedName name="IQRInvestorOverlapL5" hidden="1">#REF!</definedName>
    <definedName name="IQRInvestorOverlapL8" hidden="1">#REF!</definedName>
    <definedName name="IQRInvestorOverlapM5" hidden="1">#REF!</definedName>
    <definedName name="IQRInvestorOverlapN5" hidden="1">#REF!</definedName>
    <definedName name="IQRInvestorOverlapN8" hidden="1">#REF!</definedName>
    <definedName name="IQRInvestorOverlapO5" hidden="1">#REF!</definedName>
    <definedName name="IQRInvestorOverlapO8" hidden="1">#REF!</definedName>
    <definedName name="IQRInvestorOverlapP5" hidden="1">#REF!</definedName>
    <definedName name="IQRInvestorOverlapP8" hidden="1">#REF!</definedName>
    <definedName name="IQRInvestorOverlapQ5" hidden="1">#REF!</definedName>
    <definedName name="IQRInvestorOverlapS5" hidden="1">#REF!</definedName>
    <definedName name="IQRInvestorOverlapS8" hidden="1">#REF!</definedName>
    <definedName name="IQRInvestorOverlapT5" hidden="1">#REF!</definedName>
    <definedName name="IQRInvestorOverlapT8" hidden="1">#REF!</definedName>
    <definedName name="IQRInvestorOverlapU5" hidden="1">#REF!</definedName>
    <definedName name="IQRInvestorOverlapV5" hidden="1">#REF!</definedName>
    <definedName name="IQRInvestorOverlapW5" hidden="1">#REF!</definedName>
    <definedName name="IQRInvestorOverlapX5" hidden="1">#REF!</definedName>
    <definedName name="IQRInvestorOverlapY5" hidden="1">#REF!</definedName>
    <definedName name="IQRJ105" hidden="1">"$J$106:$J$145"</definedName>
    <definedName name="IQRJ148" hidden="1">"$J$149:$J$188"</definedName>
    <definedName name="IQRJ151" hidden="1">"$J$152:$J$156"</definedName>
    <definedName name="IQRK148" hidden="1">"$K$149:$K$188"</definedName>
    <definedName name="IQRK151" hidden="1">"$K$152:$K$156"</definedName>
    <definedName name="IQRK17" hidden="1">"$K$18:$K$39"</definedName>
    <definedName name="IQRM105" hidden="1">"$M$106:$M$145"</definedName>
    <definedName name="IQRN105" hidden="1">"$N$106:$N$145"</definedName>
    <definedName name="IQRN112" hidden="1">"$N$113:$N$152"</definedName>
    <definedName name="IQRN159" hidden="1">"$N$160:$N$199"</definedName>
    <definedName name="IQRN204" hidden="1">"$N$205:$N$244"</definedName>
    <definedName name="IQRN211" hidden="1">"$N$212:$N$251"</definedName>
    <definedName name="IQRN231" hidden="1">"$N$232:$N$271"</definedName>
    <definedName name="IQRN273" hidden="1">"$N$274:$N$313"</definedName>
    <definedName name="IQRN274" hidden="1">"$N$275:$N$314"</definedName>
    <definedName name="IQRN281" hidden="1">"$N$282:$N$321"</definedName>
    <definedName name="IQRN335" hidden="1">"$N$336:$N$375"</definedName>
    <definedName name="IQRN339" hidden="1">"$N$340:$N$379"</definedName>
    <definedName name="IQRN341" hidden="1">"$N$342:$N$381"</definedName>
    <definedName name="IQRN343" hidden="1">"$N$344:$N$383"</definedName>
    <definedName name="IQRN348" hidden="1">"$N$349:$N$388"</definedName>
    <definedName name="IQRN62" hidden="1">"$N$63:$N$102"</definedName>
    <definedName name="IQRN8" hidden="1">"$N$9:$N$48"</definedName>
    <definedName name="IQRO105" hidden="1">"$O$106:$O$145"</definedName>
    <definedName name="IQRO112" hidden="1">"$O$113:$O$152"</definedName>
    <definedName name="IQRO159" hidden="1">"$O$160:$O$199"</definedName>
    <definedName name="IQRO204" hidden="1">"$O$205:$O$244"</definedName>
    <definedName name="IQRO211" hidden="1">"$O$212:$O$251"</definedName>
    <definedName name="IQRO231" hidden="1">"$O$232:$O$271"</definedName>
    <definedName name="IQRO273" hidden="1">"$O$274:$O$313"</definedName>
    <definedName name="IQRO274" hidden="1">"$O$275:$O$314"</definedName>
    <definedName name="IQRO281" hidden="1">"$O$282:$O$321"</definedName>
    <definedName name="IQRO335" hidden="1">"$O$336:$O$375"</definedName>
    <definedName name="IQRO339" hidden="1">"$O$340:$O$379"</definedName>
    <definedName name="IQRO341" hidden="1">"$O$342:$O$381"</definedName>
    <definedName name="IQRO343" hidden="1">"$O$344:$O$383"</definedName>
    <definedName name="IQRO348" hidden="1">"$O$349:$O$388"</definedName>
    <definedName name="IQRO62" hidden="1">"$O$63:$O$102"</definedName>
    <definedName name="IQRO8" hidden="1">"$O$9:$O$48"</definedName>
    <definedName name="IQRP105" hidden="1">"$P$106:$P$145"</definedName>
    <definedName name="IQRR488" hidden="1">"$R$489:$R$494"</definedName>
    <definedName name="IQRR489" hidden="1">"$R$490:$R$495"</definedName>
    <definedName name="IQRS488" hidden="1">"$S$489:$S$494"</definedName>
    <definedName name="IQRS489" hidden="1">"$S$490:$S$495"</definedName>
    <definedName name="IQRS527" hidden="1">"$S$528:$S$533"</definedName>
    <definedName name="IQRT489" hidden="1">"$T$490:$T$495"</definedName>
    <definedName name="IQRT527" hidden="1">"$T$528:$T$533"</definedName>
    <definedName name="IQRU488" hidden="1">"$U$489:$U$499"</definedName>
    <definedName name="IQRU489" hidden="1">"$U$490:$U$495"</definedName>
    <definedName name="IQRV488" hidden="1">"$V$489:$V$499"</definedName>
    <definedName name="IQRV489" hidden="1">"$V$490:$V$500"</definedName>
    <definedName name="IQRV527" hidden="1">"$V$528:$V$538"</definedName>
    <definedName name="IQRW489" hidden="1">"$W$490:$W$500"</definedName>
    <definedName name="IQRW527" hidden="1">"$W$528:$W$538"</definedName>
    <definedName name="IQRX489" hidden="1">"$X$490:$X$500"</definedName>
    <definedName name="IQRY161" hidden="1">"$Y$162:$Y$167"</definedName>
    <definedName name="IQRZ161" hidden="1">"$Z$162:$Z$167"</definedName>
    <definedName name="IQRZ164" hidden="1">"$Z$165:$Z$170"</definedName>
    <definedName name="IQRZ166" hidden="1">"$Z$167:$Z$172"</definedName>
    <definedName name="IQRZ7" hidden="1">"$Z$8:$Z$16"</definedName>
    <definedName name="jjj" hidden="1">{"Page 1",#N/A,FALSE,"INDSDUE2";"Page 2",#N/A,FALSE,"INDSDUE2"}</definedName>
    <definedName name="_xlnm.Print_Area" localSheetId="1">'Summary of Snips - IRR 54 a-h'!$A$2:$G$26,'Summary of Snips - IRR 54 a-h'!$A$29:$E$52,'Summary of Snips - IRR 54 a-h'!$A$55:$E$78,'Summary of Snips - IRR 54 a-h'!$A$82:$E$104,'Summary of Snips - IRR 54 a-h'!$A$107:$H$129,'Summary of Snips - IRR 54 a-h'!$A$131:$D$150,'Summary of Snips - IRR 54 a-h'!$A$154:$D$173,'Summary of Snips - IRR 54 a-h'!$A$177:$G$221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hat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9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localSheetId="1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hat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localSheetId="1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Worksheets.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9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localSheetId="1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lculation._.Reports." localSheetId="4" hidden="1">{#N/A,#N/A,FALSE,"O&amp;M Costs";#N/A,#N/A,FALSE,"Energy Price"}</definedName>
    <definedName name="wrn.Calculation._.Reports." localSheetId="3" hidden="1">{#N/A,#N/A,FALSE,"O&amp;M Costs";#N/A,#N/A,FALSE,"Energy Price"}</definedName>
    <definedName name="wrn.Calculation._.Reports." localSheetId="5" hidden="1">{#N/A,#N/A,FALSE,"O&amp;M Costs";#N/A,#N/A,FALSE,"Energy Price"}</definedName>
    <definedName name="wrn.Calculation._.Reports." localSheetId="6" hidden="1">{#N/A,#N/A,FALSE,"O&amp;M Costs";#N/A,#N/A,FALSE,"Energy Price"}</definedName>
    <definedName name="wrn.Calculation._.Reports." localSheetId="7" hidden="1">{#N/A,#N/A,FALSE,"O&amp;M Costs";#N/A,#N/A,FALSE,"Energy Price"}</definedName>
    <definedName name="wrn.Calculation._.Reports." localSheetId="8" hidden="1">{#N/A,#N/A,FALSE,"O&amp;M Costs";#N/A,#N/A,FALSE,"Energy Price"}</definedName>
    <definedName name="wrn.Calculation._.Reports." localSheetId="9" hidden="1">{#N/A,#N/A,FALSE,"O&amp;M Costs";#N/A,#N/A,FALSE,"Energy Price"}</definedName>
    <definedName name="wrn.Calculation._.Reports." localSheetId="12" hidden="1">{#N/A,#N/A,FALSE,"O&amp;M Costs";#N/A,#N/A,FALSE,"Energy Price"}</definedName>
    <definedName name="wrn.Calculation._.Reports." hidden="1">{#N/A,#N/A,FALSE,"O&amp;M Costs";#N/A,#N/A,FALSE,"Energy Price"}</definedName>
    <definedName name="wrn.directors." localSheetId="4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3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5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6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7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8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9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localSheetId="12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directors." hidden="1">{"systemytd98",#N/A,FALSE,"system";"mpytd98",#N/A,FALSE,"mp";"peytd98",#N/A,FALSE,"pe";"wpytd98",#N/A,FALSE,"wp";"aesytd98",#N/A,FALSE,"aes";"aypytd98",#N/A,FALSE,"ayp";"system12mos98",#N/A,FALSE,"system";"mp12mos98",#N/A,FALSE,"mp";"pe12mos98",#N/A,FALSE,"pe";"wp12mos98",#N/A,FALSE,"wp";"aes12mos98",#N/A,FALSE,"aes";"ayp12mos98",#N/A,FALSE,"ayp";"systemytd97",#N/A,FALSE,"system";"mpytd97",#N/A,FALSE,"mp";"peytd97",#N/A,FALSE,"pe";"wpytd97",#N/A,FALSE,"wp";"aesytd97",#N/A,FALSE,"aes";"aypytd97",#N/A,FALSE,"ayp";"system12mos97",#N/A,FALSE,"system";"mp12mos97",#N/A,FALSE,"mp";"pe12mos97",#N/A,FALSE,"pe";"wp12mos97",#N/A,FALSE,"wp";"aes12mos97",#N/A,FALSE,"aes";"ayp12mos97",#N/A,FALSE,"ayp"}</definedName>
    <definedName name="wrn.Input._.Reports." localSheetId="4" hidden="1">{#N/A,#N/A,FALSE,"Input Sheet";#N/A,#N/A,FALSE,"Capital Estimate";#N/A,#N/A,FALSE,"$1998 PDC's"}</definedName>
    <definedName name="wrn.Input._.Reports." localSheetId="3" hidden="1">{#N/A,#N/A,FALSE,"Input Sheet";#N/A,#N/A,FALSE,"Capital Estimate";#N/A,#N/A,FALSE,"$1998 PDC's"}</definedName>
    <definedName name="wrn.Input._.Reports." localSheetId="5" hidden="1">{#N/A,#N/A,FALSE,"Input Sheet";#N/A,#N/A,FALSE,"Capital Estimate";#N/A,#N/A,FALSE,"$1998 PDC's"}</definedName>
    <definedName name="wrn.Input._.Reports." localSheetId="6" hidden="1">{#N/A,#N/A,FALSE,"Input Sheet";#N/A,#N/A,FALSE,"Capital Estimate";#N/A,#N/A,FALSE,"$1998 PDC's"}</definedName>
    <definedName name="wrn.Input._.Reports." localSheetId="7" hidden="1">{#N/A,#N/A,FALSE,"Input Sheet";#N/A,#N/A,FALSE,"Capital Estimate";#N/A,#N/A,FALSE,"$1998 PDC's"}</definedName>
    <definedName name="wrn.Input._.Reports." localSheetId="8" hidden="1">{#N/A,#N/A,FALSE,"Input Sheet";#N/A,#N/A,FALSE,"Capital Estimate";#N/A,#N/A,FALSE,"$1998 PDC's"}</definedName>
    <definedName name="wrn.Input._.Reports." localSheetId="9" hidden="1">{#N/A,#N/A,FALSE,"Input Sheet";#N/A,#N/A,FALSE,"Capital Estimate";#N/A,#N/A,FALSE,"$1998 PDC's"}</definedName>
    <definedName name="wrn.Input._.Reports." localSheetId="12" hidden="1">{#N/A,#N/A,FALSE,"Input Sheet";#N/A,#N/A,FALSE,"Capital Estimate";#N/A,#N/A,FALSE,"$1998 PDC's"}</definedName>
    <definedName name="wrn.Input._.Reports." hidden="1">{#N/A,#N/A,FALSE,"Input Sheet";#N/A,#N/A,FALSE,"Capital Estimate";#N/A,#N/A,FALSE,"$1998 PDC's"}</definedName>
    <definedName name="wrn.Output._.Reports." localSheetId="4" hidden="1">{#N/A,#N/A,FALSE,"Earnings Impact";#N/A,#N/A,FALSE,"Cash  Flow";#N/A,#N/A,FALSE,"Assumptions Summary"}</definedName>
    <definedName name="wrn.Output._.Reports." localSheetId="3" hidden="1">{#N/A,#N/A,FALSE,"Earnings Impact";#N/A,#N/A,FALSE,"Cash  Flow";#N/A,#N/A,FALSE,"Assumptions Summary"}</definedName>
    <definedName name="wrn.Output._.Reports." localSheetId="5" hidden="1">{#N/A,#N/A,FALSE,"Earnings Impact";#N/A,#N/A,FALSE,"Cash  Flow";#N/A,#N/A,FALSE,"Assumptions Summary"}</definedName>
    <definedName name="wrn.Output._.Reports." localSheetId="6" hidden="1">{#N/A,#N/A,FALSE,"Earnings Impact";#N/A,#N/A,FALSE,"Cash  Flow";#N/A,#N/A,FALSE,"Assumptions Summary"}</definedName>
    <definedName name="wrn.Output._.Reports." localSheetId="7" hidden="1">{#N/A,#N/A,FALSE,"Earnings Impact";#N/A,#N/A,FALSE,"Cash  Flow";#N/A,#N/A,FALSE,"Assumptions Summary"}</definedName>
    <definedName name="wrn.Output._.Reports." localSheetId="8" hidden="1">{#N/A,#N/A,FALSE,"Earnings Impact";#N/A,#N/A,FALSE,"Cash  Flow";#N/A,#N/A,FALSE,"Assumptions Summary"}</definedName>
    <definedName name="wrn.Output._.Reports." localSheetId="9" hidden="1">{#N/A,#N/A,FALSE,"Earnings Impact";#N/A,#N/A,FALSE,"Cash  Flow";#N/A,#N/A,FALSE,"Assumptions Summary"}</definedName>
    <definedName name="wrn.Output._.Reports." localSheetId="12" hidden="1">{#N/A,#N/A,FALSE,"Earnings Impact";#N/A,#N/A,FALSE,"Cash  Flow";#N/A,#N/A,FALSE,"Assumptions Summary"}</definedName>
    <definedName name="wrn.Output._.Reports." hidden="1">{#N/A,#N/A,FALSE,"Earnings Impact";#N/A,#N/A,FALSE,"Cash  Flow";#N/A,#N/A,FALSE,"Assumptions Summary"}</definedName>
    <definedName name="wrn.Presentation." localSheetId="4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3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5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6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7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8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9" hidden="1">{#N/A,#N/A,TRUE,"Cover";#N/A,#N/A,TRUE,"Assumptions";#N/A,#N/A,TRUE,"Benefits";#N/A,#N/A,TRUE,"Valuation Analysis";#N/A,#N/A,TRUE,"Valuation";#N/A,#N/A,TRUE,"TECO Impact";#N/A,#N/A,TRUE,"Target Impact"}</definedName>
    <definedName name="wrn.Presentation." localSheetId="12" hidden="1">{#N/A,#N/A,TRUE,"Cover";#N/A,#N/A,TRUE,"Assumptions";#N/A,#N/A,TRUE,"Benefits";#N/A,#N/A,TRUE,"Valuation Analysis";#N/A,#N/A,TRUE,"Valuation";#N/A,#N/A,TRUE,"TECO Impact";#N/A,#N/A,TRUE,"Target Impact"}</definedName>
    <definedName name="wrn.Presentation." hidden="1">{#N/A,#N/A,TRUE,"Cover";#N/A,#N/A,TRUE,"Assumptions";#N/A,#N/A,TRUE,"Benefits";#N/A,#N/A,TRUE,"Valuation Analysis";#N/A,#N/A,TRUE,"Valuation";#N/A,#N/A,TRUE,"TECO Impact";#N/A,#N/A,TRUE,"Target Impact"}</definedName>
    <definedName name="wrn.Print." hidden="1">{"Page 1",#N/A,FALSE,"INDSDUE2";"Page 2",#N/A,FALSE,"INDSDUE2"}</definedName>
    <definedName name="wrn.Print._.All._.Pages." localSheetId="4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3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5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6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7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8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9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localSheetId="12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All._.Pages." hidden="1">{#N/A,#N/A,FALSE,"Input Sheet";#N/A,#N/A,FALSE,"Capital Estimate";#N/A,#N/A,FALSE,"Earnings Impact";#N/A,#N/A,FALSE,"Cash  Flow";#N/A,#N/A,FALSE,"Financing Effects";#N/A,#N/A,FALSE,"O&amp;M Costs";#N/A,#N/A,FALSE,"Assets";#N/A,#N/A,FALSE,"Loan";#N/A,#N/A,FALSE,"Taxes";#N/A,#N/A,FALSE,"Energy Price";#N/A,#N/A,FALSE,"Escalation";#N/A,#N/A,FALSE,"Insurance";#N/A,#N/A,FALSE,"$1998 PDC's";#N/A,#N/A,FALSE,"$nominal PDC's";#N/A,#N/A,FALSE,"$nominal IPDC's";#N/A,#N/A,FALSE,"Assumptions Summary"}</definedName>
    <definedName name="wrn.Print._.B._.and._.O." localSheetId="4" hidden="1">{"B&amp;O Print",#N/A,FALSE,"B&amp;O"}</definedName>
    <definedName name="wrn.Print._.B._.and._.O." localSheetId="3" hidden="1">{"B&amp;O Print",#N/A,FALSE,"B&amp;O"}</definedName>
    <definedName name="wrn.Print._.B._.and._.O." localSheetId="5" hidden="1">{"B&amp;O Print",#N/A,FALSE,"B&amp;O"}</definedName>
    <definedName name="wrn.Print._.B._.and._.O." localSheetId="6" hidden="1">{"B&amp;O Print",#N/A,FALSE,"B&amp;O"}</definedName>
    <definedName name="wrn.Print._.B._.and._.O." localSheetId="7" hidden="1">{"B&amp;O Print",#N/A,FALSE,"B&amp;O"}</definedName>
    <definedName name="wrn.Print._.B._.and._.O." localSheetId="8" hidden="1">{"B&amp;O Print",#N/A,FALSE,"B&amp;O"}</definedName>
    <definedName name="wrn.Print._.B._.and._.O." localSheetId="9" hidden="1">{"B&amp;O Print",#N/A,FALSE,"B&amp;O"}</definedName>
    <definedName name="wrn.Print._.B._.and._.O." localSheetId="12" hidden="1">{"B&amp;O Print",#N/A,FALSE,"B&amp;O"}</definedName>
    <definedName name="wrn.Print._.B._.and._.O." hidden="1">{"B&amp;O Print",#N/A,FALSE,"B&amp;O"}</definedName>
    <definedName name="wrn.Print._.Other._.Tax." localSheetId="4" hidden="1">{"OtherTax Print",#N/A,FALSE,"Othertax"}</definedName>
    <definedName name="wrn.Print._.Other._.Tax." localSheetId="3" hidden="1">{"OtherTax Print",#N/A,FALSE,"Othertax"}</definedName>
    <definedName name="wrn.Print._.Other._.Tax." localSheetId="5" hidden="1">{"OtherTax Print",#N/A,FALSE,"Othertax"}</definedName>
    <definedName name="wrn.Print._.Other._.Tax." localSheetId="6" hidden="1">{"OtherTax Print",#N/A,FALSE,"Othertax"}</definedName>
    <definedName name="wrn.Print._.Other._.Tax." localSheetId="7" hidden="1">{"OtherTax Print",#N/A,FALSE,"Othertax"}</definedName>
    <definedName name="wrn.Print._.Other._.Tax." localSheetId="8" hidden="1">{"OtherTax Print",#N/A,FALSE,"Othertax"}</definedName>
    <definedName name="wrn.Print._.Other._.Tax." localSheetId="9" hidden="1">{"OtherTax Print",#N/A,FALSE,"Othertax"}</definedName>
    <definedName name="wrn.Print._.Other._.Tax." localSheetId="12" hidden="1">{"OtherTax Print",#N/A,FALSE,"Othertax"}</definedName>
    <definedName name="wrn.Print._.Other._.Tax." hidden="1">{"OtherTax Print",#N/A,FALSE,"Othertax"}</definedName>
    <definedName name="wrn.Print._.PAGRT." localSheetId="4" hidden="1">{"GRT Print",#N/A,FALSE,"PA GRT"}</definedName>
    <definedName name="wrn.Print._.PAGRT." localSheetId="3" hidden="1">{"GRT Print",#N/A,FALSE,"PA GRT"}</definedName>
    <definedName name="wrn.Print._.PAGRT." localSheetId="5" hidden="1">{"GRT Print",#N/A,FALSE,"PA GRT"}</definedName>
    <definedName name="wrn.Print._.PAGRT." localSheetId="6" hidden="1">{"GRT Print",#N/A,FALSE,"PA GRT"}</definedName>
    <definedName name="wrn.Print._.PAGRT." localSheetId="7" hidden="1">{"GRT Print",#N/A,FALSE,"PA GRT"}</definedName>
    <definedName name="wrn.Print._.PAGRT." localSheetId="8" hidden="1">{"GRT Print",#N/A,FALSE,"PA GRT"}</definedName>
    <definedName name="wrn.Print._.PAGRT." localSheetId="9" hidden="1">{"GRT Print",#N/A,FALSE,"PA GRT"}</definedName>
    <definedName name="wrn.Print._.PAGRT." localSheetId="12" hidden="1">{"GRT Print",#N/A,FALSE,"PA GRT"}</definedName>
    <definedName name="wrn.Print._.PAGRT." hidden="1">{"GRT Print",#N/A,FALSE,"PA GRT"}</definedName>
    <definedName name="wrn.Print._.Subschedule._.I." localSheetId="4" hidden="1">{"Subschedules Print",#N/A,FALSE,"Subschedules"}</definedName>
    <definedName name="wrn.Print._.Subschedule._.I." localSheetId="3" hidden="1">{"Subschedules Print",#N/A,FALSE,"Subschedules"}</definedName>
    <definedName name="wrn.Print._.Subschedule._.I." localSheetId="5" hidden="1">{"Subschedules Print",#N/A,FALSE,"Subschedules"}</definedName>
    <definedName name="wrn.Print._.Subschedule._.I." localSheetId="6" hidden="1">{"Subschedules Print",#N/A,FALSE,"Subschedules"}</definedName>
    <definedName name="wrn.Print._.Subschedule._.I." localSheetId="7" hidden="1">{"Subschedules Print",#N/A,FALSE,"Subschedules"}</definedName>
    <definedName name="wrn.Print._.Subschedule._.I." localSheetId="8" hidden="1">{"Subschedules Print",#N/A,FALSE,"Subschedules"}</definedName>
    <definedName name="wrn.Print._.Subschedule._.I." localSheetId="9" hidden="1">{"Subschedules Print",#N/A,FALSE,"Subschedules"}</definedName>
    <definedName name="wrn.Print._.Subschedule._.I." localSheetId="12" hidden="1">{"Subschedules Print",#N/A,FALSE,"Subschedules"}</definedName>
    <definedName name="wrn.Print._.Subschedule._.I." hidden="1">{"Subschedules Print",#N/A,FALSE,"Subschedules"}</definedName>
    <definedName name="wrn.Print._.WVProp." localSheetId="4" hidden="1">{"WVProp print",#N/A,FALSE,"WVProp"}</definedName>
    <definedName name="wrn.Print._.WVProp." localSheetId="3" hidden="1">{"WVProp print",#N/A,FALSE,"WVProp"}</definedName>
    <definedName name="wrn.Print._.WVProp." localSheetId="5" hidden="1">{"WVProp print",#N/A,FALSE,"WVProp"}</definedName>
    <definedName name="wrn.Print._.WVProp." localSheetId="6" hidden="1">{"WVProp print",#N/A,FALSE,"WVProp"}</definedName>
    <definedName name="wrn.Print._.WVProp." localSheetId="7" hidden="1">{"WVProp print",#N/A,FALSE,"WVProp"}</definedName>
    <definedName name="wrn.Print._.WVProp." localSheetId="8" hidden="1">{"WVProp print",#N/A,FALSE,"WVProp"}</definedName>
    <definedName name="wrn.Print._.WVProp." localSheetId="9" hidden="1">{"WVProp print",#N/A,FALSE,"WVProp"}</definedName>
    <definedName name="wrn.Print._.WVProp." localSheetId="12" hidden="1">{"WVProp print",#N/A,FALSE,"WVProp"}</definedName>
    <definedName name="wrn.Print._.WVProp." hidden="1">{"WVProp print",#N/A,FALSE,"WVProp"}</definedName>
    <definedName name="wrn.PrintBandO." localSheetId="4" hidden="1">{"B&amp;O Print",#N/A,FALSE,"B&amp;O"}</definedName>
    <definedName name="wrn.PrintBandO." localSheetId="3" hidden="1">{"B&amp;O Print",#N/A,FALSE,"B&amp;O"}</definedName>
    <definedName name="wrn.PrintBandO." localSheetId="5" hidden="1">{"B&amp;O Print",#N/A,FALSE,"B&amp;O"}</definedName>
    <definedName name="wrn.PrintBandO." localSheetId="6" hidden="1">{"B&amp;O Print",#N/A,FALSE,"B&amp;O"}</definedName>
    <definedName name="wrn.PrintBandO." localSheetId="7" hidden="1">{"B&amp;O Print",#N/A,FALSE,"B&amp;O"}</definedName>
    <definedName name="wrn.PrintBandO." localSheetId="8" hidden="1">{"B&amp;O Print",#N/A,FALSE,"B&amp;O"}</definedName>
    <definedName name="wrn.PrintBandO." localSheetId="9" hidden="1">{"B&amp;O Print",#N/A,FALSE,"B&amp;O"}</definedName>
    <definedName name="wrn.PrintBandO." localSheetId="12" hidden="1">{"B&amp;O Print",#N/A,FALSE,"B&amp;O"}</definedName>
    <definedName name="wrn.PrintBandO." hidden="1">{"B&amp;O Print",#N/A,FALSE,"B&amp;O"}</definedName>
    <definedName name="wrn.PrintOtherTaxandSSI." localSheetId="4" hidden="1">{"OtherTax Print",#N/A,FALSE,"Othertax";"Subschedules Print",#N/A,FALSE,"Subschedules"}</definedName>
    <definedName name="wrn.PrintOtherTaxandSSI." localSheetId="3" hidden="1">{"OtherTax Print",#N/A,FALSE,"Othertax";"Subschedules Print",#N/A,FALSE,"Subschedules"}</definedName>
    <definedName name="wrn.PrintOtherTaxandSSI." localSheetId="5" hidden="1">{"OtherTax Print",#N/A,FALSE,"Othertax";"Subschedules Print",#N/A,FALSE,"Subschedules"}</definedName>
    <definedName name="wrn.PrintOtherTaxandSSI." localSheetId="6" hidden="1">{"OtherTax Print",#N/A,FALSE,"Othertax";"Subschedules Print",#N/A,FALSE,"Subschedules"}</definedName>
    <definedName name="wrn.PrintOtherTaxandSSI." localSheetId="7" hidden="1">{"OtherTax Print",#N/A,FALSE,"Othertax";"Subschedules Print",#N/A,FALSE,"Subschedules"}</definedName>
    <definedName name="wrn.PrintOtherTaxandSSI." localSheetId="8" hidden="1">{"OtherTax Print",#N/A,FALSE,"Othertax";"Subschedules Print",#N/A,FALSE,"Subschedules"}</definedName>
    <definedName name="wrn.PrintOtherTaxandSSI." localSheetId="9" hidden="1">{"OtherTax Print",#N/A,FALSE,"Othertax";"Subschedules Print",#N/A,FALSE,"Subschedules"}</definedName>
    <definedName name="wrn.PrintOtherTaxandSSI." localSheetId="12" hidden="1">{"OtherTax Print",#N/A,FALSE,"Othertax";"Subschedules Print",#N/A,FALSE,"Subschedules"}</definedName>
    <definedName name="wrn.PrintOtherTaxandSSI." hidden="1">{"OtherTax Print",#N/A,FALSE,"Othertax";"Subschedules Print",#N/A,FALSE,"Subschedules"}</definedName>
    <definedName name="wrn.Rating._.Agency." localSheetId="4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3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5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6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7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8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9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localSheetId="12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Rating._.Agency." hidden="1">{"Cover",#N/A,TRUE,"COVER";"Summary",#N/A,TRUE,"Financial Summary";"Consolidated",#N/A,TRUE,"CONSOL";"Parent",#N/A,TRUE,"ENER P";"Regulated",#N/A,TRUE,"REGULATED";"TEC",#N/A,TRUE,"ELEC";"PGS",#N/A,TRUE,"PGS";"Coal",#N/A,TRUE,"COAL";"TGI",#N/A,TRUE,"Guatemala";"Finance",#N/A,TRUE,"FINANCE";"SeaCoast",#N/A,TRUE,"SeaCoast"}</definedName>
    <definedName name="wrn.STETSON.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6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8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9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1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6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8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9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1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xx" localSheetId="4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3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5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6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7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9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1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y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5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6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8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9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localSheetId="1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y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Z_23F18827_7997_11D6_8750_00508BD3B3BA_.wvu.Cols" hidden="1">#REF!,#REF!</definedName>
    <definedName name="Z_23F18827_7997_11D6_8750_00508BD3B3BA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20" l="1"/>
  <c r="D18" i="6"/>
  <c r="K59" i="20"/>
  <c r="C12" i="9" s="1"/>
  <c r="D63" i="9" l="1"/>
  <c r="D46" i="9"/>
  <c r="G187" i="18"/>
  <c r="G208" i="18"/>
  <c r="D29" i="9" l="1"/>
  <c r="C208" i="18"/>
  <c r="K67" i="5" l="1"/>
  <c r="AE50" i="5"/>
  <c r="C187" i="18" l="1"/>
  <c r="F124" i="18"/>
  <c r="F123" i="18"/>
  <c r="F118" i="18"/>
  <c r="F117" i="18"/>
  <c r="F112" i="18"/>
  <c r="B124" i="18"/>
  <c r="B123" i="18"/>
  <c r="B118" i="18"/>
  <c r="B117" i="18"/>
  <c r="B112" i="18"/>
  <c r="B99" i="18"/>
  <c r="B98" i="18"/>
  <c r="B93" i="18"/>
  <c r="B92" i="18"/>
  <c r="B87" i="18"/>
  <c r="B73" i="18"/>
  <c r="B72" i="18"/>
  <c r="B68" i="18"/>
  <c r="B66" i="18"/>
  <c r="B65" i="18"/>
  <c r="B60" i="18"/>
  <c r="B34" i="18"/>
  <c r="B46" i="18"/>
  <c r="B45" i="18"/>
  <c r="B40" i="18"/>
  <c r="B39" i="18"/>
  <c r="F19" i="18"/>
  <c r="F18" i="18"/>
  <c r="F14" i="18"/>
  <c r="F13" i="18"/>
  <c r="F12" i="18"/>
  <c r="F10" i="18"/>
  <c r="F8" i="18"/>
  <c r="F7" i="18"/>
  <c r="B19" i="18"/>
  <c r="B18" i="18"/>
  <c r="B13" i="18"/>
  <c r="B12" i="18"/>
  <c r="B7" i="18"/>
  <c r="C141" i="18"/>
  <c r="A79" i="13"/>
  <c r="G216" i="18" l="1"/>
  <c r="G215" i="18"/>
  <c r="C216" i="18"/>
  <c r="C215" i="18"/>
  <c r="G195" i="18"/>
  <c r="G194" i="18"/>
  <c r="C195" i="18"/>
  <c r="C194" i="18"/>
  <c r="G124" i="18"/>
  <c r="C124" i="18"/>
  <c r="C99" i="18"/>
  <c r="C73" i="18"/>
  <c r="C46" i="18"/>
  <c r="C45" i="18"/>
  <c r="G19" i="18"/>
  <c r="C19" i="18"/>
  <c r="G123" i="18"/>
  <c r="C123" i="18"/>
  <c r="G18" i="18"/>
  <c r="C18" i="18"/>
  <c r="D18" i="14" l="1"/>
  <c r="D13" i="13" l="1"/>
  <c r="C118" i="18"/>
  <c r="D7" i="13" l="1"/>
  <c r="C112" i="18"/>
  <c r="C92" i="18" l="1"/>
  <c r="D12" i="6"/>
  <c r="C66" i="18"/>
  <c r="C60" i="18"/>
  <c r="C40" i="18"/>
  <c r="D13" i="5" l="1"/>
  <c r="D13" i="1"/>
  <c r="D7" i="1"/>
  <c r="C13" i="18"/>
  <c r="C7" i="18"/>
  <c r="G117" i="18" l="1"/>
  <c r="C65" i="18"/>
  <c r="D12" i="5" l="1"/>
  <c r="D12" i="13"/>
  <c r="C117" i="18"/>
  <c r="C142" i="18" l="1"/>
  <c r="C165" i="18"/>
  <c r="C115" i="20" l="1"/>
  <c r="C14" i="20"/>
  <c r="C52" i="20"/>
  <c r="C82" i="20"/>
  <c r="C114" i="18"/>
  <c r="C116" i="18" s="1"/>
  <c r="G125" i="18"/>
  <c r="G119" i="18" s="1"/>
  <c r="C125" i="18"/>
  <c r="C119" i="18" s="1"/>
  <c r="C217" i="18"/>
  <c r="C210" i="18" s="1"/>
  <c r="G217" i="18"/>
  <c r="G210" i="18" s="1"/>
  <c r="C149" i="18" l="1"/>
  <c r="C143" i="18" s="1"/>
  <c r="C172" i="18"/>
  <c r="C166" i="18" s="1"/>
  <c r="G196" i="18" l="1"/>
  <c r="G189" i="18" s="1"/>
  <c r="C196" i="18" l="1"/>
  <c r="C189" i="18" s="1"/>
  <c r="D7" i="6" l="1"/>
  <c r="C87" i="18"/>
  <c r="D13" i="6"/>
  <c r="C93" i="18"/>
  <c r="C90" i="18"/>
  <c r="C88" i="18"/>
  <c r="C9" i="6" l="1"/>
  <c r="C11" i="6" s="1"/>
  <c r="G7" i="18" l="1"/>
  <c r="D7" i="7" l="1"/>
  <c r="C34" i="18"/>
  <c r="S3" i="28"/>
  <c r="C159" i="18" s="1"/>
  <c r="C161" i="18" s="1"/>
  <c r="C163" i="18" s="1"/>
  <c r="C167" i="18" s="1"/>
  <c r="R55" i="6" l="1"/>
  <c r="C211" i="18" l="1"/>
  <c r="C190" i="18"/>
  <c r="G190" i="18"/>
  <c r="C62" i="18" l="1"/>
  <c r="C64" i="18" s="1"/>
  <c r="C89" i="18" l="1"/>
  <c r="C91" i="18" s="1"/>
  <c r="C36" i="18"/>
  <c r="C38" i="18" s="1"/>
  <c r="G9" i="18"/>
  <c r="G11" i="18" s="1"/>
  <c r="C9" i="18"/>
  <c r="C11" i="18" l="1"/>
  <c r="G112" i="18" l="1"/>
  <c r="G114" i="18" s="1"/>
  <c r="G116" i="18" s="1"/>
  <c r="D7" i="14"/>
  <c r="K68" i="5"/>
  <c r="K69" i="5" s="1"/>
  <c r="C9" i="5"/>
  <c r="C11" i="5" s="1"/>
  <c r="C9" i="14"/>
  <c r="G211" i="18"/>
  <c r="C9" i="7"/>
  <c r="C11" i="14" l="1"/>
  <c r="C11" i="7"/>
  <c r="D15" i="5"/>
  <c r="C68" i="18"/>
  <c r="C9" i="13"/>
  <c r="C11" i="13" s="1"/>
  <c r="D7" i="17" l="1"/>
  <c r="C9" i="17" l="1"/>
  <c r="C11" i="17" l="1"/>
  <c r="C9" i="1"/>
  <c r="C11" i="1" s="1"/>
  <c r="C55" i="9" l="1"/>
  <c r="C48" i="9" s="1"/>
  <c r="C21" i="9"/>
  <c r="C14" i="9" s="1"/>
  <c r="C38" i="9"/>
  <c r="C31" i="9" s="1"/>
  <c r="C72" i="9" l="1"/>
  <c r="C65" i="9" s="1"/>
  <c r="D12" i="14" l="1"/>
  <c r="C120" i="18"/>
  <c r="D12" i="1" l="1"/>
  <c r="C12" i="18"/>
  <c r="D12" i="17"/>
  <c r="G12" i="18"/>
  <c r="G20" i="18"/>
  <c r="G14" i="18" s="1"/>
  <c r="C20" i="18"/>
  <c r="C14" i="18" s="1"/>
  <c r="C15" i="18" s="1"/>
  <c r="C47" i="18"/>
  <c r="C41" i="18" s="1"/>
  <c r="D13" i="17" l="1"/>
  <c r="G13" i="18"/>
  <c r="G15" i="18" s="1"/>
  <c r="D18" i="17"/>
  <c r="C20" i="17"/>
  <c r="C14" i="17" s="1"/>
  <c r="D13" i="7"/>
  <c r="D18" i="1"/>
  <c r="C20" i="1"/>
  <c r="C14" i="1" s="1"/>
  <c r="D18" i="7"/>
  <c r="C20" i="7"/>
  <c r="C14" i="7" s="1"/>
  <c r="D14" i="7" s="1"/>
  <c r="C15" i="17" l="1"/>
  <c r="C15" i="1"/>
  <c r="C20" i="14"/>
  <c r="C14" i="14" s="1"/>
  <c r="D18" i="13"/>
  <c r="C20" i="13"/>
  <c r="C14" i="13" s="1"/>
  <c r="C15" i="13" l="1"/>
  <c r="S3" i="29" l="1"/>
  <c r="C136" i="18" s="1"/>
  <c r="C138" i="18" s="1"/>
  <c r="C140" i="18" s="1"/>
  <c r="C144" i="18" s="1"/>
  <c r="E52" i="20" l="1"/>
  <c r="C30" i="9" s="1"/>
  <c r="G188" i="18" s="1"/>
  <c r="E14" i="20" l="1"/>
  <c r="C13" i="9" s="1"/>
  <c r="C188" i="18" s="1"/>
  <c r="E115" i="20"/>
  <c r="C64" i="9" s="1"/>
  <c r="G209" i="18" s="1"/>
  <c r="E82" i="20"/>
  <c r="C47" i="9" s="1"/>
  <c r="C209" i="18" s="1"/>
  <c r="C98" i="20" l="1"/>
  <c r="C67" i="20"/>
  <c r="C65" i="20"/>
  <c r="C130" i="20"/>
  <c r="C36" i="20" l="1"/>
  <c r="C132" i="20"/>
  <c r="C66" i="20"/>
  <c r="C39" i="20"/>
  <c r="C35" i="20"/>
  <c r="C100" i="20"/>
  <c r="C129" i="20"/>
  <c r="C101" i="20"/>
  <c r="C97" i="20"/>
  <c r="C131" i="20"/>
  <c r="C32" i="20"/>
  <c r="C33" i="20"/>
  <c r="C99" i="20"/>
  <c r="C38" i="20"/>
  <c r="C34" i="20"/>
  <c r="C37" i="20"/>
  <c r="C27" i="20" l="1"/>
  <c r="C31" i="20"/>
  <c r="C40" i="20" s="1"/>
  <c r="C7" i="9" s="1"/>
  <c r="C64" i="20"/>
  <c r="C68" i="20" s="1"/>
  <c r="C24" i="9" s="1"/>
  <c r="C60" i="20"/>
  <c r="C92" i="20"/>
  <c r="C96" i="20"/>
  <c r="C102" i="20" s="1"/>
  <c r="C41" i="9" s="1"/>
  <c r="C128" i="20"/>
  <c r="C133" i="20" s="1"/>
  <c r="C58" i="9" s="1"/>
  <c r="C124" i="20"/>
  <c r="G203" i="18" l="1"/>
  <c r="G205" i="18" s="1"/>
  <c r="G207" i="18" s="1"/>
  <c r="G212" i="18" s="1"/>
  <c r="C60" i="9"/>
  <c r="C62" i="9" s="1"/>
  <c r="C67" i="9" s="1"/>
  <c r="C203" i="18"/>
  <c r="C205" i="18" s="1"/>
  <c r="C207" i="18" s="1"/>
  <c r="C212" i="18" s="1"/>
  <c r="C43" i="9"/>
  <c r="C45" i="9" s="1"/>
  <c r="C50" i="9" s="1"/>
  <c r="G182" i="18"/>
  <c r="G184" i="18" s="1"/>
  <c r="G186" i="18" s="1"/>
  <c r="G191" i="18" s="1"/>
  <c r="C26" i="9"/>
  <c r="C28" i="9" s="1"/>
  <c r="C33" i="9" s="1"/>
  <c r="C182" i="18"/>
  <c r="C184" i="18" s="1"/>
  <c r="C186" i="18" s="1"/>
  <c r="C191" i="18" s="1"/>
  <c r="C9" i="9"/>
  <c r="C11" i="9" s="1"/>
  <c r="C16" i="9" s="1"/>
  <c r="C20" i="6" l="1"/>
  <c r="C98" i="18"/>
  <c r="C100" i="18" s="1"/>
  <c r="C94" i="18" s="1"/>
  <c r="C95" i="18" s="1"/>
  <c r="C14" i="6" l="1"/>
  <c r="C15" i="6" s="1"/>
  <c r="D20" i="6"/>
  <c r="C72" i="18"/>
  <c r="C74" i="18" s="1"/>
  <c r="C67" i="18" s="1"/>
  <c r="C69" i="18" s="1"/>
  <c r="C21" i="5"/>
  <c r="C14" i="5" s="1"/>
  <c r="C16" i="5" s="1"/>
  <c r="C39" i="18" l="1"/>
  <c r="C42" i="18" s="1"/>
  <c r="D12" i="7"/>
  <c r="C15" i="7"/>
  <c r="G118" i="18" l="1"/>
  <c r="G120" i="18" s="1"/>
  <c r="D13" i="14"/>
  <c r="C15" i="14"/>
</calcChain>
</file>

<file path=xl/sharedStrings.xml><?xml version="1.0" encoding="utf-8"?>
<sst xmlns="http://schemas.openxmlformats.org/spreadsheetml/2006/main" count="745" uniqueCount="139">
  <si>
    <t>Tampa Electric</t>
  </si>
  <si>
    <t>Revenue Requirement</t>
  </si>
  <si>
    <t>13-Mth Avg</t>
  </si>
  <si>
    <t>Rate Base</t>
  </si>
  <si>
    <t>ROR</t>
  </si>
  <si>
    <t>NOI Requested</t>
  </si>
  <si>
    <t>NOI Multiplier</t>
  </si>
  <si>
    <t>MFR A-1</t>
  </si>
  <si>
    <t>Return on Rate Base</t>
  </si>
  <si>
    <t>O&amp;M Expense</t>
  </si>
  <si>
    <t>Depreciation</t>
  </si>
  <si>
    <t>Property Taxes</t>
  </si>
  <si>
    <t>Total Revenue Requirement</t>
  </si>
  <si>
    <t>2025 Revenue Requirement Impacts - Bearss Operation Center</t>
  </si>
  <si>
    <t>2025 Revenue Requirement Impacts - Corporate Headquarters</t>
  </si>
  <si>
    <t>2025 Revenue Requirement Impacts - Polk 1 Flexibility (Gas Path Improvements)</t>
  </si>
  <si>
    <t>ITC Amortization</t>
  </si>
  <si>
    <t>SYA</t>
  </si>
  <si>
    <t>2025 Revenue Requirement Impacts - Solar</t>
  </si>
  <si>
    <t>PTC</t>
  </si>
  <si>
    <t>Property Tax</t>
  </si>
  <si>
    <t>PY Basis</t>
  </si>
  <si>
    <t>Property Tax Rate</t>
  </si>
  <si>
    <t>See Below</t>
  </si>
  <si>
    <t>PY Net Book Value</t>
  </si>
  <si>
    <t>OPC IRR #54</t>
  </si>
  <si>
    <t>2025 Revenue Requirement Impacts - Polk Fuel Diversity</t>
  </si>
  <si>
    <t>2025 Revenue Requirement Impacts - Grid Reliability and Resilience (Enhancement of Smart Grid Capabilities)</t>
  </si>
  <si>
    <t>2025 Revenue Requirement Impacts -  Energy Storage (115 MW of Energy Storage Capacity)</t>
  </si>
  <si>
    <t>2025 Revenue Requirement Impacts - South Tampa Resiliency (Recip. Generator)</t>
  </si>
  <si>
    <t>OPC IRR #54.a</t>
  </si>
  <si>
    <t>OPC IRR #54.b</t>
  </si>
  <si>
    <t>OPC IRR #54.c</t>
  </si>
  <si>
    <t>OPC IRR #54.d</t>
  </si>
  <si>
    <t>OPC IRR #54.e</t>
  </si>
  <si>
    <t>2025 Revenue Requirement Impact - Polk Fuel Diversity</t>
  </si>
  <si>
    <t>2025 Revenue Requirement Impact - Polk 1 Flexibility (Gas Path Improvements)</t>
  </si>
  <si>
    <t>2025 Revenue Requirement Impact - South Tampa Resiliency (Reciprocating Electric Generator)</t>
  </si>
  <si>
    <t>2025 Revenue Requirement Impact -  Energy Storage (115 MW of Energy Storage Capacity)</t>
  </si>
  <si>
    <t>2025 Revenue Requirement Impact - Grid Reliability and Resilience (Enhancement of Smart Grid Capabilities)</t>
  </si>
  <si>
    <t>2025 Revenue Requirement Impact - Bearss Operation Center</t>
  </si>
  <si>
    <t>2025 Revenue Requirement Impact - Corporate Headquarters</t>
  </si>
  <si>
    <t xml:space="preserve">Revenue Requirement on Solar - 2022 In Service </t>
  </si>
  <si>
    <t>Revenue Requirement on Solar - 2023 In Service</t>
  </si>
  <si>
    <t>Revenue Requirement on Solar - 2024 In Service</t>
  </si>
  <si>
    <t>Revenue Requirement on Solar - 2025 In Service (Total)</t>
  </si>
  <si>
    <t>In-Service 2022</t>
  </si>
  <si>
    <t>Cumulative Plant In-Svc Balance</t>
  </si>
  <si>
    <t>Big Bend Agrivoltaic Solar</t>
  </si>
  <si>
    <t>Big Bend Floating Solar</t>
  </si>
  <si>
    <t>Big Bend II Solar Phase 1</t>
  </si>
  <si>
    <t>Big Bend II Solar Phase 2</t>
  </si>
  <si>
    <t>Jamison Solar</t>
  </si>
  <si>
    <t>Laurel Oaks Solar</t>
  </si>
  <si>
    <t>Mountain View Solar</t>
  </si>
  <si>
    <t>Riverside Solar</t>
  </si>
  <si>
    <t>Solar Energy Center</t>
  </si>
  <si>
    <t>13-mo Avg</t>
  </si>
  <si>
    <t>Accumulated Depreciation Balance</t>
  </si>
  <si>
    <t>Net Book Value</t>
  </si>
  <si>
    <t>In-Service 2023</t>
  </si>
  <si>
    <t>Alafia Solar</t>
  </si>
  <si>
    <t>Dover Solar</t>
  </si>
  <si>
    <t>Juniper Solar</t>
  </si>
  <si>
    <t>Lake Mabel Solar</t>
  </si>
  <si>
    <t>In-Service 2024</t>
  </si>
  <si>
    <t>Big Bend Solar Carport</t>
  </si>
  <si>
    <t>Bullfrog Creek Solar</t>
  </si>
  <si>
    <t>English Creek Solar</t>
  </si>
  <si>
    <t>ES Solar Operations</t>
  </si>
  <si>
    <t>Solar In-House</t>
  </si>
  <si>
    <t>Tracker Replacement - Gamechange</t>
  </si>
  <si>
    <t>Bearss Operations Center</t>
  </si>
  <si>
    <t>DERMS</t>
  </si>
  <si>
    <t>Quail Meadow Solar</t>
  </si>
  <si>
    <t>OPC IRR #54.h</t>
  </si>
  <si>
    <t>2025 Revenue Requirement Impact - Solar that went in service in 2022</t>
  </si>
  <si>
    <t>2025 Revenue Requirement Impact - Solar that went in service in 2023</t>
  </si>
  <si>
    <t>2025 Revenue Requirement Impact - Solar that went in service in 2024</t>
  </si>
  <si>
    <t>2025 Revenue Requirement Impact - Solar that went in service in 2025</t>
  </si>
  <si>
    <t>Total O&amp;M:</t>
  </si>
  <si>
    <t>Plant 13-mo Avg</t>
  </si>
  <si>
    <t>Reserve 13-mo Avg</t>
  </si>
  <si>
    <t>NBV 13-mo Avg</t>
  </si>
  <si>
    <t>&lt;-</t>
  </si>
  <si>
    <t>Depr</t>
  </si>
  <si>
    <t>Net 13-mo Avg</t>
  </si>
  <si>
    <t>OPC IRR 51d</t>
  </si>
  <si>
    <t>OPC IRR 52d</t>
  </si>
  <si>
    <r>
      <rPr>
        <u/>
        <sz val="10"/>
        <color theme="1"/>
        <rFont val="Calibri"/>
        <family val="2"/>
        <scheme val="minor"/>
      </rPr>
      <t>Prior Yr (2024)</t>
    </r>
    <r>
      <rPr>
        <sz val="10"/>
        <color theme="1"/>
        <rFont val="Calibri"/>
        <family val="2"/>
        <scheme val="minor"/>
      </rPr>
      <t xml:space="preserve"> Ending Bal Plant</t>
    </r>
  </si>
  <si>
    <t>Prior Yr (2024) Ending Bal Plant</t>
  </si>
  <si>
    <t>OPC IRR 51c</t>
  </si>
  <si>
    <t>OPC IRR 52c</t>
  </si>
  <si>
    <t>OPC IRR 51b</t>
  </si>
  <si>
    <t>OPC IRR 52b</t>
  </si>
  <si>
    <t>OPC IRR 52a</t>
  </si>
  <si>
    <t>OPC IRR 51a</t>
  </si>
  <si>
    <t>OPC IRR 51e</t>
  </si>
  <si>
    <t>OPC IRR 52e</t>
  </si>
  <si>
    <t>OPC IRR 52h</t>
  </si>
  <si>
    <t>OPC IRR 51h</t>
  </si>
  <si>
    <t>OPC IRR #54.f</t>
  </si>
  <si>
    <t>OPC IRR 51f</t>
  </si>
  <si>
    <t>OPC IRR 52f</t>
  </si>
  <si>
    <t>OPC IRR #54.g</t>
  </si>
  <si>
    <t>OPC IRR 51g</t>
  </si>
  <si>
    <t>OPC IRR 52g</t>
  </si>
  <si>
    <t>2025 Revenue Requirement Impact - Expansion of digital solutions and self-service solutions</t>
  </si>
  <si>
    <t>2025 Revenue Requirement Impact - Additional outdoor lighting technology</t>
  </si>
  <si>
    <t>13-mth Avg</t>
  </si>
  <si>
    <t>Cottonmouth</t>
  </si>
  <si>
    <t>FFD Solar</t>
  </si>
  <si>
    <t>In-Service 2025 - Solar (excl. Energy Storage Capacity)</t>
  </si>
  <si>
    <t xml:space="preserve">Total Accum Depr </t>
  </si>
  <si>
    <t>Total PIS Balance</t>
  </si>
  <si>
    <t xml:space="preserve"> </t>
  </si>
  <si>
    <t>Total NBV</t>
  </si>
  <si>
    <t>ADI Master OM</t>
  </si>
  <si>
    <t>Prior Yr Ending Plant</t>
  </si>
  <si>
    <t>O&amp;M</t>
  </si>
  <si>
    <t>2025 O&amp;M</t>
  </si>
  <si>
    <t>CE O&amp;M</t>
  </si>
  <si>
    <t>Solar O&amp;M</t>
  </si>
  <si>
    <t>OPC POD 13</t>
  </si>
  <si>
    <t>In-Svc</t>
  </si>
  <si>
    <t>^</t>
  </si>
  <si>
    <t xml:space="preserve">&lt;- This does not include Dover Solar Energy Storage Capacity that went in service in 2024, b/c Energy Storage is item (c) </t>
  </si>
  <si>
    <t>Dover Plant</t>
  </si>
  <si>
    <t>Dover 13-Mo Accum Depr</t>
  </si>
  <si>
    <t>Dover 13-mo Avg NBV</t>
  </si>
  <si>
    <t>2025 Dover ITC Amort</t>
  </si>
  <si>
    <t>multiplier</t>
  </si>
  <si>
    <t>Laurel Oaks</t>
  </si>
  <si>
    <t>Riverside</t>
  </si>
  <si>
    <t xml:space="preserve">BB 2 Phase II </t>
  </si>
  <si>
    <t>PCDM 2.0 - Solar Ops O&amp;M</t>
  </si>
  <si>
    <t>Estimate (15% of Total Rev Req.)</t>
  </si>
  <si>
    <t>Cost Basis</t>
  </si>
  <si>
    <t>Est. Property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</si>
</sst>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CDFF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164" fontId="3" fillId="0" borderId="3" xfId="1" applyNumberFormat="1" applyFont="1" applyBorder="1"/>
    <xf numFmtId="10" fontId="3" fillId="0" borderId="0" xfId="2" applyNumberFormat="1" applyFont="1"/>
    <xf numFmtId="0" fontId="3" fillId="0" borderId="0" xfId="0" applyFont="1" applyAlignment="1">
      <alignment horizontal="left" indent="1"/>
    </xf>
    <xf numFmtId="164" fontId="6" fillId="0" borderId="0" xfId="1" applyNumberFormat="1" applyFont="1" applyAlignment="1">
      <alignment horizontal="center"/>
    </xf>
    <xf numFmtId="10" fontId="5" fillId="0" borderId="1" xfId="0" applyNumberFormat="1" applyFont="1" applyBorder="1"/>
    <xf numFmtId="164" fontId="3" fillId="0" borderId="0" xfId="1" applyNumberFormat="1" applyFont="1" applyBorder="1"/>
    <xf numFmtId="0" fontId="7" fillId="0" borderId="0" xfId="0" applyFont="1"/>
    <xf numFmtId="164" fontId="7" fillId="0" borderId="0" xfId="1" applyNumberFormat="1" applyFont="1" applyBorder="1"/>
    <xf numFmtId="10" fontId="3" fillId="0" borderId="0" xfId="2" applyNumberFormat="1" applyFont="1" applyBorder="1"/>
    <xf numFmtId="165" fontId="5" fillId="0" borderId="1" xfId="1" applyNumberFormat="1" applyFont="1" applyBorder="1"/>
    <xf numFmtId="164" fontId="5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8" fillId="0" borderId="0" xfId="1" applyNumberFormat="1" applyFont="1"/>
    <xf numFmtId="0" fontId="10" fillId="0" borderId="0" xfId="0" applyFont="1" applyAlignment="1">
      <alignment horizontal="left" indent="1"/>
    </xf>
    <xf numFmtId="164" fontId="10" fillId="0" borderId="0" xfId="1" applyNumberFormat="1" applyFont="1" applyBorder="1"/>
    <xf numFmtId="0" fontId="10" fillId="0" borderId="0" xfId="0" applyFont="1"/>
    <xf numFmtId="10" fontId="10" fillId="0" borderId="0" xfId="2" applyNumberFormat="1" applyFont="1" applyBorder="1"/>
    <xf numFmtId="0" fontId="11" fillId="0" borderId="0" xfId="0" applyFont="1" applyAlignment="1">
      <alignment horizontal="left" indent="1"/>
    </xf>
    <xf numFmtId="0" fontId="11" fillId="0" borderId="0" xfId="0" applyFont="1"/>
    <xf numFmtId="0" fontId="10" fillId="0" borderId="0" xfId="0" applyFont="1" applyAlignment="1">
      <alignment horizontal="left" indent="2"/>
    </xf>
    <xf numFmtId="164" fontId="3" fillId="0" borderId="2" xfId="1" applyNumberFormat="1" applyFont="1" applyBorder="1"/>
    <xf numFmtId="164" fontId="10" fillId="0" borderId="2" xfId="1" applyNumberFormat="1" applyFont="1" applyBorder="1"/>
    <xf numFmtId="166" fontId="3" fillId="0" borderId="0" xfId="1" applyNumberFormat="1" applyFont="1"/>
    <xf numFmtId="0" fontId="1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6" fillId="0" borderId="0" xfId="1" applyNumberFormat="1" applyFont="1" applyFill="1" applyAlignment="1">
      <alignment horizontal="center"/>
    </xf>
    <xf numFmtId="164" fontId="3" fillId="7" borderId="4" xfId="1" applyNumberFormat="1" applyFont="1" applyFill="1" applyBorder="1"/>
    <xf numFmtId="164" fontId="13" fillId="7" borderId="4" xfId="1" applyNumberFormat="1" applyFont="1" applyFill="1" applyBorder="1"/>
    <xf numFmtId="164" fontId="13" fillId="0" borderId="0" xfId="1" applyNumberFormat="1" applyFont="1"/>
    <xf numFmtId="164" fontId="0" fillId="7" borderId="4" xfId="1" applyNumberFormat="1" applyFont="1" applyFill="1" applyBorder="1"/>
    <xf numFmtId="164" fontId="3" fillId="4" borderId="0" xfId="1" applyNumberFormat="1" applyFont="1" applyFill="1"/>
    <xf numFmtId="0" fontId="14" fillId="0" borderId="0" xfId="0" applyFont="1" applyAlignment="1">
      <alignment horizontal="left" indent="1"/>
    </xf>
    <xf numFmtId="0" fontId="15" fillId="0" borderId="0" xfId="0" applyFont="1" applyAlignment="1">
      <alignment horizontal="center"/>
    </xf>
    <xf numFmtId="164" fontId="0" fillId="8" borderId="0" xfId="1" applyNumberFormat="1" applyFont="1" applyFill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0" borderId="0" xfId="0" applyFont="1"/>
    <xf numFmtId="164" fontId="0" fillId="6" borderId="4" xfId="1" applyNumberFormat="1" applyFont="1" applyFill="1" applyBorder="1"/>
    <xf numFmtId="164" fontId="5" fillId="6" borderId="0" xfId="1" applyNumberFormat="1" applyFont="1" applyFill="1"/>
    <xf numFmtId="164" fontId="5" fillId="8" borderId="0" xfId="0" applyNumberFormat="1" applyFont="1" applyFill="1"/>
    <xf numFmtId="164" fontId="0" fillId="5" borderId="4" xfId="1" applyNumberFormat="1" applyFont="1" applyFill="1" applyBorder="1"/>
    <xf numFmtId="164" fontId="3" fillId="5" borderId="4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0" xfId="3"/>
    <xf numFmtId="0" fontId="3" fillId="0" borderId="0" xfId="3" applyFont="1"/>
    <xf numFmtId="164" fontId="3" fillId="0" borderId="2" xfId="4" applyNumberFormat="1" applyFont="1" applyBorder="1"/>
    <xf numFmtId="0" fontId="10" fillId="0" borderId="0" xfId="3" applyFont="1"/>
    <xf numFmtId="0" fontId="10" fillId="0" borderId="0" xfId="3" applyFont="1" applyAlignment="1">
      <alignment horizontal="left" indent="1"/>
    </xf>
    <xf numFmtId="0" fontId="3" fillId="0" borderId="0" xfId="3" applyFont="1" applyAlignment="1">
      <alignment horizontal="left"/>
    </xf>
    <xf numFmtId="0" fontId="11" fillId="0" borderId="0" xfId="3" applyFont="1"/>
    <xf numFmtId="0" fontId="7" fillId="0" borderId="0" xfId="3" applyFont="1"/>
    <xf numFmtId="0" fontId="3" fillId="0" borderId="0" xfId="3" applyFont="1" applyAlignment="1">
      <alignment horizontal="left" indent="1"/>
    </xf>
    <xf numFmtId="164" fontId="6" fillId="0" borderId="0" xfId="4" applyNumberFormat="1" applyFont="1" applyAlignment="1">
      <alignment horizontal="center"/>
    </xf>
    <xf numFmtId="0" fontId="4" fillId="0" borderId="0" xfId="3" applyFont="1"/>
    <xf numFmtId="10" fontId="3" fillId="0" borderId="0" xfId="5" applyNumberFormat="1" applyFont="1"/>
    <xf numFmtId="0" fontId="2" fillId="0" borderId="0" xfId="3" applyFont="1"/>
    <xf numFmtId="164" fontId="0" fillId="0" borderId="0" xfId="1" applyNumberFormat="1" applyFont="1" applyFill="1"/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164" fontId="0" fillId="0" borderId="4" xfId="0" applyNumberFormat="1" applyBorder="1"/>
    <xf numFmtId="164" fontId="2" fillId="6" borderId="4" xfId="0" applyNumberFormat="1" applyFont="1" applyFill="1" applyBorder="1"/>
    <xf numFmtId="43" fontId="3" fillId="0" borderId="0" xfId="0" applyNumberFormat="1" applyFont="1"/>
    <xf numFmtId="0" fontId="2" fillId="3" borderId="0" xfId="0" applyFont="1" applyFill="1"/>
    <xf numFmtId="0" fontId="0" fillId="2" borderId="0" xfId="0" applyFill="1"/>
    <xf numFmtId="164" fontId="0" fillId="7" borderId="0" xfId="1" applyNumberFormat="1" applyFont="1" applyFill="1"/>
    <xf numFmtId="164" fontId="5" fillId="0" borderId="0" xfId="1" applyNumberFormat="1" applyFont="1" applyFill="1"/>
    <xf numFmtId="164" fontId="0" fillId="4" borderId="0" xfId="1" applyNumberFormat="1" applyFont="1" applyFill="1"/>
    <xf numFmtId="0" fontId="1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/>
    <xf numFmtId="164" fontId="8" fillId="0" borderId="0" xfId="1" applyNumberFormat="1" applyFont="1" applyFill="1"/>
    <xf numFmtId="164" fontId="5" fillId="0" borderId="0" xfId="1" applyNumberFormat="1" applyFont="1" applyFill="1" applyBorder="1"/>
    <xf numFmtId="10" fontId="5" fillId="0" borderId="0" xfId="2" applyNumberFormat="1" applyFont="1" applyFill="1" applyBorder="1"/>
    <xf numFmtId="164" fontId="3" fillId="0" borderId="3" xfId="1" applyNumberFormat="1" applyFont="1" applyFill="1" applyBorder="1"/>
    <xf numFmtId="164" fontId="7" fillId="0" borderId="0" xfId="1" applyNumberFormat="1" applyFont="1" applyFill="1" applyBorder="1"/>
    <xf numFmtId="164" fontId="10" fillId="0" borderId="0" xfId="1" applyNumberFormat="1" applyFont="1" applyFill="1" applyBorder="1"/>
    <xf numFmtId="164" fontId="3" fillId="0" borderId="0" xfId="1" applyNumberFormat="1" applyFont="1" applyFill="1"/>
    <xf numFmtId="165" fontId="5" fillId="0" borderId="1" xfId="1" applyNumberFormat="1" applyFont="1" applyFill="1" applyBorder="1"/>
    <xf numFmtId="164" fontId="3" fillId="0" borderId="0" xfId="1" applyNumberFormat="1" applyFont="1" applyFill="1" applyBorder="1"/>
    <xf numFmtId="164" fontId="18" fillId="0" borderId="0" xfId="1" applyNumberFormat="1" applyFont="1" applyFill="1"/>
    <xf numFmtId="164" fontId="3" fillId="0" borderId="2" xfId="1" applyNumberFormat="1" applyFont="1" applyFill="1" applyBorder="1"/>
    <xf numFmtId="164" fontId="18" fillId="0" borderId="0" xfId="0" applyNumberFormat="1" applyFont="1"/>
    <xf numFmtId="164" fontId="3" fillId="4" borderId="4" xfId="1" applyNumberFormat="1" applyFont="1" applyFill="1" applyBorder="1"/>
    <xf numFmtId="165" fontId="3" fillId="0" borderId="0" xfId="0" applyNumberFormat="1" applyFont="1"/>
    <xf numFmtId="164" fontId="3" fillId="4" borderId="5" xfId="1" applyNumberFormat="1" applyFont="1" applyFill="1" applyBorder="1"/>
    <xf numFmtId="164" fontId="18" fillId="0" borderId="0" xfId="4" applyNumberFormat="1" applyFont="1" applyFill="1"/>
    <xf numFmtId="0" fontId="15" fillId="0" borderId="0" xfId="0" applyFont="1"/>
    <xf numFmtId="164" fontId="2" fillId="0" borderId="4" xfId="0" applyNumberFormat="1" applyFont="1" applyBorder="1"/>
    <xf numFmtId="164" fontId="8" fillId="0" borderId="0" xfId="1" applyNumberFormat="1" applyFont="1" applyFill="1" applyAlignment="1">
      <alignment horizontal="center"/>
    </xf>
    <xf numFmtId="10" fontId="18" fillId="0" borderId="0" xfId="2" applyNumberFormat="1" applyFont="1" applyFill="1"/>
    <xf numFmtId="164" fontId="18" fillId="0" borderId="0" xfId="1" applyNumberFormat="1" applyFont="1" applyFill="1" applyBorder="1"/>
    <xf numFmtId="10" fontId="18" fillId="0" borderId="0" xfId="2" applyNumberFormat="1" applyFont="1" applyFill="1" applyBorder="1"/>
    <xf numFmtId="164" fontId="18" fillId="0" borderId="0" xfId="3" applyNumberFormat="1" applyFont="1"/>
    <xf numFmtId="10" fontId="5" fillId="0" borderId="1" xfId="3" applyNumberFormat="1" applyFont="1" applyBorder="1"/>
    <xf numFmtId="164" fontId="3" fillId="0" borderId="0" xfId="4" applyNumberFormat="1" applyFont="1" applyFill="1"/>
    <xf numFmtId="165" fontId="5" fillId="0" borderId="1" xfId="4" applyNumberFormat="1" applyFont="1" applyFill="1" applyBorder="1"/>
    <xf numFmtId="164" fontId="3" fillId="0" borderId="0" xfId="4" applyNumberFormat="1" applyFont="1" applyFill="1" applyBorder="1"/>
    <xf numFmtId="164" fontId="5" fillId="0" borderId="0" xfId="3" applyNumberFormat="1" applyFont="1"/>
    <xf numFmtId="164" fontId="8" fillId="0" borderId="0" xfId="4" applyNumberFormat="1" applyFont="1" applyFill="1"/>
    <xf numFmtId="164" fontId="3" fillId="0" borderId="3" xfId="4" applyNumberFormat="1" applyFont="1" applyFill="1" applyBorder="1"/>
    <xf numFmtId="164" fontId="7" fillId="0" borderId="0" xfId="4" applyNumberFormat="1" applyFont="1" applyFill="1" applyBorder="1"/>
    <xf numFmtId="164" fontId="10" fillId="0" borderId="0" xfId="4" applyNumberFormat="1" applyFont="1" applyFill="1" applyBorder="1"/>
    <xf numFmtId="164" fontId="18" fillId="0" borderId="0" xfId="4" applyNumberFormat="1" applyFont="1" applyFill="1" applyBorder="1"/>
    <xf numFmtId="164" fontId="3" fillId="0" borderId="2" xfId="4" applyNumberFormat="1" applyFont="1" applyFill="1" applyBorder="1"/>
    <xf numFmtId="10" fontId="5" fillId="0" borderId="0" xfId="2" applyNumberFormat="1" applyFont="1" applyFill="1"/>
    <xf numFmtId="164" fontId="0" fillId="0" borderId="4" xfId="1" applyNumberFormat="1" applyFont="1" applyFill="1" applyBorder="1"/>
    <xf numFmtId="164" fontId="3" fillId="0" borderId="4" xfId="1" applyNumberFormat="1" applyFont="1" applyFill="1" applyBorder="1"/>
    <xf numFmtId="0" fontId="3" fillId="0" borderId="0" xfId="0" applyFont="1" applyAlignment="1">
      <alignment horizontal="right" indent="1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6">
    <cellStyle name="Comma" xfId="1" builtinId="3"/>
    <cellStyle name="Comma 5" xfId="4" xr:uid="{B2D09D5C-62D9-492B-8E3A-BB6FC59CBEAC}"/>
    <cellStyle name="Normal" xfId="0" builtinId="0"/>
    <cellStyle name="Normal 4" xfId="3" xr:uid="{02B992D1-EC63-440C-AC09-E7E2021B930E}"/>
    <cellStyle name="Percent" xfId="2" builtinId="5"/>
    <cellStyle name="Percent 5" xfId="5" xr:uid="{21D11DB4-3E2A-4D4B-AA8E-9D25C5B7F924}"/>
  </cellStyles>
  <dxfs count="0"/>
  <tableStyles count="0" defaultTableStyle="TableStyleMedium2" defaultPivotStyle="PivotStyleLight16"/>
  <colors>
    <mruColors>
      <color rgb="FFE6CDFF"/>
      <color rgb="FF00FFFF"/>
      <color rgb="FFFFFFCC"/>
      <color rgb="FF00FF00"/>
      <color rgb="FF0000FF"/>
      <color rgb="FFC9FFFF"/>
      <color rgb="FFFFB7B7"/>
      <color rgb="FFFFFF99"/>
      <color rgb="FFFF8B8B"/>
      <color rgb="FF53FF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4" Type="http://schemas.openxmlformats.org/officeDocument/2006/relationships/image" Target="../media/image3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4" Type="http://schemas.openxmlformats.org/officeDocument/2006/relationships/image" Target="../media/image3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4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10</xdr:col>
      <xdr:colOff>313536</xdr:colOff>
      <xdr:row>26</xdr:row>
      <xdr:rowOff>56537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222078-3A05-7611-6538-28BFF91B6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4775"/>
          <a:ext cx="6314286" cy="49047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180975</xdr:rowOff>
    </xdr:from>
    <xdr:to>
      <xdr:col>17</xdr:col>
      <xdr:colOff>217765</xdr:colOff>
      <xdr:row>45</xdr:row>
      <xdr:rowOff>18023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F6D71B-0246-185A-7DD8-76D9C4EF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71475"/>
          <a:ext cx="10476190" cy="8219048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46</xdr:row>
      <xdr:rowOff>95250</xdr:rowOff>
    </xdr:from>
    <xdr:to>
      <xdr:col>17</xdr:col>
      <xdr:colOff>265613</xdr:colOff>
      <xdr:row>92</xdr:row>
      <xdr:rowOff>141774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76B09A-CCC5-28D8-4C52-D92A5D466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3575" y="8858250"/>
          <a:ext cx="8695238" cy="8809524"/>
        </a:xfrm>
        <a:prstGeom prst="rect">
          <a:avLst/>
        </a:prstGeom>
      </xdr:spPr>
    </xdr:pic>
    <xdr:clientData/>
  </xdr:twoCellAnchor>
  <xdr:twoCellAnchor editAs="oneCell">
    <xdr:from>
      <xdr:col>20</xdr:col>
      <xdr:colOff>228601</xdr:colOff>
      <xdr:row>0</xdr:row>
      <xdr:rowOff>0</xdr:rowOff>
    </xdr:from>
    <xdr:to>
      <xdr:col>32</xdr:col>
      <xdr:colOff>44167</xdr:colOff>
      <xdr:row>44</xdr:row>
      <xdr:rowOff>104775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F1ABD9-994B-701A-696C-85D57BEC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06401" y="0"/>
          <a:ext cx="7626066" cy="8486775"/>
        </a:xfrm>
        <a:prstGeom prst="rect">
          <a:avLst/>
        </a:prstGeom>
      </xdr:spPr>
    </xdr:pic>
    <xdr:clientData/>
  </xdr:twoCellAnchor>
  <xdr:twoCellAnchor editAs="oneCell">
    <xdr:from>
      <xdr:col>18</xdr:col>
      <xdr:colOff>1238250</xdr:colOff>
      <xdr:row>47</xdr:row>
      <xdr:rowOff>9525</xdr:rowOff>
    </xdr:from>
    <xdr:to>
      <xdr:col>30</xdr:col>
      <xdr:colOff>8617</xdr:colOff>
      <xdr:row>92</xdr:row>
      <xdr:rowOff>151311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E2F31-C656-513F-9673-9DCFCC77B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11050" y="8963025"/>
          <a:ext cx="7266667" cy="87142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104775</xdr:rowOff>
    </xdr:from>
    <xdr:to>
      <xdr:col>17</xdr:col>
      <xdr:colOff>513009</xdr:colOff>
      <xdr:row>44</xdr:row>
      <xdr:rowOff>94275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C6D108-4CD9-EB08-89BA-C63117D4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76275"/>
          <a:ext cx="10723809" cy="78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44</xdr:row>
      <xdr:rowOff>76200</xdr:rowOff>
    </xdr:from>
    <xdr:to>
      <xdr:col>17</xdr:col>
      <xdr:colOff>398962</xdr:colOff>
      <xdr:row>84</xdr:row>
      <xdr:rowOff>170486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992FD2-AC20-8766-4532-BC952081C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400" y="8458200"/>
          <a:ext cx="8704762" cy="7714286"/>
        </a:xfrm>
        <a:prstGeom prst="rect">
          <a:avLst/>
        </a:prstGeom>
      </xdr:spPr>
    </xdr:pic>
    <xdr:clientData/>
  </xdr:twoCellAnchor>
  <xdr:twoCellAnchor editAs="oneCell">
    <xdr:from>
      <xdr:col>19</xdr:col>
      <xdr:colOff>428625</xdr:colOff>
      <xdr:row>1</xdr:row>
      <xdr:rowOff>180975</xdr:rowOff>
    </xdr:from>
    <xdr:to>
      <xdr:col>32</xdr:col>
      <xdr:colOff>465925</xdr:colOff>
      <xdr:row>44</xdr:row>
      <xdr:rowOff>19051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F6CEB1-8493-411E-BD65-48F454AB8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371475"/>
          <a:ext cx="7962100" cy="802957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87</xdr:row>
      <xdr:rowOff>95249</xdr:rowOff>
    </xdr:from>
    <xdr:to>
      <xdr:col>17</xdr:col>
      <xdr:colOff>1920</xdr:colOff>
      <xdr:row>109</xdr:row>
      <xdr:rowOff>27998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3541CC-1BA5-E8E1-AC50-031C7AF5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" y="16668749"/>
          <a:ext cx="9917445" cy="41237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39078</xdr:rowOff>
    </xdr:from>
    <xdr:to>
      <xdr:col>2</xdr:col>
      <xdr:colOff>853281</xdr:colOff>
      <xdr:row>77</xdr:row>
      <xdr:rowOff>89297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71342C-22AC-4778-AF26-4BC56BA877C6}"/>
            </a:ext>
          </a:extLst>
        </xdr:cNvPr>
        <xdr:cNvSpPr txBox="1"/>
      </xdr:nvSpPr>
      <xdr:spPr>
        <a:xfrm>
          <a:off x="0" y="4613062"/>
          <a:ext cx="4722812" cy="427251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revenue </a:t>
          </a:r>
          <a:r>
            <a:rPr lang="en-US" sz="1050"/>
            <a:t>requirement calculation for the Solar Projects</a:t>
          </a:r>
          <a:r>
            <a:rPr lang="en-US" sz="1050" baseline="0"/>
            <a:t> are</a:t>
          </a:r>
          <a:r>
            <a:rPr lang="en-US" sz="1050"/>
            <a:t>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1716485</xdr:colOff>
      <xdr:row>119</xdr:row>
      <xdr:rowOff>109141</xdr:rowOff>
    </xdr:from>
    <xdr:to>
      <xdr:col>6</xdr:col>
      <xdr:colOff>715533</xdr:colOff>
      <xdr:row>132</xdr:row>
      <xdr:rowOff>144152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80320A-A7E1-1200-C388-DD200B6A3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2423" y="22740938"/>
          <a:ext cx="6619048" cy="24857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121704</xdr:colOff>
      <xdr:row>1</xdr:row>
      <xdr:rowOff>47625</xdr:rowOff>
    </xdr:from>
    <xdr:to>
      <xdr:col>20</xdr:col>
      <xdr:colOff>578219</xdr:colOff>
      <xdr:row>42</xdr:row>
      <xdr:rowOff>66293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088A5E-F3D8-4DCC-97FC-45847D6C7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9604" y="238125"/>
          <a:ext cx="9629090" cy="7629143"/>
        </a:xfrm>
        <a:prstGeom prst="rect">
          <a:avLst/>
        </a:prstGeom>
      </xdr:spPr>
    </xdr:pic>
    <xdr:clientData/>
  </xdr:twoCellAnchor>
  <xdr:twoCellAnchor editAs="oneCell">
    <xdr:from>
      <xdr:col>6</xdr:col>
      <xdr:colOff>533399</xdr:colOff>
      <xdr:row>44</xdr:row>
      <xdr:rowOff>18025</xdr:rowOff>
    </xdr:from>
    <xdr:to>
      <xdr:col>12</xdr:col>
      <xdr:colOff>485210</xdr:colOff>
      <xdr:row>53</xdr:row>
      <xdr:rowOff>104529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8A7A39-C11A-0135-610D-BE2978A8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1299" y="8200000"/>
          <a:ext cx="3971361" cy="1734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51289</xdr:colOff>
      <xdr:row>20</xdr:row>
      <xdr:rowOff>165653</xdr:rowOff>
    </xdr:from>
    <xdr:to>
      <xdr:col>2</xdr:col>
      <xdr:colOff>838201</xdr:colOff>
      <xdr:row>24</xdr:row>
      <xdr:rowOff>159821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C96A17-8E63-4E6B-B64D-D36AA1BF5058}"/>
            </a:ext>
          </a:extLst>
        </xdr:cNvPr>
        <xdr:cNvSpPr txBox="1"/>
      </xdr:nvSpPr>
      <xdr:spPr>
        <a:xfrm>
          <a:off x="51289" y="4017066"/>
          <a:ext cx="4654890" cy="756168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Polk Fuel Diversity has an in-service date of September 2026.  Therefore, there is no impact to rate base or revenue</a:t>
          </a:r>
          <a:r>
            <a:rPr lang="en-US" sz="1050" b="0" baseline="0"/>
            <a:t> requirement in the test year.  2026 and 2027 r</a:t>
          </a:r>
          <a:r>
            <a:rPr lang="en-US" sz="1050" b="0"/>
            <a:t>evenue requirement calculation for Polk Fuel Diversity 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34723</xdr:colOff>
      <xdr:row>20</xdr:row>
      <xdr:rowOff>173935</xdr:rowOff>
    </xdr:from>
    <xdr:to>
      <xdr:col>6</xdr:col>
      <xdr:colOff>838741</xdr:colOff>
      <xdr:row>23</xdr:row>
      <xdr:rowOff>32032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AF3575-9FE8-4CC5-9820-B641FD01F373}"/>
            </a:ext>
          </a:extLst>
        </xdr:cNvPr>
        <xdr:cNvSpPr txBox="1"/>
      </xdr:nvSpPr>
      <xdr:spPr>
        <a:xfrm>
          <a:off x="5426701" y="4025348"/>
          <a:ext cx="4630583" cy="429597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revenue requirement calculation for Polk 1 Flexibility</a:t>
          </a:r>
          <a:r>
            <a:rPr lang="en-US" sz="1050" b="0" baseline="0"/>
            <a:t> </a:t>
          </a:r>
          <a:r>
            <a:rPr lang="en-US" sz="1050" b="0"/>
            <a:t>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43961</xdr:colOff>
      <xdr:row>48</xdr:row>
      <xdr:rowOff>21980</xdr:rowOff>
    </xdr:from>
    <xdr:to>
      <xdr:col>2</xdr:col>
      <xdr:colOff>843360</xdr:colOff>
      <xdr:row>51</xdr:row>
      <xdr:rowOff>36634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8CB8FDF-07B6-4AB1-8DBC-8869213D3931}"/>
            </a:ext>
          </a:extLst>
        </xdr:cNvPr>
        <xdr:cNvSpPr txBox="1"/>
      </xdr:nvSpPr>
      <xdr:spPr>
        <a:xfrm>
          <a:off x="43961" y="4451105"/>
          <a:ext cx="4666549" cy="586154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revenue requirement calculation for South Tampa Resiliency (small</a:t>
          </a:r>
          <a:r>
            <a:rPr lang="en-US" sz="1050" b="0" baseline="0"/>
            <a:t> reciprocating </a:t>
          </a:r>
          <a:r>
            <a:rPr lang="en-US" sz="1050" baseline="0"/>
            <a:t>electric generator project) </a:t>
          </a:r>
          <a:r>
            <a:rPr lang="en-US" sz="1050"/>
            <a:t>is calculated under the SYA.</a:t>
          </a:r>
        </a:p>
      </xdr:txBody>
    </xdr:sp>
    <xdr:clientData/>
  </xdr:twoCellAnchor>
  <xdr:twoCellAnchor>
    <xdr:from>
      <xdr:col>0</xdr:col>
      <xdr:colOff>43961</xdr:colOff>
      <xdr:row>75</xdr:row>
      <xdr:rowOff>14654</xdr:rowOff>
    </xdr:from>
    <xdr:to>
      <xdr:col>2</xdr:col>
      <xdr:colOff>853282</xdr:colOff>
      <xdr:row>77</xdr:row>
      <xdr:rowOff>59532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7E1AA91-8455-4E40-95C6-1425BB8B29BE}"/>
            </a:ext>
          </a:extLst>
        </xdr:cNvPr>
        <xdr:cNvSpPr txBox="1"/>
      </xdr:nvSpPr>
      <xdr:spPr>
        <a:xfrm>
          <a:off x="43961" y="4824779"/>
          <a:ext cx="4676471" cy="425878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</a:t>
          </a:r>
          <a:r>
            <a:rPr lang="en-US" sz="1050" b="0" baseline="0"/>
            <a:t> and 2027 r</a:t>
          </a:r>
          <a:r>
            <a:rPr lang="en-US" sz="1050"/>
            <a:t>evenue requirement calculation for Energy Storage Capacity 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43961</xdr:colOff>
      <xdr:row>101</xdr:row>
      <xdr:rowOff>9525</xdr:rowOff>
    </xdr:from>
    <xdr:to>
      <xdr:col>2</xdr:col>
      <xdr:colOff>855306</xdr:colOff>
      <xdr:row>103</xdr:row>
      <xdr:rowOff>67841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41FE0B2-21A3-422B-A7C4-938F4C48CFE2}"/>
            </a:ext>
          </a:extLst>
        </xdr:cNvPr>
        <xdr:cNvSpPr txBox="1"/>
      </xdr:nvSpPr>
      <xdr:spPr>
        <a:xfrm>
          <a:off x="43961" y="20964525"/>
          <a:ext cx="4678495" cy="439316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</a:t>
          </a:r>
          <a:r>
            <a:rPr lang="en-US" sz="1050" b="0" baseline="0"/>
            <a:t> and 2027 r</a:t>
          </a:r>
          <a:r>
            <a:rPr lang="en-US" sz="1050"/>
            <a:t>evenue requirement calculation for Grid Reliability and Resilence</a:t>
          </a:r>
          <a:r>
            <a:rPr lang="en-US" sz="1050" baseline="0"/>
            <a:t> (enhancement of smart grid capabilities) </a:t>
          </a:r>
          <a:r>
            <a:rPr lang="en-US" sz="1050"/>
            <a:t>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85237</xdr:colOff>
      <xdr:row>126</xdr:row>
      <xdr:rowOff>15387</xdr:rowOff>
    </xdr:from>
    <xdr:to>
      <xdr:col>2</xdr:col>
      <xdr:colOff>859605</xdr:colOff>
      <xdr:row>128</xdr:row>
      <xdr:rowOff>76917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2527678-A084-402E-BDC0-77620A4214CD}"/>
            </a:ext>
          </a:extLst>
        </xdr:cNvPr>
        <xdr:cNvSpPr txBox="1"/>
      </xdr:nvSpPr>
      <xdr:spPr>
        <a:xfrm>
          <a:off x="85237" y="26161512"/>
          <a:ext cx="4641518" cy="442530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</a:t>
          </a:r>
          <a:r>
            <a:rPr lang="en-US" sz="1050"/>
            <a:t>evenue requirement calculation for the Bearss Operation</a:t>
          </a:r>
          <a:r>
            <a:rPr lang="en-US" sz="1050" baseline="0"/>
            <a:t> Center </a:t>
          </a:r>
          <a:r>
            <a:rPr lang="en-US" sz="1050"/>
            <a:t>is calculated under the SYA.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65942</xdr:colOff>
      <xdr:row>126</xdr:row>
      <xdr:rowOff>0</xdr:rowOff>
    </xdr:from>
    <xdr:to>
      <xdr:col>6</xdr:col>
      <xdr:colOff>855306</xdr:colOff>
      <xdr:row>128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108C70C-C433-4CAC-8958-7E861CE73BC5}"/>
            </a:ext>
          </a:extLst>
        </xdr:cNvPr>
        <xdr:cNvSpPr txBox="1"/>
      </xdr:nvSpPr>
      <xdr:spPr>
        <a:xfrm>
          <a:off x="5457092" y="26146125"/>
          <a:ext cx="4618414" cy="447675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revenue </a:t>
          </a:r>
          <a:r>
            <a:rPr lang="en-US" sz="1050"/>
            <a:t>requirement calculation for the Corporate Headquarters</a:t>
          </a:r>
          <a:r>
            <a:rPr lang="en-US" sz="1050" baseline="0"/>
            <a:t> </a:t>
          </a:r>
          <a:r>
            <a:rPr lang="en-US" sz="1050"/>
            <a:t>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218</xdr:row>
      <xdr:rowOff>41414</xdr:rowOff>
    </xdr:from>
    <xdr:to>
      <xdr:col>2</xdr:col>
      <xdr:colOff>774368</xdr:colOff>
      <xdr:row>220</xdr:row>
      <xdr:rowOff>111226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B1F843-582D-4C39-B21D-1E270BA66615}"/>
            </a:ext>
          </a:extLst>
        </xdr:cNvPr>
        <xdr:cNvSpPr txBox="1"/>
      </xdr:nvSpPr>
      <xdr:spPr>
        <a:xfrm>
          <a:off x="0" y="33859305"/>
          <a:ext cx="4642346" cy="450812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revenue requirement calculation for the Solar Projects are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51288</xdr:colOff>
      <xdr:row>21</xdr:row>
      <xdr:rowOff>1</xdr:rowOff>
    </xdr:from>
    <xdr:to>
      <xdr:col>2</xdr:col>
      <xdr:colOff>874745</xdr:colOff>
      <xdr:row>24</xdr:row>
      <xdr:rowOff>184669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151167-9FC5-4707-8C9B-3887DDED3CC2}"/>
            </a:ext>
          </a:extLst>
        </xdr:cNvPr>
        <xdr:cNvSpPr txBox="1"/>
      </xdr:nvSpPr>
      <xdr:spPr>
        <a:xfrm>
          <a:off x="51288" y="4519516"/>
          <a:ext cx="4691773" cy="767832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Polk Fuel Diversity has an in-service date of September 2026.  Therefore, there is no impact to rate base or revenue</a:t>
          </a:r>
          <a:r>
            <a:rPr lang="en-US" sz="1050" b="0" baseline="0"/>
            <a:t> requirement in the test year.  2026 and 2027 r</a:t>
          </a:r>
          <a:r>
            <a:rPr lang="en-US" sz="1050" b="0"/>
            <a:t>evenue requirement calculation for Polk Fuel Diversity 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</xdr:col>
      <xdr:colOff>174948</xdr:colOff>
      <xdr:row>32</xdr:row>
      <xdr:rowOff>90758</xdr:rowOff>
    </xdr:from>
    <xdr:to>
      <xdr:col>13</xdr:col>
      <xdr:colOff>100510</xdr:colOff>
      <xdr:row>53</xdr:row>
      <xdr:rowOff>116633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F403B1-BFFC-BDE7-B1B0-D2A514F34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4489" y="6359763"/>
          <a:ext cx="5844669" cy="4108018"/>
        </a:xfrm>
        <a:prstGeom prst="rect">
          <a:avLst/>
        </a:prstGeom>
      </xdr:spPr>
    </xdr:pic>
    <xdr:clientData/>
  </xdr:twoCellAnchor>
  <xdr:twoCellAnchor editAs="oneCell">
    <xdr:from>
      <xdr:col>5</xdr:col>
      <xdr:colOff>653149</xdr:colOff>
      <xdr:row>4</xdr:row>
      <xdr:rowOff>174948</xdr:rowOff>
    </xdr:from>
    <xdr:to>
      <xdr:col>12</xdr:col>
      <xdr:colOff>480697</xdr:colOff>
      <xdr:row>27</xdr:row>
      <xdr:rowOff>121258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1B6E6E1-AF7B-B10E-2021-2A0A8E6A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97103" y="952499"/>
          <a:ext cx="5746655" cy="4465825"/>
        </a:xfrm>
        <a:prstGeom prst="rect">
          <a:avLst/>
        </a:prstGeom>
      </xdr:spPr>
    </xdr:pic>
    <xdr:clientData/>
  </xdr:twoCellAnchor>
  <xdr:twoCellAnchor editAs="oneCell">
    <xdr:from>
      <xdr:col>0</xdr:col>
      <xdr:colOff>750795</xdr:colOff>
      <xdr:row>34</xdr:row>
      <xdr:rowOff>87476</xdr:rowOff>
    </xdr:from>
    <xdr:to>
      <xdr:col>3</xdr:col>
      <xdr:colOff>722687</xdr:colOff>
      <xdr:row>54</xdr:row>
      <xdr:rowOff>165231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F12B27E-CCDA-85BD-6AA6-E7EE0C8E1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0795" y="6745257"/>
          <a:ext cx="4724673" cy="39655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51288</xdr:colOff>
      <xdr:row>21</xdr:row>
      <xdr:rowOff>0</xdr:rowOff>
    </xdr:from>
    <xdr:to>
      <xdr:col>2</xdr:col>
      <xdr:colOff>855306</xdr:colOff>
      <xdr:row>23</xdr:row>
      <xdr:rowOff>48597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C91AE1-1CC4-4E63-9C77-B7A085ECAEAF}"/>
            </a:ext>
          </a:extLst>
        </xdr:cNvPr>
        <xdr:cNvSpPr txBox="1"/>
      </xdr:nvSpPr>
      <xdr:spPr>
        <a:xfrm>
          <a:off x="51288" y="4519515"/>
          <a:ext cx="4672334" cy="437373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revenue requirement calculation for Polk 1 Flexibility</a:t>
          </a:r>
          <a:r>
            <a:rPr lang="en-US" sz="1050" b="0" baseline="0"/>
            <a:t> </a:t>
          </a:r>
          <a:r>
            <a:rPr lang="en-US" sz="1050" b="0"/>
            <a:t>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</xdr:col>
      <xdr:colOff>283678</xdr:colOff>
      <xdr:row>40</xdr:row>
      <xdr:rowOff>155510</xdr:rowOff>
    </xdr:from>
    <xdr:to>
      <xdr:col>12</xdr:col>
      <xdr:colOff>627662</xdr:colOff>
      <xdr:row>58</xdr:row>
      <xdr:rowOff>92218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83646F-D061-2BF7-3B4F-580685A58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3219" y="7979617"/>
          <a:ext cx="5417504" cy="3435688"/>
        </a:xfrm>
        <a:prstGeom prst="rect">
          <a:avLst/>
        </a:prstGeom>
      </xdr:spPr>
    </xdr:pic>
    <xdr:clientData/>
  </xdr:twoCellAnchor>
  <xdr:twoCellAnchor editAs="oneCell">
    <xdr:from>
      <xdr:col>4</xdr:col>
      <xdr:colOff>787270</xdr:colOff>
      <xdr:row>1</xdr:row>
      <xdr:rowOff>136071</xdr:rowOff>
    </xdr:from>
    <xdr:to>
      <xdr:col>12</xdr:col>
      <xdr:colOff>384481</xdr:colOff>
      <xdr:row>26</xdr:row>
      <xdr:rowOff>161113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DD4E765-0E17-80BF-D55D-1F39DD76E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2831" y="330459"/>
          <a:ext cx="6361905" cy="49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58317</xdr:colOff>
      <xdr:row>27</xdr:row>
      <xdr:rowOff>116634</xdr:rowOff>
    </xdr:from>
    <xdr:to>
      <xdr:col>2</xdr:col>
      <xdr:colOff>903700</xdr:colOff>
      <xdr:row>39</xdr:row>
      <xdr:rowOff>193505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50D75AD-C084-81D9-719C-A2A371FFE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317" y="5413700"/>
          <a:ext cx="4742857" cy="24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43961</xdr:colOff>
      <xdr:row>21</xdr:row>
      <xdr:rowOff>21980</xdr:rowOff>
    </xdr:from>
    <xdr:to>
      <xdr:col>2</xdr:col>
      <xdr:colOff>843360</xdr:colOff>
      <xdr:row>24</xdr:row>
      <xdr:rowOff>36634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F3DCAF-B20A-4DF0-82E6-0E80B34A70D6}"/>
            </a:ext>
          </a:extLst>
        </xdr:cNvPr>
        <xdr:cNvSpPr txBox="1"/>
      </xdr:nvSpPr>
      <xdr:spPr>
        <a:xfrm>
          <a:off x="43961" y="4407449"/>
          <a:ext cx="4668930" cy="580201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revenue requirement calculation for South Tampa Resiliency (small</a:t>
          </a:r>
          <a:r>
            <a:rPr lang="en-US" sz="1050" b="0" baseline="0"/>
            <a:t> reciprocating </a:t>
          </a:r>
          <a:r>
            <a:rPr lang="en-US" sz="1050" baseline="0"/>
            <a:t>electric generator project) </a:t>
          </a:r>
          <a:r>
            <a:rPr lang="en-US" sz="1050"/>
            <a:t>is calculated under the SYA.</a:t>
          </a:r>
        </a:p>
      </xdr:txBody>
    </xdr:sp>
    <xdr:clientData/>
  </xdr:twoCellAnchor>
  <xdr:twoCellAnchor editAs="oneCell">
    <xdr:from>
      <xdr:col>7</xdr:col>
      <xdr:colOff>138906</xdr:colOff>
      <xdr:row>39</xdr:row>
      <xdr:rowOff>99218</xdr:rowOff>
    </xdr:from>
    <xdr:to>
      <xdr:col>12</xdr:col>
      <xdr:colOff>388776</xdr:colOff>
      <xdr:row>54</xdr:row>
      <xdr:rowOff>52436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791F1C-DB05-65AC-45E8-7C87C482C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4922" y="7500937"/>
          <a:ext cx="4466667" cy="2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525859</xdr:colOff>
      <xdr:row>28</xdr:row>
      <xdr:rowOff>138906</xdr:rowOff>
    </xdr:from>
    <xdr:to>
      <xdr:col>6</xdr:col>
      <xdr:colOff>71774</xdr:colOff>
      <xdr:row>50</xdr:row>
      <xdr:rowOff>105848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DDCBFF0-8F82-FA6C-0A9B-B84677329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859" y="5466953"/>
          <a:ext cx="6828571" cy="4114286"/>
        </a:xfrm>
        <a:prstGeom prst="rect">
          <a:avLst/>
        </a:prstGeom>
      </xdr:spPr>
    </xdr:pic>
    <xdr:clientData/>
  </xdr:twoCellAnchor>
  <xdr:twoCellAnchor editAs="oneCell">
    <xdr:from>
      <xdr:col>6</xdr:col>
      <xdr:colOff>545704</xdr:colOff>
      <xdr:row>20</xdr:row>
      <xdr:rowOff>155552</xdr:rowOff>
    </xdr:from>
    <xdr:to>
      <xdr:col>13</xdr:col>
      <xdr:colOff>716756</xdr:colOff>
      <xdr:row>35</xdr:row>
      <xdr:rowOff>78222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C8CD22-78B8-23E6-79B7-097F9EC7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8360" y="3975474"/>
          <a:ext cx="6074568" cy="27504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43961</xdr:colOff>
      <xdr:row>23</xdr:row>
      <xdr:rowOff>14654</xdr:rowOff>
    </xdr:from>
    <xdr:to>
      <xdr:col>2</xdr:col>
      <xdr:colOff>853282</xdr:colOff>
      <xdr:row>25</xdr:row>
      <xdr:rowOff>59532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2AFDB0-01B5-438E-B5A6-A72D28D6C0DD}"/>
            </a:ext>
          </a:extLst>
        </xdr:cNvPr>
        <xdr:cNvSpPr txBox="1"/>
      </xdr:nvSpPr>
      <xdr:spPr>
        <a:xfrm>
          <a:off x="43961" y="4777154"/>
          <a:ext cx="4678852" cy="421909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</a:t>
          </a:r>
          <a:r>
            <a:rPr lang="en-US" sz="1050" b="0" baseline="0"/>
            <a:t> and 2027 r</a:t>
          </a:r>
          <a:r>
            <a:rPr lang="en-US" sz="1050"/>
            <a:t>evenue requirement calculation for Energy Storage Capacity 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12</xdr:col>
      <xdr:colOff>128984</xdr:colOff>
      <xdr:row>57</xdr:row>
      <xdr:rowOff>145206</xdr:rowOff>
    </xdr:from>
    <xdr:to>
      <xdr:col>20</xdr:col>
      <xdr:colOff>99669</xdr:colOff>
      <xdr:row>79</xdr:row>
      <xdr:rowOff>72499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509B9F-032E-60D1-F594-159DFA88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4609" y="10940206"/>
          <a:ext cx="5774982" cy="4094481"/>
        </a:xfrm>
        <a:prstGeom prst="rect">
          <a:avLst/>
        </a:prstGeom>
      </xdr:spPr>
    </xdr:pic>
    <xdr:clientData/>
  </xdr:twoCellAnchor>
  <xdr:twoCellAnchor editAs="oneCell">
    <xdr:from>
      <xdr:col>11</xdr:col>
      <xdr:colOff>615054</xdr:colOff>
      <xdr:row>30</xdr:row>
      <xdr:rowOff>138907</xdr:rowOff>
    </xdr:from>
    <xdr:to>
      <xdr:col>18</xdr:col>
      <xdr:colOff>545237</xdr:colOff>
      <xdr:row>53</xdr:row>
      <xdr:rowOff>125114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0907C3-8FC5-C345-DC9D-1CEE71614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14507" y="5843985"/>
          <a:ext cx="5367370" cy="43220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35970</xdr:rowOff>
    </xdr:from>
    <xdr:to>
      <xdr:col>9</xdr:col>
      <xdr:colOff>615156</xdr:colOff>
      <xdr:row>61</xdr:row>
      <xdr:rowOff>99607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C3637F8-1278-D523-D6EF-C90BB7BD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41048"/>
          <a:ext cx="10259219" cy="5907622"/>
        </a:xfrm>
        <a:prstGeom prst="rect">
          <a:avLst/>
        </a:prstGeom>
      </xdr:spPr>
    </xdr:pic>
    <xdr:clientData/>
  </xdr:twoCellAnchor>
  <xdr:twoCellAnchor editAs="oneCell">
    <xdr:from>
      <xdr:col>11</xdr:col>
      <xdr:colOff>69452</xdr:colOff>
      <xdr:row>3</xdr:row>
      <xdr:rowOff>138906</xdr:rowOff>
    </xdr:from>
    <xdr:to>
      <xdr:col>19</xdr:col>
      <xdr:colOff>527842</xdr:colOff>
      <xdr:row>24</xdr:row>
      <xdr:rowOff>149683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8FE7537-AFD5-5FFE-42DC-4276A6DDD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11718" y="704453"/>
          <a:ext cx="6500812" cy="4019214"/>
        </a:xfrm>
        <a:prstGeom prst="rect">
          <a:avLst/>
        </a:prstGeom>
      </xdr:spPr>
    </xdr:pic>
    <xdr:clientData/>
  </xdr:twoCellAnchor>
  <xdr:twoCellAnchor editAs="oneCell">
    <xdr:from>
      <xdr:col>21</xdr:col>
      <xdr:colOff>267891</xdr:colOff>
      <xdr:row>29</xdr:row>
      <xdr:rowOff>138907</xdr:rowOff>
    </xdr:from>
    <xdr:to>
      <xdr:col>29</xdr:col>
      <xdr:colOff>502177</xdr:colOff>
      <xdr:row>50</xdr:row>
      <xdr:rowOff>161031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157A6ED-6EEB-D70B-E169-7D43B3B1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663047" y="5655470"/>
          <a:ext cx="5314286" cy="3980952"/>
        </a:xfrm>
        <a:prstGeom prst="rect">
          <a:avLst/>
        </a:prstGeom>
      </xdr:spPr>
    </xdr:pic>
    <xdr:clientData/>
  </xdr:twoCellAnchor>
  <xdr:twoCellAnchor editAs="oneCell">
    <xdr:from>
      <xdr:col>31</xdr:col>
      <xdr:colOff>605234</xdr:colOff>
      <xdr:row>4</xdr:row>
      <xdr:rowOff>119062</xdr:rowOff>
    </xdr:from>
    <xdr:to>
      <xdr:col>40</xdr:col>
      <xdr:colOff>151725</xdr:colOff>
      <xdr:row>28</xdr:row>
      <xdr:rowOff>106983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754095D-5417-C692-3B45-FB573030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657968" y="873125"/>
          <a:ext cx="5390476" cy="4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1686718</xdr:colOff>
      <xdr:row>63</xdr:row>
      <xdr:rowOff>89297</xdr:rowOff>
    </xdr:from>
    <xdr:to>
      <xdr:col>9</xdr:col>
      <xdr:colOff>509322</xdr:colOff>
      <xdr:row>90</xdr:row>
      <xdr:rowOff>179532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F98FCBE-4696-7371-FFDF-CD5F6DA7D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6718" y="12015391"/>
          <a:ext cx="8466667" cy="520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377031</xdr:colOff>
      <xdr:row>5</xdr:row>
      <xdr:rowOff>89298</xdr:rowOff>
    </xdr:from>
    <xdr:to>
      <xdr:col>29</xdr:col>
      <xdr:colOff>563698</xdr:colOff>
      <xdr:row>24</xdr:row>
      <xdr:rowOff>19797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AC1554-501D-9D5E-8D3B-A6B2F096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772187" y="1031876"/>
          <a:ext cx="5266667" cy="3561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43961</xdr:colOff>
      <xdr:row>21</xdr:row>
      <xdr:rowOff>0</xdr:rowOff>
    </xdr:from>
    <xdr:to>
      <xdr:col>2</xdr:col>
      <xdr:colOff>855306</xdr:colOff>
      <xdr:row>23</xdr:row>
      <xdr:rowOff>58316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EE4450-F3BC-412B-BFE7-4BE109087025}"/>
            </a:ext>
          </a:extLst>
        </xdr:cNvPr>
        <xdr:cNvSpPr txBox="1"/>
      </xdr:nvSpPr>
      <xdr:spPr>
        <a:xfrm>
          <a:off x="43961" y="4519515"/>
          <a:ext cx="4679661" cy="447092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</a:t>
          </a:r>
          <a:r>
            <a:rPr lang="en-US" sz="1050" b="0" baseline="0"/>
            <a:t> and 2027 r</a:t>
          </a:r>
          <a:r>
            <a:rPr lang="en-US" sz="1050"/>
            <a:t>evenue requirement calculation for Grid Reliability and Resilence</a:t>
          </a:r>
          <a:r>
            <a:rPr lang="en-US" sz="1050" baseline="0"/>
            <a:t> (enhancement of smart grid capabilities) </a:t>
          </a:r>
          <a:r>
            <a:rPr lang="en-US" sz="1050"/>
            <a:t>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7</xdr:col>
      <xdr:colOff>495688</xdr:colOff>
      <xdr:row>5</xdr:row>
      <xdr:rowOff>38878</xdr:rowOff>
    </xdr:from>
    <xdr:to>
      <xdr:col>17</xdr:col>
      <xdr:colOff>335059</xdr:colOff>
      <xdr:row>24</xdr:row>
      <xdr:rowOff>1676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EB0C8EA-6726-3F1C-8BA3-47E70AC0C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0816" y="1010817"/>
          <a:ext cx="8295238" cy="37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437372</xdr:colOff>
      <xdr:row>25</xdr:row>
      <xdr:rowOff>188263</xdr:rowOff>
    </xdr:from>
    <xdr:to>
      <xdr:col>18</xdr:col>
      <xdr:colOff>52823</xdr:colOff>
      <xdr:row>44</xdr:row>
      <xdr:rowOff>37229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938B74E-67B6-F1F2-DB5C-52D35403A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5096554"/>
          <a:ext cx="8916905" cy="3542333"/>
        </a:xfrm>
        <a:prstGeom prst="rect">
          <a:avLst/>
        </a:prstGeom>
      </xdr:spPr>
    </xdr:pic>
    <xdr:clientData/>
  </xdr:twoCellAnchor>
  <xdr:twoCellAnchor editAs="oneCell">
    <xdr:from>
      <xdr:col>7</xdr:col>
      <xdr:colOff>408214</xdr:colOff>
      <xdr:row>46</xdr:row>
      <xdr:rowOff>92576</xdr:rowOff>
    </xdr:from>
    <xdr:to>
      <xdr:col>19</xdr:col>
      <xdr:colOff>178272</xdr:colOff>
      <xdr:row>78</xdr:row>
      <xdr:rowOff>28520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58FDB6-6066-2943-D883-D4171C45A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23903" y="9083010"/>
          <a:ext cx="9917099" cy="6156352"/>
        </a:xfrm>
        <a:prstGeom prst="rect">
          <a:avLst/>
        </a:prstGeom>
      </xdr:spPr>
    </xdr:pic>
    <xdr:clientData/>
  </xdr:twoCellAnchor>
  <xdr:twoCellAnchor editAs="oneCell">
    <xdr:from>
      <xdr:col>0</xdr:col>
      <xdr:colOff>1593980</xdr:colOff>
      <xdr:row>26</xdr:row>
      <xdr:rowOff>145790</xdr:rowOff>
    </xdr:from>
    <xdr:to>
      <xdr:col>4</xdr:col>
      <xdr:colOff>768606</xdr:colOff>
      <xdr:row>41</xdr:row>
      <xdr:rowOff>58545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F9168B0-EBE2-3BF9-E5FC-57D9F4AB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3980" y="5248469"/>
          <a:ext cx="4695238" cy="2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1195485</xdr:colOff>
      <xdr:row>46</xdr:row>
      <xdr:rowOff>184669</xdr:rowOff>
    </xdr:from>
    <xdr:to>
      <xdr:col>6</xdr:col>
      <xdr:colOff>778419</xdr:colOff>
      <xdr:row>65</xdr:row>
      <xdr:rowOff>148445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9F0FA56-EFC5-2010-068C-15EA4AF92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5485" y="9175103"/>
          <a:ext cx="7057143" cy="36571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75712</xdr:colOff>
      <xdr:row>20</xdr:row>
      <xdr:rowOff>139212</xdr:rowOff>
    </xdr:from>
    <xdr:to>
      <xdr:col>2</xdr:col>
      <xdr:colOff>850080</xdr:colOff>
      <xdr:row>23</xdr:row>
      <xdr:rowOff>10242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41C72A-315D-4EDC-847C-C975FA923647}"/>
            </a:ext>
          </a:extLst>
        </xdr:cNvPr>
        <xdr:cNvSpPr txBox="1"/>
      </xdr:nvSpPr>
      <xdr:spPr>
        <a:xfrm>
          <a:off x="75712" y="4461309"/>
          <a:ext cx="4645820" cy="454820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</a:t>
          </a:r>
          <a:r>
            <a:rPr lang="en-US" sz="1050"/>
            <a:t>evenue requirement calculation for the Bearss Operation</a:t>
          </a:r>
          <a:r>
            <a:rPr lang="en-US" sz="1050" baseline="0"/>
            <a:t> Center </a:t>
          </a:r>
          <a:r>
            <a:rPr lang="en-US" sz="1050"/>
            <a:t>is calculated under the SYA.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348226</xdr:colOff>
      <xdr:row>4</xdr:row>
      <xdr:rowOff>51209</xdr:rowOff>
    </xdr:from>
    <xdr:to>
      <xdr:col>13</xdr:col>
      <xdr:colOff>764242</xdr:colOff>
      <xdr:row>29</xdr:row>
      <xdr:rowOff>154316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7A4495-7243-00C6-10A1-B284FCB8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0887" y="829596"/>
          <a:ext cx="4666420" cy="5008994"/>
        </a:xfrm>
        <a:prstGeom prst="rect">
          <a:avLst/>
        </a:prstGeom>
      </xdr:spPr>
    </xdr:pic>
    <xdr:clientData/>
  </xdr:twoCellAnchor>
  <xdr:twoCellAnchor editAs="oneCell">
    <xdr:from>
      <xdr:col>8</xdr:col>
      <xdr:colOff>187927</xdr:colOff>
      <xdr:row>33</xdr:row>
      <xdr:rowOff>112661</xdr:rowOff>
    </xdr:from>
    <xdr:to>
      <xdr:col>14</xdr:col>
      <xdr:colOff>307450</xdr:colOff>
      <xdr:row>52</xdr:row>
      <xdr:rowOff>2584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AFB5DA-3067-72F3-B2D6-CAD196A44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0588" y="6575322"/>
          <a:ext cx="5363394" cy="3587262"/>
        </a:xfrm>
        <a:prstGeom prst="rect">
          <a:avLst/>
        </a:prstGeom>
      </xdr:spPr>
    </xdr:pic>
    <xdr:clientData/>
  </xdr:twoCellAnchor>
  <xdr:twoCellAnchor editAs="oneCell">
    <xdr:from>
      <xdr:col>1</xdr:col>
      <xdr:colOff>350383</xdr:colOff>
      <xdr:row>59</xdr:row>
      <xdr:rowOff>10242</xdr:rowOff>
    </xdr:from>
    <xdr:to>
      <xdr:col>6</xdr:col>
      <xdr:colOff>651403</xdr:colOff>
      <xdr:row>80</xdr:row>
      <xdr:rowOff>177826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D4FBE1-C34B-A134-E9BD-519F0F76A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2480" y="11532419"/>
          <a:ext cx="5821423" cy="4254117"/>
        </a:xfrm>
        <a:prstGeom prst="rect">
          <a:avLst/>
        </a:prstGeom>
      </xdr:spPr>
    </xdr:pic>
    <xdr:clientData/>
  </xdr:twoCellAnchor>
  <xdr:twoCellAnchor editAs="oneCell">
    <xdr:from>
      <xdr:col>0</xdr:col>
      <xdr:colOff>1024192</xdr:colOff>
      <xdr:row>28</xdr:row>
      <xdr:rowOff>40966</xdr:rowOff>
    </xdr:from>
    <xdr:to>
      <xdr:col>6</xdr:col>
      <xdr:colOff>616930</xdr:colOff>
      <xdr:row>53</xdr:row>
      <xdr:rowOff>128427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DCE9FBB-2520-0179-348A-B415400F1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4192" y="5530643"/>
          <a:ext cx="6895238" cy="49523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65942</xdr:colOff>
      <xdr:row>21</xdr:row>
      <xdr:rowOff>0</xdr:rowOff>
    </xdr:from>
    <xdr:to>
      <xdr:col>2</xdr:col>
      <xdr:colOff>855306</xdr:colOff>
      <xdr:row>23</xdr:row>
      <xdr:rowOff>19439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51FF41-B086-422A-9450-3269FC3BBB74}"/>
            </a:ext>
          </a:extLst>
        </xdr:cNvPr>
        <xdr:cNvSpPr txBox="1"/>
      </xdr:nvSpPr>
      <xdr:spPr>
        <a:xfrm>
          <a:off x="65942" y="4519515"/>
          <a:ext cx="4657680" cy="408215"/>
        </a:xfrm>
        <a:prstGeom prst="rect">
          <a:avLst/>
        </a:prstGeom>
        <a:solidFill>
          <a:srgbClr val="FFFF00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/>
            <a:t>Note:  </a:t>
          </a:r>
          <a:r>
            <a:rPr lang="en-US" sz="1050" b="0"/>
            <a:t>2026 and 2027 revenue </a:t>
          </a:r>
          <a:r>
            <a:rPr lang="en-US" sz="1050"/>
            <a:t>requirement calculation for the Corporate Headquarters</a:t>
          </a:r>
          <a:r>
            <a:rPr lang="en-US" sz="1050" baseline="0"/>
            <a:t> </a:t>
          </a:r>
          <a:r>
            <a:rPr lang="en-US" sz="1050"/>
            <a:t>is calculated under the SYA.  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204109</xdr:colOff>
      <xdr:row>34</xdr:row>
      <xdr:rowOff>159116</xdr:rowOff>
    </xdr:from>
    <xdr:to>
      <xdr:col>14</xdr:col>
      <xdr:colOff>520554</xdr:colOff>
      <xdr:row>52</xdr:row>
      <xdr:rowOff>129726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B132D1-D874-31C7-282B-2103A6DBD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3" y="6816897"/>
          <a:ext cx="5389966" cy="3469589"/>
        </a:xfrm>
        <a:prstGeom prst="rect">
          <a:avLst/>
        </a:prstGeom>
      </xdr:spPr>
    </xdr:pic>
    <xdr:clientData/>
  </xdr:twoCellAnchor>
  <xdr:twoCellAnchor editAs="oneCell">
    <xdr:from>
      <xdr:col>6</xdr:col>
      <xdr:colOff>806710</xdr:colOff>
      <xdr:row>6</xdr:row>
      <xdr:rowOff>55325</xdr:rowOff>
    </xdr:from>
    <xdr:to>
      <xdr:col>13</xdr:col>
      <xdr:colOff>412076</xdr:colOff>
      <xdr:row>26</xdr:row>
      <xdr:rowOff>175526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662908-FD3F-35FC-E78E-AAC695FAF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1" y="1241090"/>
          <a:ext cx="5524473" cy="4037115"/>
        </a:xfrm>
        <a:prstGeom prst="rect">
          <a:avLst/>
        </a:prstGeom>
      </xdr:spPr>
    </xdr:pic>
    <xdr:clientData/>
  </xdr:twoCellAnchor>
  <xdr:twoCellAnchor editAs="oneCell">
    <xdr:from>
      <xdr:col>0</xdr:col>
      <xdr:colOff>748393</xdr:colOff>
      <xdr:row>29</xdr:row>
      <xdr:rowOff>9718</xdr:rowOff>
    </xdr:from>
    <xdr:to>
      <xdr:col>6</xdr:col>
      <xdr:colOff>335042</xdr:colOff>
      <xdr:row>53</xdr:row>
      <xdr:rowOff>163460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49E34EE-7DF6-5D97-7264-4B686121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393" y="5695560"/>
          <a:ext cx="6876190" cy="4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605BD-BD03-469F-A733-6587544704D7}">
  <dimension ref="A1"/>
  <sheetViews>
    <sheetView workbookViewId="0">
      <selection activeCell="M12" sqref="M12"/>
    </sheetView>
  </sheetViews>
  <sheetFormatPr defaultRowHeight="14.5" x14ac:dyDescent="0.35"/>
  <sheetData/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1EC8-76F6-4E85-949F-E743FD1C2BA5}">
  <sheetPr>
    <tabColor theme="9" tint="0.59999389629810485"/>
  </sheetPr>
  <dimension ref="A1:T56"/>
  <sheetViews>
    <sheetView showGridLines="0" topLeftCell="C18" zoomScaleNormal="100" workbookViewId="0">
      <selection activeCell="C18" sqref="C18"/>
    </sheetView>
  </sheetViews>
  <sheetFormatPr defaultRowHeight="14.5" x14ac:dyDescent="0.35"/>
  <cols>
    <col min="1" max="1" width="26.7265625" style="2" customWidth="1"/>
    <col min="2" max="2" width="31.26953125" style="2" customWidth="1"/>
    <col min="3" max="3" width="13.26953125" style="2" customWidth="1"/>
    <col min="4" max="16" width="12.7265625" style="2" customWidth="1"/>
  </cols>
  <sheetData>
    <row r="1" spans="1:16" x14ac:dyDescent="0.35">
      <c r="A1" s="1" t="s">
        <v>0</v>
      </c>
      <c r="B1" s="1"/>
    </row>
    <row r="2" spans="1:16" x14ac:dyDescent="0.35">
      <c r="A2" s="1" t="s">
        <v>14</v>
      </c>
      <c r="B2" s="1"/>
    </row>
    <row r="3" spans="1:16" x14ac:dyDescent="0.35">
      <c r="A3" s="1" t="s">
        <v>25</v>
      </c>
      <c r="B3" s="1"/>
    </row>
    <row r="5" spans="1:16" x14ac:dyDescent="0.35">
      <c r="C5" s="6"/>
    </row>
    <row r="6" spans="1:16" ht="15.5" x14ac:dyDescent="0.45">
      <c r="A6" s="4" t="s">
        <v>1</v>
      </c>
      <c r="B6" s="4"/>
      <c r="C6" s="8" t="s">
        <v>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7" t="s">
        <v>3</v>
      </c>
      <c r="B7" s="16" t="s">
        <v>97</v>
      </c>
      <c r="C7" s="15">
        <v>128888021.29642601</v>
      </c>
      <c r="D7" s="17">
        <f>ROUND(D56-C7,0)</f>
        <v>0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5">
      <c r="A8" s="7" t="s">
        <v>4</v>
      </c>
      <c r="B8" s="16" t="s">
        <v>7</v>
      </c>
      <c r="C8" s="9">
        <v>7.3700000000000002E-2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5">
      <c r="A9" s="7" t="s">
        <v>5</v>
      </c>
      <c r="B9" s="16"/>
      <c r="C9" s="85">
        <f>+C7*C8</f>
        <v>9499047.1695465967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5">
      <c r="A10" s="7" t="s">
        <v>6</v>
      </c>
      <c r="B10" s="16" t="s">
        <v>7</v>
      </c>
      <c r="C10" s="86">
        <v>1.3436441836201052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5">
      <c r="A11" s="7" t="s">
        <v>8</v>
      </c>
      <c r="B11" s="16"/>
      <c r="C11" s="87">
        <f>+C9*C10</f>
        <v>12763339.479294308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 s="7" t="s">
        <v>9</v>
      </c>
      <c r="B12" s="16" t="s">
        <v>17</v>
      </c>
      <c r="C12" s="74">
        <v>4323756.3600000003</v>
      </c>
      <c r="D12" s="17">
        <f>ROUND(J29-C12,0)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5">
      <c r="A13" s="7" t="s">
        <v>10</v>
      </c>
      <c r="B13" s="16" t="s">
        <v>97</v>
      </c>
      <c r="C13" s="74">
        <v>2003946.4575308333</v>
      </c>
      <c r="D13" s="17">
        <f>ROUND(C56-C13,0)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5">
      <c r="A14" s="7" t="s">
        <v>11</v>
      </c>
      <c r="B14" s="2" t="s">
        <v>23</v>
      </c>
      <c r="C14" s="79">
        <f>+C20</f>
        <v>171377.3555296</v>
      </c>
      <c r="D14" s="17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" thickBot="1" x14ac:dyDescent="0.4">
      <c r="A15" s="7" t="s">
        <v>12</v>
      </c>
      <c r="C15" s="82">
        <f>SUM(C11:C14)</f>
        <v>19262419.65235474</v>
      </c>
      <c r="D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" thickTop="1" x14ac:dyDescent="0.35">
      <c r="A16" s="11"/>
      <c r="B16" s="7"/>
      <c r="C16" s="83"/>
      <c r="F16" s="12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20" x14ac:dyDescent="0.35">
      <c r="A17" s="24" t="s">
        <v>20</v>
      </c>
      <c r="B17" s="11"/>
      <c r="C17" s="84"/>
      <c r="F17" s="12"/>
      <c r="G17" s="3"/>
      <c r="H17" s="3"/>
      <c r="I17" s="3"/>
    </row>
    <row r="18" spans="1:20" x14ac:dyDescent="0.35">
      <c r="A18" s="19" t="s">
        <v>21</v>
      </c>
      <c r="B18" s="16" t="s">
        <v>98</v>
      </c>
      <c r="C18" s="80">
        <v>19116269.439999998</v>
      </c>
      <c r="D18" s="17">
        <f>ROUND(J34-C18,0)</f>
        <v>0</v>
      </c>
      <c r="F18" s="12"/>
      <c r="G18" s="3"/>
      <c r="H18" s="3"/>
      <c r="I18" s="3"/>
    </row>
    <row r="19" spans="1:20" x14ac:dyDescent="0.35">
      <c r="A19" s="19" t="s">
        <v>22</v>
      </c>
      <c r="B19" s="16" t="s">
        <v>98</v>
      </c>
      <c r="C19" s="81">
        <v>8.9650000000000007E-3</v>
      </c>
      <c r="F19" s="12"/>
      <c r="G19" s="3"/>
      <c r="H19" s="3"/>
      <c r="I19" s="3"/>
    </row>
    <row r="20" spans="1:20" ht="15" thickBot="1" x14ac:dyDescent="0.4">
      <c r="A20" s="19" t="s">
        <v>11</v>
      </c>
      <c r="B20" s="21"/>
      <c r="C20" s="26">
        <f>+C18*C19</f>
        <v>171377.3555296</v>
      </c>
      <c r="F20" s="12"/>
      <c r="G20" s="3"/>
      <c r="H20" s="3"/>
      <c r="I20" s="3"/>
    </row>
    <row r="21" spans="1:20" s="2" customFormat="1" x14ac:dyDescent="0.35">
      <c r="A21" s="19"/>
      <c r="B21" s="19"/>
      <c r="C21" s="22"/>
      <c r="F21" s="10"/>
      <c r="G21" s="3"/>
      <c r="H21" s="3"/>
      <c r="I21" s="3"/>
      <c r="Q21"/>
      <c r="R21"/>
      <c r="S21"/>
      <c r="T21"/>
    </row>
    <row r="22" spans="1:20" s="2" customFormat="1" x14ac:dyDescent="0.35">
      <c r="C22" s="10"/>
      <c r="F22" s="10"/>
      <c r="G22" s="3"/>
      <c r="H22" s="3"/>
      <c r="I22" s="3"/>
      <c r="Q22"/>
      <c r="R22"/>
      <c r="S22"/>
      <c r="T22"/>
    </row>
    <row r="23" spans="1:20" x14ac:dyDescent="0.35">
      <c r="H23" s="3"/>
      <c r="I23" s="3"/>
      <c r="R23" s="2"/>
      <c r="S23" s="2"/>
      <c r="T23" s="2"/>
    </row>
    <row r="24" spans="1:20" x14ac:dyDescent="0.35">
      <c r="H24" s="3"/>
      <c r="I24" s="3"/>
      <c r="R24" s="2"/>
      <c r="S24" s="2"/>
      <c r="T24" s="2"/>
    </row>
    <row r="29" spans="1:20" x14ac:dyDescent="0.35">
      <c r="J29" s="34">
        <v>4323756</v>
      </c>
    </row>
    <row r="34" spans="10:10" x14ac:dyDescent="0.35">
      <c r="J34" s="34">
        <v>19116269</v>
      </c>
    </row>
    <row r="55" spans="3:4" x14ac:dyDescent="0.35">
      <c r="C55" s="2" t="s">
        <v>10</v>
      </c>
      <c r="D55" s="2" t="s">
        <v>86</v>
      </c>
    </row>
    <row r="56" spans="3:4" x14ac:dyDescent="0.35">
      <c r="C56" s="34">
        <v>2003946</v>
      </c>
      <c r="D56" s="34">
        <v>128888021</v>
      </c>
    </row>
  </sheetData>
  <pageMargins left="0.7" right="0.7" top="0.75" bottom="0.75" header="0.3" footer="0.3"/>
  <pageSetup orientation="portrait" verticalDpi="0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3740-E13D-40C3-9698-B2F9460AD5FF}">
  <sheetPr>
    <tabColor theme="9" tint="0.59999389629810485"/>
  </sheetPr>
  <dimension ref="O1:AH96"/>
  <sheetViews>
    <sheetView topLeftCell="M69" zoomScaleNormal="100" workbookViewId="0">
      <selection activeCell="S96" sqref="S96"/>
    </sheetView>
  </sheetViews>
  <sheetFormatPr defaultRowHeight="14.5" x14ac:dyDescent="0.35"/>
  <cols>
    <col min="19" max="19" width="19.453125" customWidth="1"/>
    <col min="25" max="25" width="11.1796875" customWidth="1"/>
    <col min="26" max="27" width="11.81640625" customWidth="1"/>
    <col min="33" max="33" width="11.1796875" customWidth="1"/>
    <col min="34" max="34" width="12.81640625" customWidth="1"/>
  </cols>
  <sheetData>
    <row r="1" spans="19:19" x14ac:dyDescent="0.35">
      <c r="S1" s="118" t="s">
        <v>83</v>
      </c>
    </row>
    <row r="2" spans="19:19" x14ac:dyDescent="0.35">
      <c r="S2" s="40">
        <v>2025</v>
      </c>
    </row>
    <row r="3" spans="19:19" x14ac:dyDescent="0.35">
      <c r="S3" s="41">
        <f>S42-P96</f>
        <v>16726074.812117886</v>
      </c>
    </row>
    <row r="40" spans="19:34" x14ac:dyDescent="0.35">
      <c r="S40" s="118" t="s">
        <v>81</v>
      </c>
      <c r="AH40" s="43" t="s">
        <v>10</v>
      </c>
    </row>
    <row r="41" spans="19:34" x14ac:dyDescent="0.35">
      <c r="S41" s="40">
        <v>2025</v>
      </c>
      <c r="AH41" s="40">
        <v>2025</v>
      </c>
    </row>
    <row r="42" spans="19:34" x14ac:dyDescent="0.35">
      <c r="S42" s="41">
        <v>17349496.293076925</v>
      </c>
      <c r="AH42" s="41">
        <v>1119089</v>
      </c>
    </row>
    <row r="43" spans="19:34" x14ac:dyDescent="0.35">
      <c r="S43" s="65"/>
    </row>
    <row r="47" spans="19:34" x14ac:dyDescent="0.35">
      <c r="T47" s="72" t="s">
        <v>119</v>
      </c>
    </row>
    <row r="94" spans="15:25" x14ac:dyDescent="0.35">
      <c r="O94" s="72"/>
      <c r="P94" s="43" t="s">
        <v>82</v>
      </c>
      <c r="Q94" s="72"/>
      <c r="Y94" s="78" t="s">
        <v>120</v>
      </c>
    </row>
    <row r="95" spans="15:25" x14ac:dyDescent="0.35">
      <c r="P95" s="40">
        <v>2025</v>
      </c>
      <c r="Y95" s="73">
        <v>1291668</v>
      </c>
    </row>
    <row r="96" spans="15:25" x14ac:dyDescent="0.35">
      <c r="P96" s="41">
        <v>623421.4809590386</v>
      </c>
    </row>
  </sheetData>
  <mergeCells count="2">
    <mergeCell ref="S1"/>
    <mergeCell ref="S40"/>
  </mergeCells>
  <phoneticPr fontId="16" type="noConversion"/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7ABD-FB82-44E0-8216-0B74790B0971}">
  <sheetPr>
    <tabColor theme="9" tint="0.59999389629810485"/>
  </sheetPr>
  <dimension ref="D1:AH87"/>
  <sheetViews>
    <sheetView zoomScale="95" zoomScaleNormal="95" workbookViewId="0">
      <selection activeCell="G2" sqref="G2"/>
    </sheetView>
  </sheetViews>
  <sheetFormatPr defaultRowHeight="14.5" x14ac:dyDescent="0.35"/>
  <cols>
    <col min="19" max="19" width="18.453125" customWidth="1"/>
    <col min="34" max="34" width="13.54296875" customWidth="1"/>
    <col min="35" max="35" width="11.54296875" customWidth="1"/>
  </cols>
  <sheetData>
    <row r="1" spans="19:19" x14ac:dyDescent="0.35">
      <c r="S1" s="43" t="s">
        <v>83</v>
      </c>
    </row>
    <row r="2" spans="19:19" x14ac:dyDescent="0.35">
      <c r="S2" s="40">
        <v>2025</v>
      </c>
    </row>
    <row r="3" spans="19:19" x14ac:dyDescent="0.35">
      <c r="S3" s="41">
        <f t="shared" ref="S3" si="0">S40-S81</f>
        <v>33215926.399054829</v>
      </c>
    </row>
    <row r="38" spans="19:34" x14ac:dyDescent="0.35">
      <c r="S38" s="42" t="s">
        <v>81</v>
      </c>
    </row>
    <row r="39" spans="19:34" x14ac:dyDescent="0.35">
      <c r="S39" s="40">
        <v>2025</v>
      </c>
      <c r="AH39" s="42" t="s">
        <v>10</v>
      </c>
    </row>
    <row r="40" spans="19:34" x14ac:dyDescent="0.35">
      <c r="S40" s="41">
        <v>34269776.479999997</v>
      </c>
      <c r="AH40" s="40">
        <v>2025</v>
      </c>
    </row>
    <row r="41" spans="19:34" x14ac:dyDescent="0.35">
      <c r="AH41" s="41">
        <v>1308814.2798894998</v>
      </c>
    </row>
    <row r="79" spans="19:19" x14ac:dyDescent="0.35">
      <c r="S79" s="42" t="s">
        <v>82</v>
      </c>
    </row>
    <row r="80" spans="19:19" x14ac:dyDescent="0.35">
      <c r="S80" s="40">
        <v>2025</v>
      </c>
    </row>
    <row r="81" spans="4:19" x14ac:dyDescent="0.35">
      <c r="S81" s="41">
        <v>1053850.0809451665</v>
      </c>
    </row>
    <row r="87" spans="4:19" x14ac:dyDescent="0.35">
      <c r="D87" s="71" t="s">
        <v>119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3AE9-DBDF-4AFC-BCC0-E2DF9450D804}">
  <sheetPr>
    <tabColor theme="9" tint="0.59999389629810485"/>
  </sheetPr>
  <dimension ref="A1:Q132"/>
  <sheetViews>
    <sheetView showGridLines="0" zoomScale="96" zoomScaleNormal="96" workbookViewId="0">
      <selection activeCell="C12" sqref="C12"/>
    </sheetView>
  </sheetViews>
  <sheetFormatPr defaultRowHeight="14.5" x14ac:dyDescent="0.35"/>
  <cols>
    <col min="1" max="1" width="26.7265625" style="2" customWidth="1"/>
    <col min="2" max="2" width="33.54296875" style="2" customWidth="1"/>
    <col min="3" max="3" width="13.26953125" style="2" customWidth="1"/>
    <col min="4" max="4" width="12.7265625" style="2" customWidth="1"/>
    <col min="5" max="5" width="42.1796875" style="2" customWidth="1"/>
    <col min="6" max="6" width="12.7265625" style="2" customWidth="1"/>
    <col min="7" max="7" width="13.453125" style="2" customWidth="1"/>
    <col min="8" max="8" width="11.453125" style="2" customWidth="1"/>
    <col min="9" max="9" width="16" style="2" customWidth="1"/>
    <col min="10" max="16" width="12.7265625" style="2" customWidth="1"/>
    <col min="17" max="17" width="10" bestFit="1" customWidth="1"/>
  </cols>
  <sheetData>
    <row r="1" spans="1:16" x14ac:dyDescent="0.35">
      <c r="A1" s="1" t="s">
        <v>0</v>
      </c>
      <c r="B1" s="1"/>
    </row>
    <row r="2" spans="1:16" x14ac:dyDescent="0.35">
      <c r="A2" s="1" t="s">
        <v>18</v>
      </c>
      <c r="B2" s="1"/>
    </row>
    <row r="3" spans="1:16" x14ac:dyDescent="0.35">
      <c r="A3" s="1" t="s">
        <v>25</v>
      </c>
      <c r="B3" s="1"/>
    </row>
    <row r="5" spans="1:16" x14ac:dyDescent="0.35">
      <c r="A5" s="1"/>
      <c r="B5" s="1"/>
    </row>
    <row r="6" spans="1:16" ht="15.5" x14ac:dyDescent="0.45">
      <c r="A6" s="4" t="s">
        <v>42</v>
      </c>
      <c r="B6" s="4"/>
      <c r="C6" s="33" t="s">
        <v>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7" t="s">
        <v>3</v>
      </c>
      <c r="B7" s="16" t="s">
        <v>100</v>
      </c>
      <c r="C7" s="90">
        <f>'Support for Solar'!C40</f>
        <v>410523410.30769235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5">
      <c r="A8" s="7" t="s">
        <v>4</v>
      </c>
      <c r="B8" s="57" t="s">
        <v>7</v>
      </c>
      <c r="C8" s="9">
        <v>7.3700000000000002E-2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5">
      <c r="A9" s="7" t="s">
        <v>5</v>
      </c>
      <c r="B9" s="57"/>
      <c r="C9" s="3">
        <f>+C7*C8</f>
        <v>30255575.339676928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5">
      <c r="A10" s="7" t="s">
        <v>6</v>
      </c>
      <c r="B10" s="57" t="s">
        <v>7</v>
      </c>
      <c r="C10" s="14">
        <v>1.3436441836201052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5">
      <c r="A11" s="7" t="s">
        <v>8</v>
      </c>
      <c r="B11" s="57"/>
      <c r="C11" s="10">
        <f>+C9*C10</f>
        <v>40652727.827236794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 s="7" t="s">
        <v>9</v>
      </c>
      <c r="B12" s="57" t="s">
        <v>135</v>
      </c>
      <c r="C12" s="97">
        <f>'Support for Solar'!K59</f>
        <v>2029117.4999999998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5">
      <c r="A13" s="7" t="s">
        <v>10</v>
      </c>
      <c r="B13" s="16" t="s">
        <v>100</v>
      </c>
      <c r="C13" s="88">
        <f>'Support for Solar'!E14</f>
        <v>13761612.559999999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5">
      <c r="A14" s="7" t="s">
        <v>11</v>
      </c>
      <c r="B14" s="53" t="s">
        <v>23</v>
      </c>
      <c r="C14" s="79">
        <f>+C21</f>
        <v>1143281.2414622221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5">
      <c r="A15" s="7" t="s">
        <v>19</v>
      </c>
      <c r="B15" s="53"/>
      <c r="C15" s="74">
        <v>-22770089.141717609</v>
      </c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" thickBot="1" x14ac:dyDescent="0.4">
      <c r="A16" s="7" t="s">
        <v>12</v>
      </c>
      <c r="B16" s="60"/>
      <c r="C16" s="82">
        <f>SUM(C11:C15)</f>
        <v>34816649.986981407</v>
      </c>
      <c r="D16" s="3"/>
      <c r="G16" s="3"/>
      <c r="H16" s="3"/>
      <c r="I16" s="3"/>
    </row>
    <row r="17" spans="1:16" ht="15" thickTop="1" x14ac:dyDescent="0.35">
      <c r="A17" s="7"/>
      <c r="B17" s="59"/>
      <c r="C17" s="87"/>
      <c r="D17" s="3"/>
      <c r="G17" s="3"/>
      <c r="H17" s="3"/>
      <c r="I17" s="3"/>
    </row>
    <row r="18" spans="1:16" x14ac:dyDescent="0.35">
      <c r="A18" s="23" t="s">
        <v>20</v>
      </c>
      <c r="B18" s="55"/>
      <c r="C18" s="84"/>
      <c r="D18" s="3"/>
      <c r="G18" s="3"/>
      <c r="H18" s="3"/>
      <c r="I18" s="3"/>
    </row>
    <row r="19" spans="1:16" x14ac:dyDescent="0.35">
      <c r="A19" s="25" t="s">
        <v>24</v>
      </c>
      <c r="B19" s="16" t="s">
        <v>99</v>
      </c>
      <c r="C19" s="80">
        <v>350699767.31970006</v>
      </c>
      <c r="D19" s="3"/>
      <c r="G19" s="3"/>
      <c r="H19" s="3"/>
      <c r="I19" s="3"/>
    </row>
    <row r="20" spans="1:16" x14ac:dyDescent="0.35">
      <c r="A20" s="25" t="s">
        <v>22</v>
      </c>
      <c r="B20" s="16" t="s">
        <v>99</v>
      </c>
      <c r="C20" s="81">
        <v>3.2599999999999999E-3</v>
      </c>
      <c r="D20" s="28"/>
      <c r="G20" s="3"/>
      <c r="H20" s="3"/>
      <c r="I20" s="3"/>
    </row>
    <row r="21" spans="1:16" ht="15" thickBot="1" x14ac:dyDescent="0.4">
      <c r="A21" s="25" t="s">
        <v>11</v>
      </c>
      <c r="B21" s="55"/>
      <c r="C21" s="89">
        <f>+C19*C20</f>
        <v>1143281.2414622221</v>
      </c>
      <c r="D21" s="3"/>
      <c r="G21" s="3"/>
      <c r="H21" s="3"/>
      <c r="I21" s="3"/>
    </row>
    <row r="22" spans="1:16" x14ac:dyDescent="0.35">
      <c r="A22" s="21"/>
      <c r="B22" s="21"/>
      <c r="C22" s="84"/>
      <c r="F22" s="12"/>
      <c r="G22" s="3"/>
      <c r="H22" s="3"/>
      <c r="I22" s="3"/>
    </row>
    <row r="23" spans="1:16" ht="15.5" x14ac:dyDescent="0.45">
      <c r="A23" s="4" t="s">
        <v>43</v>
      </c>
      <c r="B23" s="4"/>
      <c r="C23" s="33" t="s">
        <v>2</v>
      </c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5">
      <c r="A24" s="7" t="s">
        <v>3</v>
      </c>
      <c r="B24" s="16" t="s">
        <v>100</v>
      </c>
      <c r="C24" s="90">
        <f>'Support for Solar'!C68</f>
        <v>311376481.30769229</v>
      </c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5">
      <c r="A25" s="7" t="s">
        <v>4</v>
      </c>
      <c r="B25" s="57" t="s">
        <v>7</v>
      </c>
      <c r="C25" s="9">
        <v>7.3700000000000002E-2</v>
      </c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5">
      <c r="A26" s="7" t="s">
        <v>5</v>
      </c>
      <c r="B26" s="57"/>
      <c r="C26" s="85">
        <f>+C24*C25</f>
        <v>22948446.672376923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5">
      <c r="A27" s="7" t="s">
        <v>6</v>
      </c>
      <c r="B27" s="57" t="s">
        <v>7</v>
      </c>
      <c r="C27" s="86">
        <v>1.3436441836201052</v>
      </c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5">
      <c r="A28" s="7" t="s">
        <v>8</v>
      </c>
      <c r="B28" s="57"/>
      <c r="C28" s="87">
        <f>+C26*C27</f>
        <v>30834546.894455411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5">
      <c r="A29" s="7" t="s">
        <v>9</v>
      </c>
      <c r="B29" s="16" t="s">
        <v>123</v>
      </c>
      <c r="C29" s="15">
        <v>3545775</v>
      </c>
      <c r="D29" s="17">
        <f>'Support for Solar'!R48-'54h - Solar'!C29</f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35">
      <c r="A30" s="7" t="s">
        <v>10</v>
      </c>
      <c r="B30" s="16" t="s">
        <v>100</v>
      </c>
      <c r="C30" s="88">
        <f>'Support for Solar'!E52</f>
        <v>9799543.6999999993</v>
      </c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35">
      <c r="A31" s="7" t="s">
        <v>11</v>
      </c>
      <c r="B31" s="53" t="s">
        <v>23</v>
      </c>
      <c r="C31" s="79">
        <f>+C38</f>
        <v>881939.65750345984</v>
      </c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35">
      <c r="A32" s="7" t="s">
        <v>19</v>
      </c>
      <c r="B32" s="53"/>
      <c r="C32" s="74">
        <v>-17171362.715140905</v>
      </c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5" thickBot="1" x14ac:dyDescent="0.4">
      <c r="A33" s="7" t="s">
        <v>12</v>
      </c>
      <c r="B33" s="60"/>
      <c r="C33" s="82">
        <f>SUM(C28:C32)</f>
        <v>27890442.536817964</v>
      </c>
      <c r="D33" s="3"/>
      <c r="G33" s="3"/>
      <c r="H33" s="3"/>
      <c r="I33" s="3"/>
    </row>
    <row r="34" spans="1:16" ht="15" thickTop="1" x14ac:dyDescent="0.35">
      <c r="A34" s="7"/>
      <c r="B34" s="59"/>
      <c r="C34" s="87"/>
      <c r="D34" s="3"/>
      <c r="G34" s="3"/>
      <c r="H34" s="3"/>
      <c r="I34" s="3"/>
    </row>
    <row r="35" spans="1:16" x14ac:dyDescent="0.35">
      <c r="A35" s="23" t="s">
        <v>20</v>
      </c>
      <c r="B35" s="55"/>
      <c r="C35" s="84"/>
      <c r="D35" s="3"/>
      <c r="G35" s="3"/>
      <c r="H35" s="3"/>
      <c r="I35" s="3"/>
    </row>
    <row r="36" spans="1:16" x14ac:dyDescent="0.35">
      <c r="A36" s="25" t="s">
        <v>24</v>
      </c>
      <c r="B36" s="16" t="s">
        <v>99</v>
      </c>
      <c r="C36" s="80">
        <v>270533637.27099997</v>
      </c>
      <c r="D36" s="3"/>
      <c r="G36" s="3"/>
      <c r="H36" s="3"/>
      <c r="I36" s="3"/>
    </row>
    <row r="37" spans="1:16" x14ac:dyDescent="0.35">
      <c r="A37" s="25" t="s">
        <v>22</v>
      </c>
      <c r="B37" s="16" t="s">
        <v>99</v>
      </c>
      <c r="C37" s="81">
        <v>3.2599999999999999E-3</v>
      </c>
      <c r="D37" s="28"/>
      <c r="G37" s="3"/>
      <c r="H37" s="3"/>
      <c r="I37" s="3"/>
    </row>
    <row r="38" spans="1:16" ht="15" thickBot="1" x14ac:dyDescent="0.4">
      <c r="A38" s="25" t="s">
        <v>11</v>
      </c>
      <c r="B38" s="55"/>
      <c r="C38" s="89">
        <f>+C36*C37</f>
        <v>881939.65750345984</v>
      </c>
      <c r="D38" s="3"/>
      <c r="G38" s="3"/>
      <c r="H38" s="3"/>
      <c r="I38" s="3"/>
    </row>
    <row r="39" spans="1:16" x14ac:dyDescent="0.35">
      <c r="A39" s="21"/>
      <c r="B39" s="21"/>
      <c r="C39" s="84"/>
      <c r="F39" s="12"/>
      <c r="G39" s="3"/>
      <c r="H39" s="3"/>
      <c r="I39" s="3"/>
    </row>
    <row r="40" spans="1:16" ht="15.5" x14ac:dyDescent="0.45">
      <c r="A40" s="4" t="s">
        <v>44</v>
      </c>
      <c r="B40" s="4"/>
      <c r="C40" s="33" t="s">
        <v>2</v>
      </c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35">
      <c r="A41" s="7" t="s">
        <v>3</v>
      </c>
      <c r="B41" s="16" t="s">
        <v>100</v>
      </c>
      <c r="C41" s="90">
        <f>'Support for Solar'!C102</f>
        <v>159188514.53846154</v>
      </c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5">
      <c r="A42" s="7" t="s">
        <v>4</v>
      </c>
      <c r="B42" s="57" t="s">
        <v>7</v>
      </c>
      <c r="C42" s="9">
        <v>7.3700000000000002E-2</v>
      </c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5">
      <c r="A43" s="7" t="s">
        <v>5</v>
      </c>
      <c r="B43" s="57"/>
      <c r="C43" s="85">
        <f>+C41*C42</f>
        <v>11732193.521484615</v>
      </c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5">
      <c r="A44" s="7" t="s">
        <v>6</v>
      </c>
      <c r="B44" s="57" t="s">
        <v>7</v>
      </c>
      <c r="C44" s="86">
        <v>1.3436441836201052</v>
      </c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5">
      <c r="A45" s="7" t="s">
        <v>8</v>
      </c>
      <c r="B45" s="57"/>
      <c r="C45" s="87">
        <f>+C43*C44</f>
        <v>15763893.586248282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5">
      <c r="A46" s="7" t="s">
        <v>9</v>
      </c>
      <c r="B46" s="16" t="s">
        <v>123</v>
      </c>
      <c r="C46" s="15">
        <v>2262800</v>
      </c>
      <c r="D46" s="17">
        <f>'Support for Solar'!R49-'54h - Solar'!C46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35">
      <c r="A47" s="7" t="s">
        <v>10</v>
      </c>
      <c r="B47" s="16" t="s">
        <v>100</v>
      </c>
      <c r="C47" s="88">
        <f>'Support for Solar'!E82</f>
        <v>5252439.7400000012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35">
      <c r="A48" s="7" t="s">
        <v>11</v>
      </c>
      <c r="B48" s="53" t="s">
        <v>23</v>
      </c>
      <c r="C48" s="79">
        <f>+C55</f>
        <v>496034.77029999997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35">
      <c r="A49" s="7" t="s">
        <v>19</v>
      </c>
      <c r="B49" s="53"/>
      <c r="C49" s="74">
        <v>-7053625.0604798784</v>
      </c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5" thickBot="1" x14ac:dyDescent="0.4">
      <c r="A50" s="7" t="s">
        <v>12</v>
      </c>
      <c r="B50" s="60"/>
      <c r="C50" s="82">
        <f>SUM(C45:C49)</f>
        <v>16721543.036068406</v>
      </c>
      <c r="D50" s="3"/>
      <c r="G50" s="3"/>
      <c r="H50" s="3"/>
      <c r="I50" s="3"/>
    </row>
    <row r="51" spans="1:16" ht="15" thickTop="1" x14ac:dyDescent="0.35">
      <c r="A51" s="7"/>
      <c r="B51" s="59"/>
      <c r="C51" s="87"/>
      <c r="D51" s="3"/>
      <c r="G51" s="3"/>
      <c r="H51" s="3"/>
      <c r="I51" s="3"/>
    </row>
    <row r="52" spans="1:16" x14ac:dyDescent="0.35">
      <c r="A52" s="23" t="s">
        <v>20</v>
      </c>
      <c r="B52" s="55"/>
      <c r="C52" s="84"/>
      <c r="D52" s="3"/>
      <c r="G52" s="3"/>
      <c r="H52" s="3"/>
      <c r="I52" s="3"/>
    </row>
    <row r="53" spans="1:16" x14ac:dyDescent="0.35">
      <c r="A53" s="25" t="s">
        <v>24</v>
      </c>
      <c r="B53" s="16" t="s">
        <v>99</v>
      </c>
      <c r="C53" s="80">
        <v>152157905</v>
      </c>
      <c r="D53" s="3"/>
      <c r="G53" s="3"/>
      <c r="H53" s="3"/>
      <c r="I53" s="3"/>
    </row>
    <row r="54" spans="1:16" x14ac:dyDescent="0.35">
      <c r="A54" s="25" t="s">
        <v>22</v>
      </c>
      <c r="B54" s="16" t="s">
        <v>99</v>
      </c>
      <c r="C54" s="81">
        <v>3.2599999999999999E-3</v>
      </c>
      <c r="D54" s="28"/>
      <c r="G54" s="3"/>
      <c r="H54" s="3"/>
      <c r="I54" s="3"/>
    </row>
    <row r="55" spans="1:16" ht="15" thickBot="1" x14ac:dyDescent="0.4">
      <c r="A55" s="25" t="s">
        <v>11</v>
      </c>
      <c r="B55" s="55"/>
      <c r="C55" s="89">
        <f>+C53*C54</f>
        <v>496034.77029999997</v>
      </c>
      <c r="D55" s="3"/>
      <c r="G55" s="3"/>
      <c r="H55" s="3"/>
      <c r="I55" s="3"/>
    </row>
    <row r="56" spans="1:16" x14ac:dyDescent="0.35">
      <c r="A56" s="21"/>
      <c r="B56" s="21"/>
      <c r="C56" s="84"/>
      <c r="G56" s="3"/>
      <c r="H56" s="3"/>
      <c r="I56" s="3"/>
    </row>
    <row r="57" spans="1:16" ht="15.5" x14ac:dyDescent="0.45">
      <c r="A57" s="4" t="s">
        <v>45</v>
      </c>
      <c r="B57" s="4"/>
      <c r="C57" s="33" t="s">
        <v>2</v>
      </c>
      <c r="G57" s="3"/>
      <c r="H57" s="3"/>
      <c r="I57" s="3"/>
      <c r="N57" s="3"/>
      <c r="O57" s="3"/>
      <c r="P57" s="3"/>
    </row>
    <row r="58" spans="1:16" x14ac:dyDescent="0.35">
      <c r="A58" s="7" t="s">
        <v>3</v>
      </c>
      <c r="B58" s="16" t="s">
        <v>100</v>
      </c>
      <c r="C58" s="90">
        <f>'Support for Solar'!C133</f>
        <v>18601057.461538464</v>
      </c>
      <c r="G58" s="3"/>
      <c r="H58" s="3"/>
      <c r="I58" s="3"/>
      <c r="N58" s="3"/>
      <c r="O58" s="3"/>
      <c r="P58" s="3"/>
    </row>
    <row r="59" spans="1:16" x14ac:dyDescent="0.35">
      <c r="A59" s="7" t="s">
        <v>4</v>
      </c>
      <c r="B59" s="57" t="s">
        <v>7</v>
      </c>
      <c r="C59" s="9">
        <v>7.3700000000000002E-2</v>
      </c>
      <c r="G59" s="3"/>
      <c r="H59" s="3"/>
      <c r="I59" s="3"/>
      <c r="N59" s="3"/>
      <c r="O59" s="3"/>
      <c r="P59" s="3"/>
    </row>
    <row r="60" spans="1:16" x14ac:dyDescent="0.35">
      <c r="A60" s="7" t="s">
        <v>5</v>
      </c>
      <c r="B60" s="57"/>
      <c r="C60" s="85">
        <f>+C58*C59</f>
        <v>1370897.9349153847</v>
      </c>
      <c r="G60" s="3"/>
      <c r="H60" s="3"/>
      <c r="I60" s="3"/>
      <c r="N60" s="3"/>
      <c r="O60" s="3"/>
      <c r="P60" s="3"/>
    </row>
    <row r="61" spans="1:16" x14ac:dyDescent="0.35">
      <c r="A61" s="7" t="s">
        <v>6</v>
      </c>
      <c r="B61" s="57" t="s">
        <v>7</v>
      </c>
      <c r="C61" s="86">
        <v>1.3436441836201052</v>
      </c>
      <c r="G61" s="3"/>
      <c r="H61" s="3"/>
      <c r="I61" s="3"/>
      <c r="N61" s="3"/>
      <c r="O61" s="3"/>
      <c r="P61" s="3"/>
    </row>
    <row r="62" spans="1:16" x14ac:dyDescent="0.35">
      <c r="A62" s="7" t="s">
        <v>8</v>
      </c>
      <c r="B62" s="57"/>
      <c r="C62" s="87">
        <f>+C60*C61</f>
        <v>1841999.0365858702</v>
      </c>
      <c r="G62" s="3"/>
      <c r="H62" s="3"/>
      <c r="I62" s="3"/>
      <c r="N62" s="3"/>
      <c r="O62" s="3"/>
      <c r="P62" s="3"/>
    </row>
    <row r="63" spans="1:16" x14ac:dyDescent="0.35">
      <c r="A63" s="7" t="s">
        <v>9</v>
      </c>
      <c r="B63" s="16" t="s">
        <v>123</v>
      </c>
      <c r="C63" s="15">
        <v>700000</v>
      </c>
      <c r="D63" s="17">
        <f>'Support for Solar'!R50-C63</f>
        <v>0</v>
      </c>
      <c r="G63" s="3"/>
      <c r="H63" s="3"/>
      <c r="I63" s="3"/>
      <c r="N63" s="3"/>
      <c r="O63" s="3"/>
      <c r="P63" s="3"/>
    </row>
    <row r="64" spans="1:16" x14ac:dyDescent="0.35">
      <c r="A64" s="7" t="s">
        <v>10</v>
      </c>
      <c r="B64" s="16" t="s">
        <v>100</v>
      </c>
      <c r="C64" s="88">
        <f>'Support for Solar'!E115</f>
        <v>82629.17</v>
      </c>
      <c r="G64" s="3"/>
      <c r="H64" s="3"/>
      <c r="I64" s="3"/>
      <c r="N64" s="3"/>
      <c r="O64" s="3"/>
      <c r="P64" s="3"/>
    </row>
    <row r="65" spans="1:17" x14ac:dyDescent="0.35">
      <c r="A65" s="7" t="s">
        <v>11</v>
      </c>
      <c r="B65" s="53" t="s">
        <v>23</v>
      </c>
      <c r="C65" s="79">
        <f>+C72</f>
        <v>0</v>
      </c>
      <c r="G65" s="3"/>
      <c r="H65" s="3"/>
      <c r="I65" s="3"/>
      <c r="N65" s="3"/>
      <c r="O65" s="3"/>
      <c r="P65" s="3"/>
    </row>
    <row r="66" spans="1:17" x14ac:dyDescent="0.35">
      <c r="A66" s="7" t="s">
        <v>19</v>
      </c>
      <c r="B66" s="53"/>
      <c r="C66" s="74">
        <v>-553541.63403384911</v>
      </c>
      <c r="G66" s="3"/>
      <c r="H66" s="3"/>
      <c r="I66" s="3"/>
      <c r="N66" s="3"/>
      <c r="O66" s="3"/>
      <c r="P66" s="3"/>
    </row>
    <row r="67" spans="1:17" ht="15" thickBot="1" x14ac:dyDescent="0.4">
      <c r="A67" s="7" t="s">
        <v>12</v>
      </c>
      <c r="B67" s="60"/>
      <c r="C67" s="82">
        <f>SUM(C62:C66)</f>
        <v>2071086.5725520211</v>
      </c>
      <c r="D67" s="3"/>
      <c r="G67" s="3"/>
      <c r="H67" s="3"/>
      <c r="I67" s="3"/>
      <c r="L67" s="3"/>
    </row>
    <row r="68" spans="1:17" ht="15" thickTop="1" x14ac:dyDescent="0.35">
      <c r="A68" s="7"/>
      <c r="B68" s="59"/>
      <c r="C68" s="87"/>
      <c r="D68" s="3"/>
      <c r="G68" s="3"/>
      <c r="H68" s="3"/>
      <c r="I68" s="3"/>
      <c r="L68" s="3"/>
    </row>
    <row r="69" spans="1:17" x14ac:dyDescent="0.35">
      <c r="A69" s="23" t="s">
        <v>20</v>
      </c>
      <c r="B69" s="55"/>
      <c r="C69" s="84"/>
      <c r="D69" s="3"/>
      <c r="G69" s="3"/>
      <c r="H69" s="3"/>
      <c r="I69" s="3"/>
      <c r="L69" s="3"/>
    </row>
    <row r="70" spans="1:17" x14ac:dyDescent="0.35">
      <c r="A70" s="25" t="s">
        <v>24</v>
      </c>
      <c r="B70" s="16" t="s">
        <v>99</v>
      </c>
      <c r="C70" s="80">
        <v>0</v>
      </c>
      <c r="D70" s="3"/>
      <c r="G70" s="3"/>
      <c r="H70" s="3"/>
      <c r="I70" s="3"/>
      <c r="L70" s="3"/>
    </row>
    <row r="71" spans="1:17" x14ac:dyDescent="0.35">
      <c r="A71" s="25" t="s">
        <v>22</v>
      </c>
      <c r="B71" s="16" t="s">
        <v>99</v>
      </c>
      <c r="C71" s="81">
        <v>3.2599999999999999E-3</v>
      </c>
      <c r="D71" s="28"/>
      <c r="G71" s="3"/>
      <c r="H71" s="3"/>
      <c r="I71" s="3"/>
      <c r="L71" s="28"/>
      <c r="M71" s="28"/>
      <c r="N71" s="28"/>
      <c r="O71" s="28"/>
    </row>
    <row r="72" spans="1:17" ht="15" thickBot="1" x14ac:dyDescent="0.4">
      <c r="A72" s="25" t="s">
        <v>11</v>
      </c>
      <c r="B72" s="55"/>
      <c r="C72" s="26">
        <f>+C70*C71</f>
        <v>0</v>
      </c>
      <c r="D72" s="3"/>
      <c r="G72" s="3"/>
      <c r="H72" s="3"/>
      <c r="I72" s="3"/>
      <c r="L72" s="3"/>
    </row>
    <row r="73" spans="1:17" x14ac:dyDescent="0.35">
      <c r="A73" s="21"/>
      <c r="B73" s="21"/>
      <c r="C73" s="20"/>
      <c r="G73" s="3"/>
      <c r="H73" s="3"/>
      <c r="I73" s="3"/>
    </row>
    <row r="74" spans="1:17" x14ac:dyDescent="0.35">
      <c r="G74" s="3"/>
      <c r="H74" s="3"/>
      <c r="I74" s="3"/>
      <c r="L74" s="3"/>
      <c r="M74" s="3"/>
      <c r="N74" s="3"/>
      <c r="O74" s="3"/>
      <c r="P74" s="3"/>
    </row>
    <row r="75" spans="1:17" x14ac:dyDescent="0.35">
      <c r="A75" s="21"/>
      <c r="B75" s="21"/>
      <c r="C75" s="20"/>
      <c r="F75" s="12"/>
      <c r="G75" s="3"/>
      <c r="H75" s="3"/>
      <c r="I75" s="3"/>
    </row>
    <row r="76" spans="1:17" s="2" customFormat="1" x14ac:dyDescent="0.35">
      <c r="A76" s="7"/>
      <c r="B76" s="7"/>
      <c r="C76" s="13"/>
      <c r="F76" s="10"/>
      <c r="G76" s="3"/>
      <c r="H76" s="3"/>
      <c r="I76" s="3"/>
      <c r="Q76"/>
    </row>
    <row r="77" spans="1:17" s="2" customFormat="1" x14ac:dyDescent="0.35">
      <c r="C77" s="10"/>
      <c r="F77" s="10"/>
      <c r="G77" s="3"/>
      <c r="H77" s="3"/>
      <c r="I77" s="3"/>
      <c r="Q77"/>
    </row>
    <row r="79" spans="1:17" x14ac:dyDescent="0.35">
      <c r="Q79" s="2"/>
    </row>
    <row r="80" spans="1:17" x14ac:dyDescent="0.35">
      <c r="Q80" s="2"/>
    </row>
    <row r="81" spans="17:17" x14ac:dyDescent="0.35">
      <c r="Q81" s="2"/>
    </row>
    <row r="82" spans="17:17" x14ac:dyDescent="0.35">
      <c r="Q82" s="2"/>
    </row>
    <row r="83" spans="17:17" x14ac:dyDescent="0.35">
      <c r="Q83" s="2"/>
    </row>
    <row r="84" spans="17:17" x14ac:dyDescent="0.35">
      <c r="Q84" s="2"/>
    </row>
    <row r="107" spans="1:5" x14ac:dyDescent="0.35">
      <c r="A107" s="4"/>
      <c r="B107" s="4"/>
      <c r="C107" s="4"/>
      <c r="D107" s="4"/>
      <c r="E107" s="4"/>
    </row>
    <row r="132" spans="8:8" x14ac:dyDescent="0.35">
      <c r="H132" s="49"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56CE-76BA-4EA9-83FC-4EF7D5664145}">
  <sheetPr>
    <tabColor theme="9" tint="0.59999389629810485"/>
  </sheetPr>
  <dimension ref="A1:R137"/>
  <sheetViews>
    <sheetView workbookViewId="0">
      <selection activeCell="R47" sqref="R47"/>
    </sheetView>
  </sheetViews>
  <sheetFormatPr defaultRowHeight="14.5" x14ac:dyDescent="0.35"/>
  <cols>
    <col min="1" max="1" width="49" customWidth="1"/>
    <col min="2" max="2" width="3.7265625" customWidth="1"/>
    <col min="3" max="3" width="12.453125" customWidth="1"/>
    <col min="4" max="4" width="4.1796875" customWidth="1"/>
    <col min="5" max="5" width="12.453125" customWidth="1"/>
    <col min="10" max="10" width="13.453125" customWidth="1"/>
    <col min="11" max="11" width="10.26953125" customWidth="1"/>
    <col min="18" max="18" width="13.26953125" bestFit="1" customWidth="1"/>
  </cols>
  <sheetData>
    <row r="1" spans="1:5" x14ac:dyDescent="0.35">
      <c r="A1" s="29" t="s">
        <v>46</v>
      </c>
      <c r="C1" s="66">
        <v>2025</v>
      </c>
      <c r="E1" s="66">
        <v>2025</v>
      </c>
    </row>
    <row r="2" spans="1:5" x14ac:dyDescent="0.35">
      <c r="C2" s="67" t="s">
        <v>109</v>
      </c>
      <c r="E2" s="67" t="s">
        <v>10</v>
      </c>
    </row>
    <row r="3" spans="1:5" ht="10" customHeight="1" x14ac:dyDescent="0.35"/>
    <row r="4" spans="1:5" x14ac:dyDescent="0.35">
      <c r="A4" s="1" t="s">
        <v>47</v>
      </c>
    </row>
    <row r="5" spans="1:5" x14ac:dyDescent="0.35">
      <c r="A5" s="30" t="s">
        <v>48</v>
      </c>
      <c r="C5" s="32">
        <v>1815058</v>
      </c>
      <c r="E5" s="32">
        <v>61412.879999999983</v>
      </c>
    </row>
    <row r="6" spans="1:5" x14ac:dyDescent="0.35">
      <c r="A6" s="30" t="s">
        <v>49</v>
      </c>
      <c r="C6" s="32">
        <v>2972404</v>
      </c>
      <c r="E6" s="32">
        <v>100764.48000000004</v>
      </c>
    </row>
    <row r="7" spans="1:5" x14ac:dyDescent="0.35">
      <c r="A7" s="30" t="s">
        <v>50</v>
      </c>
      <c r="C7" s="32">
        <v>44842701</v>
      </c>
      <c r="E7" s="32">
        <v>1283845.56</v>
      </c>
    </row>
    <row r="8" spans="1:5" x14ac:dyDescent="0.35">
      <c r="A8" s="30" t="s">
        <v>51</v>
      </c>
      <c r="C8" s="32">
        <v>20915667</v>
      </c>
      <c r="E8" s="32">
        <v>707451.4800000001</v>
      </c>
    </row>
    <row r="9" spans="1:5" x14ac:dyDescent="0.35">
      <c r="A9" s="30" t="s">
        <v>52</v>
      </c>
      <c r="C9" s="32">
        <v>102238415</v>
      </c>
      <c r="E9" s="32">
        <v>3129778.5599999991</v>
      </c>
    </row>
    <row r="10" spans="1:5" x14ac:dyDescent="0.35">
      <c r="A10" s="30" t="s">
        <v>53</v>
      </c>
      <c r="C10" s="32">
        <v>77810841</v>
      </c>
      <c r="E10" s="32">
        <v>2480578.3199999994</v>
      </c>
    </row>
    <row r="11" spans="1:5" x14ac:dyDescent="0.35">
      <c r="A11" s="30" t="s">
        <v>54</v>
      </c>
      <c r="C11" s="32">
        <v>81986480</v>
      </c>
      <c r="E11" s="32">
        <v>2516690.36</v>
      </c>
    </row>
    <row r="12" spans="1:5" x14ac:dyDescent="0.35">
      <c r="A12" s="30" t="s">
        <v>55</v>
      </c>
      <c r="C12" s="32">
        <v>80493028</v>
      </c>
      <c r="E12" s="32">
        <v>2424348.7200000002</v>
      </c>
    </row>
    <row r="13" spans="1:5" x14ac:dyDescent="0.35">
      <c r="A13" s="30" t="s">
        <v>56</v>
      </c>
      <c r="C13" s="32">
        <v>31357307</v>
      </c>
      <c r="E13" s="32">
        <v>1056742.2</v>
      </c>
    </row>
    <row r="14" spans="1:5" x14ac:dyDescent="0.35">
      <c r="A14" s="31" t="s">
        <v>114</v>
      </c>
      <c r="C14" s="68">
        <f>SUM(C5:C13)</f>
        <v>444431901</v>
      </c>
      <c r="E14" s="69">
        <f>SUM(E5:E13)</f>
        <v>13761612.559999999</v>
      </c>
    </row>
    <row r="15" spans="1:5" x14ac:dyDescent="0.35">
      <c r="A15" s="31" t="s">
        <v>57</v>
      </c>
    </row>
    <row r="16" spans="1:5" ht="10" customHeight="1" x14ac:dyDescent="0.35"/>
    <row r="17" spans="1:5" x14ac:dyDescent="0.35">
      <c r="A17" s="1" t="s">
        <v>58</v>
      </c>
    </row>
    <row r="18" spans="1:5" x14ac:dyDescent="0.35">
      <c r="A18" s="30" t="s">
        <v>48</v>
      </c>
      <c r="C18" s="32">
        <v>158279.07692307694</v>
      </c>
      <c r="E18" s="32"/>
    </row>
    <row r="19" spans="1:5" x14ac:dyDescent="0.35">
      <c r="A19" s="30" t="s">
        <v>49</v>
      </c>
      <c r="C19" s="32">
        <v>290581.53846153844</v>
      </c>
      <c r="E19" s="32"/>
    </row>
    <row r="20" spans="1:5" x14ac:dyDescent="0.35">
      <c r="A20" s="30" t="s">
        <v>50</v>
      </c>
      <c r="C20" s="32">
        <v>3840249.3076923075</v>
      </c>
      <c r="E20" s="32"/>
    </row>
    <row r="21" spans="1:5" x14ac:dyDescent="0.35">
      <c r="A21" s="30" t="s">
        <v>51</v>
      </c>
      <c r="C21" s="32">
        <v>1613952.7692307692</v>
      </c>
      <c r="E21" s="32"/>
    </row>
    <row r="22" spans="1:5" x14ac:dyDescent="0.35">
      <c r="A22" s="30" t="s">
        <v>52</v>
      </c>
      <c r="C22" s="32">
        <v>8701461.461538462</v>
      </c>
      <c r="E22" s="32"/>
    </row>
    <row r="23" spans="1:5" x14ac:dyDescent="0.35">
      <c r="A23" s="30" t="s">
        <v>53</v>
      </c>
      <c r="C23" s="32">
        <v>5480583.307692308</v>
      </c>
      <c r="E23" s="32"/>
    </row>
    <row r="24" spans="1:5" x14ac:dyDescent="0.35">
      <c r="A24" s="30" t="s">
        <v>54</v>
      </c>
      <c r="C24" s="32">
        <v>6898229</v>
      </c>
      <c r="E24" s="32"/>
    </row>
    <row r="25" spans="1:5" x14ac:dyDescent="0.35">
      <c r="A25" s="30" t="s">
        <v>55</v>
      </c>
      <c r="C25" s="32">
        <v>5356817.076923077</v>
      </c>
      <c r="E25" s="32"/>
    </row>
    <row r="26" spans="1:5" x14ac:dyDescent="0.35">
      <c r="A26" s="30" t="s">
        <v>56</v>
      </c>
      <c r="C26" s="32">
        <v>1568337.1538461538</v>
      </c>
      <c r="E26" s="32"/>
    </row>
    <row r="27" spans="1:5" x14ac:dyDescent="0.35">
      <c r="A27" s="31" t="s">
        <v>113</v>
      </c>
      <c r="C27" s="68">
        <f>SUM(C18:C26)</f>
        <v>33908490.692307696</v>
      </c>
      <c r="E27" s="32"/>
    </row>
    <row r="28" spans="1:5" x14ac:dyDescent="0.35">
      <c r="A28" s="31" t="s">
        <v>57</v>
      </c>
      <c r="E28" s="32"/>
    </row>
    <row r="29" spans="1:5" ht="10" customHeight="1" x14ac:dyDescent="0.35">
      <c r="E29" s="32"/>
    </row>
    <row r="30" spans="1:5" x14ac:dyDescent="0.35">
      <c r="A30" s="1" t="s">
        <v>59</v>
      </c>
      <c r="E30" s="32"/>
    </row>
    <row r="31" spans="1:5" x14ac:dyDescent="0.35">
      <c r="A31" s="30" t="s">
        <v>48</v>
      </c>
      <c r="C31" s="32">
        <f>C5-C18</f>
        <v>1656778.923076923</v>
      </c>
      <c r="E31" s="32"/>
    </row>
    <row r="32" spans="1:5" x14ac:dyDescent="0.35">
      <c r="A32" s="30" t="s">
        <v>49</v>
      </c>
      <c r="C32" s="32">
        <f t="shared" ref="C32:C39" si="0">C6-C19</f>
        <v>2681822.4615384615</v>
      </c>
      <c r="E32" s="32"/>
    </row>
    <row r="33" spans="1:18" x14ac:dyDescent="0.35">
      <c r="A33" s="30" t="s">
        <v>50</v>
      </c>
      <c r="C33" s="32">
        <f t="shared" si="0"/>
        <v>41002451.692307696</v>
      </c>
      <c r="E33" s="32"/>
    </row>
    <row r="34" spans="1:18" x14ac:dyDescent="0.35">
      <c r="A34" s="30" t="s">
        <v>51</v>
      </c>
      <c r="C34" s="32">
        <f t="shared" si="0"/>
        <v>19301714.230769232</v>
      </c>
      <c r="E34" s="32"/>
    </row>
    <row r="35" spans="1:18" x14ac:dyDescent="0.35">
      <c r="A35" s="30" t="s">
        <v>52</v>
      </c>
      <c r="C35" s="32">
        <f t="shared" si="0"/>
        <v>93536953.538461536</v>
      </c>
      <c r="E35" s="32"/>
    </row>
    <row r="36" spans="1:18" x14ac:dyDescent="0.35">
      <c r="A36" s="30" t="s">
        <v>53</v>
      </c>
      <c r="C36" s="32">
        <f t="shared" si="0"/>
        <v>72330257.692307696</v>
      </c>
      <c r="E36" s="32"/>
    </row>
    <row r="37" spans="1:18" x14ac:dyDescent="0.35">
      <c r="A37" s="30" t="s">
        <v>54</v>
      </c>
      <c r="C37" s="32">
        <f t="shared" si="0"/>
        <v>75088251</v>
      </c>
      <c r="E37" s="32"/>
    </row>
    <row r="38" spans="1:18" x14ac:dyDescent="0.35">
      <c r="A38" s="30" t="s">
        <v>55</v>
      </c>
      <c r="C38" s="32">
        <f t="shared" si="0"/>
        <v>75136210.923076928</v>
      </c>
      <c r="E38" s="32"/>
    </row>
    <row r="39" spans="1:18" x14ac:dyDescent="0.35">
      <c r="A39" s="30" t="s">
        <v>56</v>
      </c>
      <c r="C39" s="32">
        <f t="shared" si="0"/>
        <v>29788969.846153848</v>
      </c>
      <c r="E39" s="32"/>
    </row>
    <row r="40" spans="1:18" x14ac:dyDescent="0.35">
      <c r="A40" s="31" t="s">
        <v>116</v>
      </c>
      <c r="C40" s="69">
        <f>SUM(C31:C39)</f>
        <v>410523410.30769235</v>
      </c>
      <c r="E40" s="32"/>
    </row>
    <row r="41" spans="1:18" x14ac:dyDescent="0.35">
      <c r="A41" s="31" t="s">
        <v>115</v>
      </c>
      <c r="E41" s="32"/>
    </row>
    <row r="44" spans="1:18" x14ac:dyDescent="0.35">
      <c r="A44" s="29" t="s">
        <v>60</v>
      </c>
      <c r="C44" s="66">
        <v>2025</v>
      </c>
      <c r="E44" s="66">
        <v>2025</v>
      </c>
      <c r="R44" s="77" t="s">
        <v>125</v>
      </c>
    </row>
    <row r="45" spans="1:18" x14ac:dyDescent="0.35">
      <c r="C45" s="67" t="s">
        <v>109</v>
      </c>
      <c r="E45" s="67" t="s">
        <v>10</v>
      </c>
      <c r="Q45" s="76" t="s">
        <v>124</v>
      </c>
      <c r="R45" s="76" t="s">
        <v>120</v>
      </c>
    </row>
    <row r="46" spans="1:18" ht="10" customHeight="1" x14ac:dyDescent="0.35"/>
    <row r="47" spans="1:18" x14ac:dyDescent="0.35">
      <c r="A47" s="1" t="s">
        <v>47</v>
      </c>
      <c r="Q47">
        <v>2022</v>
      </c>
      <c r="R47" s="117">
        <f>K59</f>
        <v>2029117.4999999998</v>
      </c>
    </row>
    <row r="48" spans="1:18" x14ac:dyDescent="0.35">
      <c r="A48" s="30" t="s">
        <v>61</v>
      </c>
      <c r="C48" s="32">
        <v>84441440</v>
      </c>
      <c r="E48" s="32">
        <v>2569488.84</v>
      </c>
      <c r="Q48">
        <v>2023</v>
      </c>
      <c r="R48" s="75">
        <v>3545775</v>
      </c>
    </row>
    <row r="49" spans="1:18" x14ac:dyDescent="0.35">
      <c r="A49" s="30" t="s">
        <v>62</v>
      </c>
      <c r="C49" s="32">
        <v>39491766.692307696</v>
      </c>
      <c r="E49" s="32">
        <v>1165768.1200000001</v>
      </c>
      <c r="Q49">
        <v>2024</v>
      </c>
      <c r="R49" s="75">
        <v>2262800</v>
      </c>
    </row>
    <row r="50" spans="1:18" x14ac:dyDescent="0.35">
      <c r="A50" s="30" t="s">
        <v>63</v>
      </c>
      <c r="C50" s="32">
        <v>101722818.6923077</v>
      </c>
      <c r="E50" s="32">
        <v>3075825.48</v>
      </c>
      <c r="Q50">
        <v>2025</v>
      </c>
      <c r="R50" s="75">
        <v>700000</v>
      </c>
    </row>
    <row r="51" spans="1:18" x14ac:dyDescent="0.35">
      <c r="A51" s="30" t="s">
        <v>64</v>
      </c>
      <c r="C51" s="32">
        <v>98990772.307692304</v>
      </c>
      <c r="E51" s="32">
        <v>2988461.26</v>
      </c>
    </row>
    <row r="52" spans="1:18" x14ac:dyDescent="0.35">
      <c r="A52" s="31" t="s">
        <v>114</v>
      </c>
      <c r="C52" s="68">
        <f>SUM(C47:C51)</f>
        <v>324646797.69230771</v>
      </c>
      <c r="E52" s="69">
        <f>SUM(E48:E51)</f>
        <v>9799543.6999999993</v>
      </c>
    </row>
    <row r="53" spans="1:18" x14ac:dyDescent="0.35">
      <c r="A53" s="31" t="s">
        <v>57</v>
      </c>
    </row>
    <row r="54" spans="1:18" ht="10" customHeight="1" x14ac:dyDescent="0.35"/>
    <row r="55" spans="1:18" x14ac:dyDescent="0.35">
      <c r="A55" s="1" t="s">
        <v>58</v>
      </c>
      <c r="K55" s="95" t="s">
        <v>120</v>
      </c>
    </row>
    <row r="56" spans="1:18" x14ac:dyDescent="0.35">
      <c r="A56" s="30" t="s">
        <v>61</v>
      </c>
      <c r="C56" s="32">
        <v>3482382</v>
      </c>
      <c r="E56" s="32"/>
      <c r="J56" t="s">
        <v>132</v>
      </c>
      <c r="K56" s="73">
        <v>950129.99999999988</v>
      </c>
    </row>
    <row r="57" spans="1:18" x14ac:dyDescent="0.35">
      <c r="A57" s="30" t="s">
        <v>62</v>
      </c>
      <c r="C57" s="32">
        <v>1578122</v>
      </c>
      <c r="E57" s="32"/>
      <c r="J57" t="s">
        <v>133</v>
      </c>
      <c r="K57" s="73">
        <v>856979.99999999988</v>
      </c>
    </row>
    <row r="58" spans="1:18" x14ac:dyDescent="0.35">
      <c r="A58" s="30" t="s">
        <v>63</v>
      </c>
      <c r="C58" s="32">
        <v>4168657.4615384615</v>
      </c>
      <c r="E58" s="32"/>
      <c r="J58" t="s">
        <v>134</v>
      </c>
      <c r="K58" s="73">
        <v>222007.49999999997</v>
      </c>
    </row>
    <row r="59" spans="1:18" x14ac:dyDescent="0.35">
      <c r="A59" s="30" t="s">
        <v>64</v>
      </c>
      <c r="C59" s="32">
        <v>4041154.923076923</v>
      </c>
      <c r="E59" s="32"/>
      <c r="K59" s="96">
        <f>SUM(K56:K58)</f>
        <v>2029117.4999999998</v>
      </c>
    </row>
    <row r="60" spans="1:18" x14ac:dyDescent="0.35">
      <c r="A60" s="31" t="s">
        <v>113</v>
      </c>
      <c r="C60" s="68">
        <f>SUM(C55:C59)</f>
        <v>13270316.384615384</v>
      </c>
      <c r="E60" s="32"/>
    </row>
    <row r="61" spans="1:18" x14ac:dyDescent="0.35">
      <c r="A61" s="31" t="s">
        <v>57</v>
      </c>
      <c r="E61" s="32"/>
    </row>
    <row r="62" spans="1:18" ht="10" customHeight="1" x14ac:dyDescent="0.35">
      <c r="E62" s="32"/>
    </row>
    <row r="63" spans="1:18" x14ac:dyDescent="0.35">
      <c r="A63" s="1" t="s">
        <v>59</v>
      </c>
      <c r="E63" s="32"/>
    </row>
    <row r="64" spans="1:18" x14ac:dyDescent="0.35">
      <c r="A64" s="30" t="s">
        <v>61</v>
      </c>
      <c r="C64" s="32">
        <f>C48-C56</f>
        <v>80959058</v>
      </c>
      <c r="E64" s="32"/>
    </row>
    <row r="65" spans="1:8" x14ac:dyDescent="0.35">
      <c r="A65" s="30" t="s">
        <v>62</v>
      </c>
      <c r="C65" s="32">
        <f t="shared" ref="C65:C67" si="1">C49-C57</f>
        <v>37913644.692307696</v>
      </c>
      <c r="E65" s="32"/>
    </row>
    <row r="66" spans="1:8" x14ac:dyDescent="0.35">
      <c r="A66" s="30" t="s">
        <v>63</v>
      </c>
      <c r="C66" s="32">
        <f t="shared" si="1"/>
        <v>97554161.230769232</v>
      </c>
      <c r="E66" s="32"/>
    </row>
    <row r="67" spans="1:8" x14ac:dyDescent="0.35">
      <c r="A67" s="30" t="s">
        <v>64</v>
      </c>
      <c r="C67" s="32">
        <f t="shared" si="1"/>
        <v>94949617.384615377</v>
      </c>
      <c r="E67" s="32"/>
    </row>
    <row r="68" spans="1:8" x14ac:dyDescent="0.35">
      <c r="A68" s="31" t="s">
        <v>116</v>
      </c>
      <c r="C68" s="69">
        <f>SUM(C63:C67)</f>
        <v>311376481.30769229</v>
      </c>
    </row>
    <row r="72" spans="1:8" x14ac:dyDescent="0.35">
      <c r="A72" s="29" t="s">
        <v>65</v>
      </c>
      <c r="C72" s="66">
        <v>2025</v>
      </c>
      <c r="E72" s="66">
        <v>2025</v>
      </c>
    </row>
    <row r="73" spans="1:8" x14ac:dyDescent="0.35">
      <c r="C73" s="67" t="s">
        <v>109</v>
      </c>
      <c r="E73" s="67" t="s">
        <v>10</v>
      </c>
    </row>
    <row r="74" spans="1:8" ht="10" customHeight="1" x14ac:dyDescent="0.35"/>
    <row r="75" spans="1:8" x14ac:dyDescent="0.35">
      <c r="A75" s="1" t="s">
        <v>47</v>
      </c>
    </row>
    <row r="76" spans="1:8" x14ac:dyDescent="0.35">
      <c r="A76" s="30" t="s">
        <v>66</v>
      </c>
      <c r="C76" s="32">
        <v>1035605</v>
      </c>
      <c r="E76" s="32">
        <v>35107.08</v>
      </c>
    </row>
    <row r="77" spans="1:8" x14ac:dyDescent="0.35">
      <c r="A77" s="30" t="s">
        <v>67</v>
      </c>
      <c r="C77" s="32">
        <v>103897639.23076923</v>
      </c>
      <c r="E77" s="32">
        <v>3520975.080000001</v>
      </c>
    </row>
    <row r="78" spans="1:8" x14ac:dyDescent="0.35">
      <c r="A78" s="30" t="s">
        <v>68</v>
      </c>
      <c r="C78" s="32">
        <v>49820787.846153848</v>
      </c>
      <c r="E78" s="32">
        <v>1461063.18</v>
      </c>
      <c r="H78" s="39" t="s">
        <v>126</v>
      </c>
    </row>
    <row r="79" spans="1:8" x14ac:dyDescent="0.35">
      <c r="A79" s="30" t="s">
        <v>69</v>
      </c>
      <c r="C79" s="32">
        <v>2809426.153846154</v>
      </c>
      <c r="E79" s="32">
        <v>90981.32</v>
      </c>
    </row>
    <row r="80" spans="1:8" x14ac:dyDescent="0.35">
      <c r="A80" s="30" t="s">
        <v>70</v>
      </c>
      <c r="C80" s="32">
        <v>4237460</v>
      </c>
      <c r="E80" s="32">
        <v>143649.84000000003</v>
      </c>
    </row>
    <row r="81" spans="1:5" x14ac:dyDescent="0.35">
      <c r="A81" s="30" t="s">
        <v>71</v>
      </c>
      <c r="C81" s="32">
        <v>19564</v>
      </c>
      <c r="E81" s="32">
        <v>663.2399999999999</v>
      </c>
    </row>
    <row r="82" spans="1:5" x14ac:dyDescent="0.35">
      <c r="A82" s="31" t="s">
        <v>114</v>
      </c>
      <c r="C82" s="68">
        <f>SUM(C75:C81)</f>
        <v>161820482.23076922</v>
      </c>
      <c r="E82" s="69">
        <f>SUM(E76:E81)</f>
        <v>5252439.7400000012</v>
      </c>
    </row>
    <row r="83" spans="1:5" x14ac:dyDescent="0.35">
      <c r="A83" s="31" t="s">
        <v>57</v>
      </c>
    </row>
    <row r="84" spans="1:5" ht="10" customHeight="1" x14ac:dyDescent="0.35"/>
    <row r="85" spans="1:5" x14ac:dyDescent="0.35">
      <c r="A85" s="1" t="s">
        <v>58</v>
      </c>
    </row>
    <row r="86" spans="1:5" x14ac:dyDescent="0.35">
      <c r="A86" s="30" t="s">
        <v>66</v>
      </c>
      <c r="C86" s="32">
        <v>22559</v>
      </c>
      <c r="E86" s="32"/>
    </row>
    <row r="87" spans="1:5" x14ac:dyDescent="0.35">
      <c r="A87" s="30" t="s">
        <v>67</v>
      </c>
      <c r="C87" s="32">
        <v>1754440.4615384615</v>
      </c>
      <c r="E87" s="32"/>
    </row>
    <row r="88" spans="1:5" x14ac:dyDescent="0.35">
      <c r="A88" s="30" t="s">
        <v>68</v>
      </c>
      <c r="C88" s="32">
        <v>725334.61538461538</v>
      </c>
      <c r="E88" s="32"/>
    </row>
    <row r="89" spans="1:5" x14ac:dyDescent="0.35">
      <c r="A89" s="30" t="s">
        <v>69</v>
      </c>
      <c r="C89" s="32">
        <v>57030.615384615383</v>
      </c>
      <c r="E89" s="32"/>
    </row>
    <row r="90" spans="1:5" x14ac:dyDescent="0.35">
      <c r="A90" s="30" t="s">
        <v>70</v>
      </c>
      <c r="C90" s="32">
        <v>71893.153846153844</v>
      </c>
      <c r="E90" s="32"/>
    </row>
    <row r="91" spans="1:5" x14ac:dyDescent="0.35">
      <c r="A91" s="30" t="s">
        <v>71</v>
      </c>
      <c r="C91" s="32">
        <v>709.84615384615381</v>
      </c>
      <c r="E91" s="32"/>
    </row>
    <row r="92" spans="1:5" x14ac:dyDescent="0.35">
      <c r="A92" s="31" t="s">
        <v>113</v>
      </c>
      <c r="C92" s="68">
        <f>SUM(C85:C91)</f>
        <v>2631967.6923076925</v>
      </c>
      <c r="E92" s="32"/>
    </row>
    <row r="93" spans="1:5" x14ac:dyDescent="0.35">
      <c r="A93" s="31" t="s">
        <v>57</v>
      </c>
      <c r="E93" s="32"/>
    </row>
    <row r="94" spans="1:5" ht="10" customHeight="1" x14ac:dyDescent="0.35">
      <c r="E94" s="32"/>
    </row>
    <row r="95" spans="1:5" x14ac:dyDescent="0.35">
      <c r="A95" s="1" t="s">
        <v>59</v>
      </c>
    </row>
    <row r="96" spans="1:5" x14ac:dyDescent="0.35">
      <c r="A96" s="30" t="s">
        <v>66</v>
      </c>
      <c r="C96" s="32">
        <f t="shared" ref="C96:C101" si="2">C76-C86</f>
        <v>1013046</v>
      </c>
      <c r="E96" s="32"/>
    </row>
    <row r="97" spans="1:5" x14ac:dyDescent="0.35">
      <c r="A97" s="30" t="s">
        <v>67</v>
      </c>
      <c r="C97" s="32">
        <f t="shared" si="2"/>
        <v>102143198.76923077</v>
      </c>
      <c r="E97" s="32"/>
    </row>
    <row r="98" spans="1:5" x14ac:dyDescent="0.35">
      <c r="A98" s="30" t="s">
        <v>68</v>
      </c>
      <c r="C98" s="32">
        <f t="shared" si="2"/>
        <v>49095453.230769232</v>
      </c>
      <c r="E98" s="32"/>
    </row>
    <row r="99" spans="1:5" x14ac:dyDescent="0.35">
      <c r="A99" s="30" t="s">
        <v>69</v>
      </c>
      <c r="C99" s="32">
        <f t="shared" si="2"/>
        <v>2752395.5384615385</v>
      </c>
      <c r="E99" s="32"/>
    </row>
    <row r="100" spans="1:5" x14ac:dyDescent="0.35">
      <c r="A100" s="30" t="s">
        <v>70</v>
      </c>
      <c r="C100" s="32">
        <f t="shared" si="2"/>
        <v>4165566.846153846</v>
      </c>
      <c r="E100" s="32"/>
    </row>
    <row r="101" spans="1:5" x14ac:dyDescent="0.35">
      <c r="A101" s="30" t="s">
        <v>71</v>
      </c>
      <c r="C101" s="32">
        <f t="shared" si="2"/>
        <v>18854.153846153848</v>
      </c>
      <c r="E101" s="32"/>
    </row>
    <row r="102" spans="1:5" x14ac:dyDescent="0.35">
      <c r="A102" s="31" t="s">
        <v>116</v>
      </c>
      <c r="C102" s="69">
        <f>SUM(C95:C101)</f>
        <v>159188514.53846154</v>
      </c>
      <c r="E102" s="32"/>
    </row>
    <row r="103" spans="1:5" x14ac:dyDescent="0.35">
      <c r="A103" s="31" t="s">
        <v>57</v>
      </c>
      <c r="E103" s="32"/>
    </row>
    <row r="106" spans="1:5" x14ac:dyDescent="0.35">
      <c r="A106" s="29" t="s">
        <v>112</v>
      </c>
      <c r="C106" s="66">
        <v>2025</v>
      </c>
      <c r="E106" s="66">
        <v>2025</v>
      </c>
    </row>
    <row r="107" spans="1:5" x14ac:dyDescent="0.35">
      <c r="C107" s="67" t="s">
        <v>109</v>
      </c>
      <c r="E107" s="67" t="s">
        <v>10</v>
      </c>
    </row>
    <row r="108" spans="1:5" ht="10" customHeight="1" x14ac:dyDescent="0.35"/>
    <row r="109" spans="1:5" x14ac:dyDescent="0.35">
      <c r="A109" s="1" t="s">
        <v>47</v>
      </c>
    </row>
    <row r="110" spans="1:5" x14ac:dyDescent="0.35">
      <c r="A110" s="30" t="s">
        <v>72</v>
      </c>
      <c r="C110" s="32">
        <v>1128149.076923077</v>
      </c>
      <c r="E110" s="32">
        <v>35512.5</v>
      </c>
    </row>
    <row r="111" spans="1:5" x14ac:dyDescent="0.35">
      <c r="A111" s="30" t="s">
        <v>73</v>
      </c>
      <c r="C111" s="32">
        <v>500000</v>
      </c>
      <c r="E111" s="32">
        <v>47116.67</v>
      </c>
    </row>
    <row r="112" spans="1:5" x14ac:dyDescent="0.35">
      <c r="A112" s="30" t="s">
        <v>74</v>
      </c>
      <c r="C112" s="32">
        <v>0</v>
      </c>
      <c r="E112" s="32">
        <v>0</v>
      </c>
    </row>
    <row r="113" spans="1:5" x14ac:dyDescent="0.35">
      <c r="A113" s="30" t="s">
        <v>110</v>
      </c>
      <c r="C113" s="32">
        <v>8049935.846153846</v>
      </c>
      <c r="E113" s="32">
        <v>0</v>
      </c>
    </row>
    <row r="114" spans="1:5" x14ac:dyDescent="0.35">
      <c r="A114" s="30" t="s">
        <v>111</v>
      </c>
      <c r="C114" s="32">
        <v>8948239.307692308</v>
      </c>
      <c r="E114" s="32">
        <v>0</v>
      </c>
    </row>
    <row r="115" spans="1:5" x14ac:dyDescent="0.35">
      <c r="A115" s="31" t="s">
        <v>114</v>
      </c>
      <c r="C115" s="68">
        <f>SUM(C110:C114)</f>
        <v>18626324.230769232</v>
      </c>
      <c r="E115" s="69">
        <f>SUM(E110:E114)</f>
        <v>82629.17</v>
      </c>
    </row>
    <row r="116" spans="1:5" x14ac:dyDescent="0.35">
      <c r="A116" s="31" t="s">
        <v>57</v>
      </c>
      <c r="E116" s="32"/>
    </row>
    <row r="117" spans="1:5" ht="10" customHeight="1" x14ac:dyDescent="0.35"/>
    <row r="118" spans="1:5" x14ac:dyDescent="0.35">
      <c r="A118" s="1" t="s">
        <v>58</v>
      </c>
    </row>
    <row r="119" spans="1:5" x14ac:dyDescent="0.35">
      <c r="A119" s="30" t="s">
        <v>72</v>
      </c>
      <c r="C119" s="32">
        <v>9561.1538461538457</v>
      </c>
      <c r="E119" s="32"/>
    </row>
    <row r="120" spans="1:5" x14ac:dyDescent="0.35">
      <c r="A120" s="30" t="s">
        <v>73</v>
      </c>
      <c r="C120" s="32">
        <v>15705.615384615385</v>
      </c>
      <c r="E120" s="32"/>
    </row>
    <row r="121" spans="1:5" x14ac:dyDescent="0.35">
      <c r="A121" s="30" t="s">
        <v>74</v>
      </c>
      <c r="C121" s="32">
        <v>0</v>
      </c>
      <c r="E121" s="32"/>
    </row>
    <row r="122" spans="1:5" x14ac:dyDescent="0.35">
      <c r="A122" s="30" t="s">
        <v>110</v>
      </c>
      <c r="C122" s="32">
        <v>0</v>
      </c>
      <c r="E122" s="32"/>
    </row>
    <row r="123" spans="1:5" x14ac:dyDescent="0.35">
      <c r="A123" s="30" t="s">
        <v>111</v>
      </c>
      <c r="C123" s="32">
        <v>0</v>
      </c>
      <c r="E123" s="32"/>
    </row>
    <row r="124" spans="1:5" x14ac:dyDescent="0.35">
      <c r="A124" s="31" t="s">
        <v>113</v>
      </c>
      <c r="C124" s="68">
        <f>SUM(C119:C123)</f>
        <v>25266.76923076923</v>
      </c>
      <c r="E124" s="32"/>
    </row>
    <row r="125" spans="1:5" x14ac:dyDescent="0.35">
      <c r="A125" s="31" t="s">
        <v>57</v>
      </c>
      <c r="E125" s="32"/>
    </row>
    <row r="126" spans="1:5" ht="10" customHeight="1" x14ac:dyDescent="0.35">
      <c r="E126" s="32"/>
    </row>
    <row r="127" spans="1:5" x14ac:dyDescent="0.35">
      <c r="A127" s="1" t="s">
        <v>59</v>
      </c>
      <c r="E127" s="32"/>
    </row>
    <row r="128" spans="1:5" x14ac:dyDescent="0.35">
      <c r="A128" s="30" t="s">
        <v>72</v>
      </c>
      <c r="C128" s="32">
        <f>C110-C119</f>
        <v>1118587.9230769232</v>
      </c>
      <c r="E128" s="32"/>
    </row>
    <row r="129" spans="1:5" x14ac:dyDescent="0.35">
      <c r="A129" s="30" t="s">
        <v>73</v>
      </c>
      <c r="C129" s="32">
        <f t="shared" ref="C129:C132" si="3">C111-C120</f>
        <v>484294.38461538462</v>
      </c>
      <c r="E129" s="32"/>
    </row>
    <row r="130" spans="1:5" x14ac:dyDescent="0.35">
      <c r="A130" s="30" t="s">
        <v>74</v>
      </c>
      <c r="C130" s="32">
        <f t="shared" si="3"/>
        <v>0</v>
      </c>
      <c r="E130" s="32"/>
    </row>
    <row r="131" spans="1:5" x14ac:dyDescent="0.35">
      <c r="A131" s="30" t="s">
        <v>110</v>
      </c>
      <c r="C131" s="32">
        <f t="shared" si="3"/>
        <v>8049935.846153846</v>
      </c>
      <c r="E131" s="32"/>
    </row>
    <row r="132" spans="1:5" x14ac:dyDescent="0.35">
      <c r="A132" s="30" t="s">
        <v>111</v>
      </c>
      <c r="C132" s="32">
        <f t="shared" si="3"/>
        <v>8948239.307692308</v>
      </c>
      <c r="E132" s="32"/>
    </row>
    <row r="133" spans="1:5" x14ac:dyDescent="0.35">
      <c r="A133" s="31" t="s">
        <v>116</v>
      </c>
      <c r="C133" s="69">
        <f>SUM(C125:C132)</f>
        <v>18601057.461538464</v>
      </c>
      <c r="E133" s="32"/>
    </row>
    <row r="134" spans="1:5" x14ac:dyDescent="0.35">
      <c r="A134" s="31" t="s">
        <v>57</v>
      </c>
      <c r="E134" s="32"/>
    </row>
    <row r="135" spans="1:5" x14ac:dyDescent="0.35">
      <c r="E135" s="32"/>
    </row>
    <row r="136" spans="1:5" x14ac:dyDescent="0.35">
      <c r="E136" s="32"/>
    </row>
    <row r="137" spans="1:5" x14ac:dyDescent="0.35">
      <c r="E137" s="32"/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18AB-5A67-4C21-A575-F2BD9AE3EB7D}">
  <sheetPr>
    <tabColor rgb="FFFFFF00"/>
  </sheetPr>
  <dimension ref="A1:H217"/>
  <sheetViews>
    <sheetView showGridLines="0" tabSelected="1" zoomScale="98" zoomScaleNormal="98" workbookViewId="0">
      <selection activeCell="F28" sqref="F28"/>
    </sheetView>
  </sheetViews>
  <sheetFormatPr defaultRowHeight="14.5" x14ac:dyDescent="0.35"/>
  <cols>
    <col min="1" max="1" width="26.7265625" style="2" customWidth="1"/>
    <col min="2" max="2" width="31.26953125" customWidth="1"/>
    <col min="3" max="3" width="13.7265625" customWidth="1"/>
    <col min="5" max="5" width="26.7265625" style="2" customWidth="1"/>
    <col min="6" max="6" width="30.7265625" customWidth="1"/>
    <col min="7" max="7" width="13.7265625" customWidth="1"/>
    <col min="9" max="9" width="11.7265625" customWidth="1"/>
    <col min="10" max="10" width="15.1796875" bestFit="1" customWidth="1"/>
    <col min="11" max="12" width="13.7265625" customWidth="1"/>
  </cols>
  <sheetData>
    <row r="1" spans="1:8" x14ac:dyDescent="0.35">
      <c r="A1" s="1"/>
      <c r="B1" s="1"/>
      <c r="C1" s="2"/>
      <c r="E1" s="1"/>
    </row>
    <row r="2" spans="1:8" x14ac:dyDescent="0.35">
      <c r="A2" s="1" t="s">
        <v>30</v>
      </c>
      <c r="B2" s="1"/>
      <c r="C2" s="2"/>
      <c r="F2" s="1"/>
      <c r="G2" s="2"/>
    </row>
    <row r="3" spans="1:8" x14ac:dyDescent="0.35">
      <c r="A3" s="1" t="s">
        <v>35</v>
      </c>
      <c r="B3" s="1"/>
      <c r="C3" s="2"/>
      <c r="E3" s="1" t="s">
        <v>36</v>
      </c>
      <c r="F3" s="1"/>
      <c r="G3" s="2"/>
    </row>
    <row r="4" spans="1:8" x14ac:dyDescent="0.35">
      <c r="B4" s="2"/>
      <c r="C4" s="2"/>
      <c r="F4" s="2"/>
      <c r="G4" s="2"/>
    </row>
    <row r="5" spans="1:8" x14ac:dyDescent="0.35">
      <c r="B5" s="2"/>
      <c r="C5" s="6"/>
      <c r="F5" s="2"/>
      <c r="G5" s="6"/>
    </row>
    <row r="6" spans="1:8" ht="15.5" x14ac:dyDescent="0.45">
      <c r="A6" s="4" t="s">
        <v>1</v>
      </c>
      <c r="B6" s="4"/>
      <c r="C6" s="8" t="s">
        <v>2</v>
      </c>
      <c r="E6" s="4" t="s">
        <v>1</v>
      </c>
      <c r="F6" s="4"/>
      <c r="G6" s="8" t="s">
        <v>2</v>
      </c>
    </row>
    <row r="7" spans="1:8" x14ac:dyDescent="0.35">
      <c r="A7" s="7" t="s">
        <v>3</v>
      </c>
      <c r="B7" s="16" t="str">
        <f>'54a - Polk Fuel'!B7</f>
        <v>OPC IRR 51a</v>
      </c>
      <c r="C7" s="90">
        <f>'54a - Polk Fuel'!C7</f>
        <v>0</v>
      </c>
      <c r="E7" s="7" t="s">
        <v>3</v>
      </c>
      <c r="F7" s="16" t="str">
        <f>'54a - Polk 1'!B7</f>
        <v>OPC IRR 51a</v>
      </c>
      <c r="G7" s="90">
        <f>'54a - Polk 1'!C7</f>
        <v>48916910.297619902</v>
      </c>
    </row>
    <row r="8" spans="1:8" x14ac:dyDescent="0.35">
      <c r="A8" s="7" t="s">
        <v>4</v>
      </c>
      <c r="B8" s="16" t="s">
        <v>7</v>
      </c>
      <c r="C8" s="9">
        <v>7.3700000000000002E-2</v>
      </c>
      <c r="E8" s="7" t="s">
        <v>4</v>
      </c>
      <c r="F8" s="16" t="str">
        <f>'54a - Polk 1'!B8</f>
        <v>MFR A-1</v>
      </c>
      <c r="G8" s="9">
        <v>7.3700000000000002E-2</v>
      </c>
    </row>
    <row r="9" spans="1:8" x14ac:dyDescent="0.35">
      <c r="A9" s="7" t="s">
        <v>5</v>
      </c>
      <c r="B9" s="16"/>
      <c r="C9" s="85">
        <f>+C7*C8</f>
        <v>0</v>
      </c>
      <c r="E9" s="7" t="s">
        <v>5</v>
      </c>
      <c r="F9" s="16"/>
      <c r="G9" s="85">
        <f>+G7*G8</f>
        <v>3605176.288934587</v>
      </c>
      <c r="H9" s="39"/>
    </row>
    <row r="10" spans="1:8" x14ac:dyDescent="0.35">
      <c r="A10" s="7" t="s">
        <v>6</v>
      </c>
      <c r="B10" s="16" t="s">
        <v>7</v>
      </c>
      <c r="C10" s="86">
        <v>1.3436441836201052</v>
      </c>
      <c r="E10" s="7" t="s">
        <v>6</v>
      </c>
      <c r="F10" s="16" t="str">
        <f>'54a - Polk 1'!B10</f>
        <v>MFR A-1</v>
      </c>
      <c r="G10" s="86">
        <v>1.3436441836201052</v>
      </c>
    </row>
    <row r="11" spans="1:8" x14ac:dyDescent="0.35">
      <c r="A11" s="7" t="s">
        <v>8</v>
      </c>
      <c r="B11" s="16"/>
      <c r="C11" s="87">
        <f>C9*C10</f>
        <v>0</v>
      </c>
      <c r="E11" s="7" t="s">
        <v>8</v>
      </c>
      <c r="F11" s="16"/>
      <c r="G11" s="87">
        <f>G9*G10</f>
        <v>4844074.1515520737</v>
      </c>
    </row>
    <row r="12" spans="1:8" x14ac:dyDescent="0.35">
      <c r="A12" s="7" t="s">
        <v>9</v>
      </c>
      <c r="B12" s="16" t="str">
        <f>'54a - Polk Fuel'!B12</f>
        <v>SYA</v>
      </c>
      <c r="C12" s="88">
        <f>'54a - Polk Fuel'!C12</f>
        <v>0</v>
      </c>
      <c r="E12" s="7" t="s">
        <v>9</v>
      </c>
      <c r="F12" s="16" t="str">
        <f>'54a - Polk 1'!B12</f>
        <v>SYA</v>
      </c>
      <c r="G12" s="88">
        <f>'54a - Polk 1'!C12</f>
        <v>-1857114.0000000002</v>
      </c>
    </row>
    <row r="13" spans="1:8" x14ac:dyDescent="0.35">
      <c r="A13" s="7" t="s">
        <v>10</v>
      </c>
      <c r="B13" s="16" t="str">
        <f>'54a - Polk Fuel'!B13</f>
        <v>OPC IRR 51a</v>
      </c>
      <c r="C13" s="88">
        <f>'54a - Polk Fuel'!C13</f>
        <v>0</v>
      </c>
      <c r="E13" s="7" t="s">
        <v>10</v>
      </c>
      <c r="F13" s="16" t="str">
        <f>'54a - Polk 1'!B13</f>
        <v>OPC IRR 51a</v>
      </c>
      <c r="G13" s="88">
        <f>'54a - Polk 1'!C13</f>
        <v>2009687.4127353341</v>
      </c>
    </row>
    <row r="14" spans="1:8" x14ac:dyDescent="0.35">
      <c r="A14" s="7" t="s">
        <v>11</v>
      </c>
      <c r="B14" s="2" t="s">
        <v>23</v>
      </c>
      <c r="C14" s="79">
        <f>+C20</f>
        <v>0</v>
      </c>
      <c r="E14" s="7" t="s">
        <v>11</v>
      </c>
      <c r="F14" s="2" t="str">
        <f>'54a - Polk 1'!B14</f>
        <v>See Below</v>
      </c>
      <c r="G14" s="79">
        <f>+G20</f>
        <v>0</v>
      </c>
    </row>
    <row r="15" spans="1:8" ht="15" thickBot="1" x14ac:dyDescent="0.4">
      <c r="A15" s="7" t="s">
        <v>12</v>
      </c>
      <c r="B15" s="2"/>
      <c r="C15" s="82">
        <f>SUM(C11:C14)</f>
        <v>0</v>
      </c>
      <c r="E15" s="7" t="s">
        <v>12</v>
      </c>
      <c r="F15" s="2"/>
      <c r="G15" s="82">
        <f>SUM(G11:G14)</f>
        <v>4996647.5642874073</v>
      </c>
    </row>
    <row r="16" spans="1:8" ht="15" thickTop="1" x14ac:dyDescent="0.35">
      <c r="A16" s="11"/>
      <c r="B16" s="7"/>
      <c r="C16" s="83"/>
      <c r="E16" s="11"/>
      <c r="F16" s="7"/>
      <c r="G16" s="83"/>
    </row>
    <row r="17" spans="1:7" x14ac:dyDescent="0.35">
      <c r="A17" s="4" t="s">
        <v>20</v>
      </c>
      <c r="B17" s="11"/>
      <c r="C17" s="87"/>
      <c r="E17" s="24" t="s">
        <v>20</v>
      </c>
      <c r="F17" s="11"/>
      <c r="G17" s="87"/>
    </row>
    <row r="18" spans="1:7" x14ac:dyDescent="0.35">
      <c r="A18" s="7" t="s">
        <v>21</v>
      </c>
      <c r="B18" s="16" t="str">
        <f>'54a - Polk Fuel'!B18</f>
        <v>OPC IRR 52a</v>
      </c>
      <c r="C18" s="88">
        <f>'54a - Polk Fuel'!C18</f>
        <v>0</v>
      </c>
      <c r="E18" s="19" t="s">
        <v>21</v>
      </c>
      <c r="F18" s="16" t="str">
        <f>'54a - Polk 1'!B18</f>
        <v>OPC IRR 52a</v>
      </c>
      <c r="G18" s="88">
        <f>'54a - Polk 1'!C18</f>
        <v>0</v>
      </c>
    </row>
    <row r="19" spans="1:7" x14ac:dyDescent="0.35">
      <c r="A19" s="7" t="s">
        <v>22</v>
      </c>
      <c r="B19" s="16" t="str">
        <f>'54a - Polk Fuel'!B19</f>
        <v>OPC IRR 52a</v>
      </c>
      <c r="C19" s="98">
        <f>'54a - Polk Fuel'!C19</f>
        <v>8.9650000000000007E-3</v>
      </c>
      <c r="E19" s="19" t="s">
        <v>22</v>
      </c>
      <c r="F19" s="16" t="str">
        <f>'54a - Polk 1'!B19</f>
        <v>OPC IRR 52a</v>
      </c>
      <c r="G19" s="98">
        <f>'54a - Polk 1'!C19</f>
        <v>8.9650000000000007E-3</v>
      </c>
    </row>
    <row r="20" spans="1:7" ht="15" thickBot="1" x14ac:dyDescent="0.4">
      <c r="A20" s="7" t="s">
        <v>11</v>
      </c>
      <c r="B20" s="2"/>
      <c r="C20" s="26">
        <f>+C18*C19</f>
        <v>0</v>
      </c>
      <c r="E20" s="19" t="s">
        <v>11</v>
      </c>
      <c r="F20" s="21"/>
      <c r="G20" s="27">
        <f>+G18*G19</f>
        <v>0</v>
      </c>
    </row>
    <row r="21" spans="1:7" x14ac:dyDescent="0.35">
      <c r="A21" s="7"/>
      <c r="B21" s="7"/>
      <c r="C21" s="13"/>
      <c r="E21" s="19"/>
      <c r="F21" s="19"/>
      <c r="G21" s="22"/>
    </row>
    <row r="22" spans="1:7" x14ac:dyDescent="0.35">
      <c r="B22" s="2"/>
      <c r="C22" s="10"/>
      <c r="F22" s="2"/>
      <c r="G22" s="10"/>
    </row>
    <row r="23" spans="1:7" x14ac:dyDescent="0.35">
      <c r="B23" s="2"/>
      <c r="C23" s="2"/>
      <c r="F23" s="2"/>
      <c r="G23" s="2"/>
    </row>
    <row r="24" spans="1:7" x14ac:dyDescent="0.35">
      <c r="B24" s="2"/>
      <c r="C24" s="2"/>
      <c r="F24" s="2"/>
      <c r="G24" s="2"/>
    </row>
    <row r="25" spans="1:7" x14ac:dyDescent="0.35">
      <c r="B25" s="2"/>
      <c r="C25" s="2"/>
      <c r="F25" s="2"/>
      <c r="G25" s="2"/>
    </row>
    <row r="29" spans="1:7" x14ac:dyDescent="0.35">
      <c r="A29" s="1" t="s">
        <v>31</v>
      </c>
      <c r="B29" s="1"/>
      <c r="C29" s="2"/>
    </row>
    <row r="30" spans="1:7" x14ac:dyDescent="0.35">
      <c r="A30" s="1" t="s">
        <v>37</v>
      </c>
      <c r="B30" s="1"/>
      <c r="C30" s="2"/>
    </row>
    <row r="31" spans="1:7" x14ac:dyDescent="0.35">
      <c r="B31" s="2"/>
      <c r="C31" s="2"/>
    </row>
    <row r="32" spans="1:7" x14ac:dyDescent="0.35">
      <c r="B32" s="2"/>
      <c r="C32" s="6"/>
    </row>
    <row r="33" spans="1:5" ht="15.5" x14ac:dyDescent="0.45">
      <c r="A33" s="4" t="s">
        <v>1</v>
      </c>
      <c r="B33" s="4"/>
      <c r="C33" s="8" t="s">
        <v>2</v>
      </c>
    </row>
    <row r="34" spans="1:5" x14ac:dyDescent="0.35">
      <c r="A34" s="7" t="s">
        <v>3</v>
      </c>
      <c r="B34" s="16" t="str">
        <f>'54b - So Tampa'!B7</f>
        <v>OPC IRR 51b</v>
      </c>
      <c r="C34" s="90">
        <f>'54b - So Tampa'!C7</f>
        <v>76240596.829317167</v>
      </c>
      <c r="E34"/>
    </row>
    <row r="35" spans="1:5" x14ac:dyDescent="0.35">
      <c r="A35" s="7" t="s">
        <v>4</v>
      </c>
      <c r="B35" s="16" t="s">
        <v>7</v>
      </c>
      <c r="C35" s="9">
        <v>7.3700000000000002E-2</v>
      </c>
    </row>
    <row r="36" spans="1:5" x14ac:dyDescent="0.35">
      <c r="A36" s="7" t="s">
        <v>5</v>
      </c>
      <c r="B36" s="16"/>
      <c r="C36" s="85">
        <f>+C34*C35</f>
        <v>5618931.9863206754</v>
      </c>
    </row>
    <row r="37" spans="1:5" x14ac:dyDescent="0.35">
      <c r="A37" s="7" t="s">
        <v>6</v>
      </c>
      <c r="B37" s="16" t="s">
        <v>7</v>
      </c>
      <c r="C37" s="86">
        <v>1.3436441836201052</v>
      </c>
      <c r="D37" s="39"/>
    </row>
    <row r="38" spans="1:5" x14ac:dyDescent="0.35">
      <c r="A38" s="7" t="s">
        <v>8</v>
      </c>
      <c r="B38" s="16"/>
      <c r="C38" s="87">
        <f>C36*C37</f>
        <v>7549845.2815767396</v>
      </c>
    </row>
    <row r="39" spans="1:5" x14ac:dyDescent="0.35">
      <c r="A39" s="7" t="s">
        <v>9</v>
      </c>
      <c r="B39" s="16" t="str">
        <f>'54b - So Tampa'!B12</f>
        <v>SYA</v>
      </c>
      <c r="C39" s="88">
        <f>'54b - So Tampa'!C12</f>
        <v>750316</v>
      </c>
    </row>
    <row r="40" spans="1:5" x14ac:dyDescent="0.35">
      <c r="A40" s="7" t="s">
        <v>10</v>
      </c>
      <c r="B40" s="16" t="str">
        <f>'54b - So Tampa'!B13</f>
        <v>OPC IRR 51b</v>
      </c>
      <c r="C40" s="88">
        <f>'54b - So Tampa'!C13</f>
        <v>1560749.8296713333</v>
      </c>
    </row>
    <row r="41" spans="1:5" x14ac:dyDescent="0.35">
      <c r="A41" s="7" t="s">
        <v>11</v>
      </c>
      <c r="B41" s="2" t="s">
        <v>23</v>
      </c>
      <c r="C41" s="79">
        <f>+C47</f>
        <v>5466.9011974500008</v>
      </c>
    </row>
    <row r="42" spans="1:5" ht="15" thickBot="1" x14ac:dyDescent="0.4">
      <c r="A42" s="7" t="s">
        <v>12</v>
      </c>
      <c r="B42" s="2"/>
      <c r="C42" s="82">
        <f>SUM(C38:C41)</f>
        <v>9866378.0124455225</v>
      </c>
    </row>
    <row r="43" spans="1:5" ht="15" thickTop="1" x14ac:dyDescent="0.35">
      <c r="A43" s="11"/>
      <c r="B43" s="7"/>
      <c r="C43" s="83"/>
    </row>
    <row r="44" spans="1:5" x14ac:dyDescent="0.35">
      <c r="A44" s="24" t="s">
        <v>20</v>
      </c>
      <c r="B44" s="11"/>
      <c r="C44" s="87"/>
    </row>
    <row r="45" spans="1:5" x14ac:dyDescent="0.35">
      <c r="A45" s="19" t="s">
        <v>21</v>
      </c>
      <c r="B45" s="16" t="str">
        <f>'54b - So Tampa'!B18</f>
        <v>OPC IRR 52b</v>
      </c>
      <c r="C45" s="88">
        <f>'54b - So Tampa'!C18</f>
        <v>609804.93000000005</v>
      </c>
    </row>
    <row r="46" spans="1:5" x14ac:dyDescent="0.35">
      <c r="A46" s="19" t="s">
        <v>22</v>
      </c>
      <c r="B46" s="16" t="str">
        <f>'54b - So Tampa'!B19</f>
        <v>OPC IRR 52b</v>
      </c>
      <c r="C46" s="98">
        <f>'54b - So Tampa'!C19</f>
        <v>8.9650000000000007E-3</v>
      </c>
    </row>
    <row r="47" spans="1:5" ht="15" thickBot="1" x14ac:dyDescent="0.4">
      <c r="A47" s="19" t="s">
        <v>11</v>
      </c>
      <c r="B47" s="21"/>
      <c r="C47" s="26">
        <f>+C45*C46</f>
        <v>5466.9011974500008</v>
      </c>
    </row>
    <row r="48" spans="1:5" x14ac:dyDescent="0.35">
      <c r="A48" s="19"/>
      <c r="B48" s="19"/>
      <c r="C48" s="22"/>
    </row>
    <row r="49" spans="1:4" x14ac:dyDescent="0.35">
      <c r="B49" s="2"/>
      <c r="C49" s="10"/>
    </row>
    <row r="50" spans="1:4" x14ac:dyDescent="0.35">
      <c r="B50" s="2"/>
      <c r="C50" s="2"/>
    </row>
    <row r="51" spans="1:4" x14ac:dyDescent="0.35">
      <c r="B51" s="2"/>
      <c r="C51" s="2"/>
    </row>
    <row r="55" spans="1:4" x14ac:dyDescent="0.35">
      <c r="A55" s="1" t="s">
        <v>32</v>
      </c>
      <c r="B55" s="1"/>
      <c r="C55" s="2"/>
    </row>
    <row r="56" spans="1:4" x14ac:dyDescent="0.35">
      <c r="A56" s="1" t="s">
        <v>38</v>
      </c>
      <c r="B56" s="1"/>
      <c r="C56" s="2"/>
    </row>
    <row r="57" spans="1:4" x14ac:dyDescent="0.35">
      <c r="B57" s="2"/>
      <c r="C57" s="2"/>
    </row>
    <row r="58" spans="1:4" x14ac:dyDescent="0.35">
      <c r="B58" s="2"/>
      <c r="C58" s="6"/>
    </row>
    <row r="59" spans="1:4" ht="15.5" x14ac:dyDescent="0.45">
      <c r="A59" s="4" t="s">
        <v>1</v>
      </c>
      <c r="B59" s="4"/>
      <c r="C59" s="8" t="s">
        <v>2</v>
      </c>
    </row>
    <row r="60" spans="1:4" x14ac:dyDescent="0.35">
      <c r="A60" s="7" t="s">
        <v>3</v>
      </c>
      <c r="B60" s="16" t="str">
        <f>'54c - Energy Storage'!B7</f>
        <v>OPC IRR 51c</v>
      </c>
      <c r="C60" s="90">
        <f>'54c - Energy Storage'!C7</f>
        <v>115708118.10115649</v>
      </c>
    </row>
    <row r="61" spans="1:4" x14ac:dyDescent="0.35">
      <c r="A61" s="7" t="s">
        <v>4</v>
      </c>
      <c r="B61" s="16" t="s">
        <v>7</v>
      </c>
      <c r="C61" s="9">
        <v>7.3700000000000002E-2</v>
      </c>
    </row>
    <row r="62" spans="1:4" x14ac:dyDescent="0.35">
      <c r="A62" s="7" t="s">
        <v>5</v>
      </c>
      <c r="B62" s="16"/>
      <c r="C62" s="85">
        <f>+C60*C61</f>
        <v>8527688.3040552326</v>
      </c>
    </row>
    <row r="63" spans="1:4" x14ac:dyDescent="0.35">
      <c r="A63" s="7" t="s">
        <v>6</v>
      </c>
      <c r="B63" s="16" t="s">
        <v>7</v>
      </c>
      <c r="C63" s="86">
        <v>1.3436441836201052</v>
      </c>
      <c r="D63" s="39"/>
    </row>
    <row r="64" spans="1:4" x14ac:dyDescent="0.35">
      <c r="A64" s="7" t="s">
        <v>8</v>
      </c>
      <c r="B64" s="16"/>
      <c r="C64" s="87">
        <f>C62*C63</f>
        <v>11458178.789469013</v>
      </c>
    </row>
    <row r="65" spans="1:3" x14ac:dyDescent="0.35">
      <c r="A65" s="7" t="s">
        <v>9</v>
      </c>
      <c r="B65" s="16" t="str">
        <f>'54c - Energy Storage'!B12</f>
        <v>SYA</v>
      </c>
      <c r="C65" s="88">
        <f>'54c - Energy Storage'!C12</f>
        <v>1963333.3333333335</v>
      </c>
    </row>
    <row r="66" spans="1:3" x14ac:dyDescent="0.35">
      <c r="A66" s="7" t="s">
        <v>10</v>
      </c>
      <c r="B66" s="16" t="str">
        <f>'54c - Energy Storage'!B13</f>
        <v>OPC IRR 51c</v>
      </c>
      <c r="C66" s="88">
        <f>'54c - Energy Storage'!C13</f>
        <v>9932805.4287301619</v>
      </c>
    </row>
    <row r="67" spans="1:3" x14ac:dyDescent="0.35">
      <c r="A67" s="7" t="s">
        <v>11</v>
      </c>
      <c r="B67" s="2" t="s">
        <v>23</v>
      </c>
      <c r="C67" s="79">
        <f>+C74</f>
        <v>173394.45964115</v>
      </c>
    </row>
    <row r="68" spans="1:3" x14ac:dyDescent="0.35">
      <c r="A68" s="7" t="s">
        <v>16</v>
      </c>
      <c r="B68" s="2" t="str">
        <f>'54c - Energy Storage'!B15</f>
        <v>SYA</v>
      </c>
      <c r="C68" s="88">
        <f>'54c - Energy Storage'!C15</f>
        <v>-5042205.6574792461</v>
      </c>
    </row>
    <row r="69" spans="1:3" ht="15" thickBot="1" x14ac:dyDescent="0.4">
      <c r="A69" s="7" t="s">
        <v>12</v>
      </c>
      <c r="B69" s="7"/>
      <c r="C69" s="82">
        <f>SUM(C64:C68)</f>
        <v>18485506.353694413</v>
      </c>
    </row>
    <row r="70" spans="1:3" ht="15" thickTop="1" x14ac:dyDescent="0.35">
      <c r="A70" s="7"/>
      <c r="B70" s="11"/>
      <c r="C70" s="87"/>
    </row>
    <row r="71" spans="1:3" x14ac:dyDescent="0.35">
      <c r="A71" s="23" t="s">
        <v>20</v>
      </c>
      <c r="B71" s="21"/>
      <c r="C71" s="84"/>
    </row>
    <row r="72" spans="1:3" x14ac:dyDescent="0.35">
      <c r="A72" s="25" t="s">
        <v>21</v>
      </c>
      <c r="B72" s="16" t="str">
        <f>'54c - Energy Storage'!B19</f>
        <v>OPC IRR 52c</v>
      </c>
      <c r="C72" s="99">
        <f>'54c - Energy Storage'!C19</f>
        <v>19341267.109999999</v>
      </c>
    </row>
    <row r="73" spans="1:3" x14ac:dyDescent="0.35">
      <c r="A73" s="25" t="s">
        <v>22</v>
      </c>
      <c r="B73" s="16" t="str">
        <f>'54c - Energy Storage'!B20</f>
        <v>OPC IRR 52c</v>
      </c>
      <c r="C73" s="100">
        <f>'54c - Energy Storage'!C20</f>
        <v>8.9650000000000007E-3</v>
      </c>
    </row>
    <row r="74" spans="1:3" ht="15" thickBot="1" x14ac:dyDescent="0.4">
      <c r="A74" s="25" t="s">
        <v>11</v>
      </c>
      <c r="B74" s="19"/>
      <c r="C74" s="89">
        <f>+C72*C73</f>
        <v>173394.45964115</v>
      </c>
    </row>
    <row r="75" spans="1:3" x14ac:dyDescent="0.35">
      <c r="A75" s="7"/>
      <c r="B75" s="7"/>
      <c r="C75" s="13"/>
    </row>
    <row r="76" spans="1:3" x14ac:dyDescent="0.35">
      <c r="B76" s="2"/>
      <c r="C76" s="10"/>
    </row>
    <row r="77" spans="1:3" x14ac:dyDescent="0.35">
      <c r="B77" s="2"/>
      <c r="C77" s="2"/>
    </row>
    <row r="82" spans="1:4" x14ac:dyDescent="0.35">
      <c r="A82" s="1" t="s">
        <v>33</v>
      </c>
      <c r="B82" s="1"/>
      <c r="C82" s="2"/>
      <c r="D82" s="2"/>
    </row>
    <row r="83" spans="1:4" x14ac:dyDescent="0.35">
      <c r="A83" s="1" t="s">
        <v>39</v>
      </c>
      <c r="B83" s="1"/>
      <c r="C83" s="2"/>
      <c r="D83" s="2"/>
    </row>
    <row r="84" spans="1:4" x14ac:dyDescent="0.35">
      <c r="B84" s="2"/>
      <c r="C84" s="2"/>
      <c r="D84" s="2"/>
    </row>
    <row r="85" spans="1:4" x14ac:dyDescent="0.35">
      <c r="B85" s="2"/>
      <c r="C85" s="6"/>
      <c r="D85" s="2"/>
    </row>
    <row r="86" spans="1:4" ht="15.5" x14ac:dyDescent="0.45">
      <c r="A86" s="4" t="s">
        <v>1</v>
      </c>
      <c r="B86" s="4"/>
      <c r="C86" s="8" t="s">
        <v>2</v>
      </c>
      <c r="D86" s="2"/>
    </row>
    <row r="87" spans="1:4" x14ac:dyDescent="0.35">
      <c r="A87" s="7" t="s">
        <v>3</v>
      </c>
      <c r="B87" s="16" t="str">
        <f>'54d - GRR'!B7</f>
        <v>OPC IRR 51d</v>
      </c>
      <c r="C87" s="90">
        <f>'54d - GRR'!C7</f>
        <v>48030214.774995096</v>
      </c>
      <c r="D87" s="2"/>
    </row>
    <row r="88" spans="1:4" x14ac:dyDescent="0.35">
      <c r="A88" s="7" t="s">
        <v>4</v>
      </c>
      <c r="B88" s="16" t="s">
        <v>7</v>
      </c>
      <c r="C88" s="9">
        <f>'54d - GRR'!C8</f>
        <v>7.3700000000000002E-2</v>
      </c>
      <c r="D88" s="2"/>
    </row>
    <row r="89" spans="1:4" x14ac:dyDescent="0.35">
      <c r="A89" s="7" t="s">
        <v>5</v>
      </c>
      <c r="B89" s="16"/>
      <c r="C89" s="85">
        <f>+C87*C88</f>
        <v>3539826.8289171387</v>
      </c>
      <c r="D89" s="2"/>
    </row>
    <row r="90" spans="1:4" x14ac:dyDescent="0.35">
      <c r="A90" s="7" t="s">
        <v>6</v>
      </c>
      <c r="B90" s="16" t="s">
        <v>7</v>
      </c>
      <c r="C90" s="86">
        <f>'54d - GRR'!C10</f>
        <v>1.3436441836201052</v>
      </c>
      <c r="D90" s="39"/>
    </row>
    <row r="91" spans="1:4" x14ac:dyDescent="0.35">
      <c r="A91" s="7" t="s">
        <v>8</v>
      </c>
      <c r="B91" s="16"/>
      <c r="C91" s="87">
        <f>C89*C90</f>
        <v>4756267.7296969146</v>
      </c>
      <c r="D91" s="2"/>
    </row>
    <row r="92" spans="1:4" x14ac:dyDescent="0.35">
      <c r="A92" s="7" t="s">
        <v>9</v>
      </c>
      <c r="B92" s="16" t="str">
        <f>'54d - GRR'!B12</f>
        <v>ADI Master OM</v>
      </c>
      <c r="C92" s="88">
        <f>'54d - GRR'!C12</f>
        <v>3597696.2417705874</v>
      </c>
      <c r="D92" s="2"/>
    </row>
    <row r="93" spans="1:4" x14ac:dyDescent="0.35">
      <c r="A93" s="7" t="s">
        <v>10</v>
      </c>
      <c r="B93" s="16" t="str">
        <f>'54d - GRR'!B13</f>
        <v>OPC IRR 51d</v>
      </c>
      <c r="C93" s="88">
        <f>'54d - GRR'!C13</f>
        <v>2099001.77</v>
      </c>
      <c r="D93" s="2"/>
    </row>
    <row r="94" spans="1:4" x14ac:dyDescent="0.35">
      <c r="A94" s="7" t="s">
        <v>11</v>
      </c>
      <c r="B94" s="2" t="s">
        <v>23</v>
      </c>
      <c r="C94" s="79">
        <f>C100</f>
        <v>173291.83271399999</v>
      </c>
      <c r="D94" s="2"/>
    </row>
    <row r="95" spans="1:4" ht="15" thickBot="1" x14ac:dyDescent="0.4">
      <c r="A95" s="7" t="s">
        <v>12</v>
      </c>
      <c r="B95" s="2"/>
      <c r="C95" s="82">
        <f>SUM(C91:C94)</f>
        <v>10626257.574181503</v>
      </c>
      <c r="D95" s="3"/>
    </row>
    <row r="96" spans="1:4" ht="15" thickTop="1" x14ac:dyDescent="0.35">
      <c r="A96" s="11"/>
      <c r="B96" s="7"/>
      <c r="C96" s="83"/>
      <c r="D96" s="2"/>
    </row>
    <row r="97" spans="1:7" x14ac:dyDescent="0.35">
      <c r="A97" s="24" t="s">
        <v>20</v>
      </c>
      <c r="B97" s="11"/>
      <c r="C97" s="84"/>
      <c r="D97" s="2"/>
    </row>
    <row r="98" spans="1:7" x14ac:dyDescent="0.35">
      <c r="A98" s="19" t="s">
        <v>21</v>
      </c>
      <c r="B98" s="16" t="str">
        <f>'54d - GRR'!B18</f>
        <v>OPC IRR 52d</v>
      </c>
      <c r="C98" s="99">
        <f>'54d - GRR'!C18</f>
        <v>19329819.599999998</v>
      </c>
      <c r="D98" s="2"/>
    </row>
    <row r="99" spans="1:7" x14ac:dyDescent="0.35">
      <c r="A99" s="19" t="s">
        <v>22</v>
      </c>
      <c r="B99" s="16" t="str">
        <f>'54d - GRR'!B19</f>
        <v>OPC IRR 52d</v>
      </c>
      <c r="C99" s="100">
        <f>'54d - GRR'!C19</f>
        <v>8.9650000000000007E-3</v>
      </c>
      <c r="D99" s="2"/>
    </row>
    <row r="100" spans="1:7" ht="15" thickBot="1" x14ac:dyDescent="0.4">
      <c r="A100" s="19" t="s">
        <v>11</v>
      </c>
      <c r="B100" s="21"/>
      <c r="C100" s="26">
        <f>+C98*C99</f>
        <v>173291.83271399999</v>
      </c>
      <c r="D100" s="2"/>
    </row>
    <row r="101" spans="1:7" x14ac:dyDescent="0.35">
      <c r="A101" s="19"/>
      <c r="B101" s="19"/>
      <c r="C101" s="22"/>
      <c r="D101" s="2"/>
    </row>
    <row r="102" spans="1:7" x14ac:dyDescent="0.35">
      <c r="B102" s="2"/>
      <c r="C102" s="10"/>
      <c r="D102" s="2"/>
    </row>
    <row r="103" spans="1:7" x14ac:dyDescent="0.35">
      <c r="B103" s="2"/>
      <c r="C103" s="2"/>
      <c r="D103" s="2"/>
    </row>
    <row r="104" spans="1:7" x14ac:dyDescent="0.35">
      <c r="B104" s="2"/>
      <c r="C104" s="2"/>
      <c r="D104" s="2"/>
    </row>
    <row r="107" spans="1:7" x14ac:dyDescent="0.35">
      <c r="A107" s="1" t="s">
        <v>34</v>
      </c>
      <c r="B107" s="1"/>
      <c r="C107" s="2"/>
    </row>
    <row r="108" spans="1:7" x14ac:dyDescent="0.35">
      <c r="A108" s="1" t="s">
        <v>40</v>
      </c>
      <c r="B108" s="1"/>
      <c r="C108" s="2"/>
      <c r="E108" s="1" t="s">
        <v>41</v>
      </c>
    </row>
    <row r="109" spans="1:7" x14ac:dyDescent="0.35">
      <c r="B109" s="2"/>
      <c r="C109" s="2"/>
    </row>
    <row r="110" spans="1:7" x14ac:dyDescent="0.35">
      <c r="B110" s="2"/>
      <c r="C110" s="6"/>
    </row>
    <row r="111" spans="1:7" ht="15.5" x14ac:dyDescent="0.45">
      <c r="A111" s="4" t="s">
        <v>1</v>
      </c>
      <c r="B111" s="4"/>
      <c r="C111" s="8" t="s">
        <v>2</v>
      </c>
      <c r="E111" s="4" t="s">
        <v>1</v>
      </c>
      <c r="F111" s="4"/>
      <c r="G111" s="8" t="s">
        <v>2</v>
      </c>
    </row>
    <row r="112" spans="1:7" x14ac:dyDescent="0.35">
      <c r="A112" s="7" t="s">
        <v>3</v>
      </c>
      <c r="B112" s="16" t="str">
        <f>'54e - BOC'!B7</f>
        <v>OPC IRR 51e</v>
      </c>
      <c r="C112" s="90">
        <f>'54e - BOC'!C7</f>
        <v>181048673.0507822</v>
      </c>
      <c r="E112" s="7" t="s">
        <v>3</v>
      </c>
      <c r="F112" s="16" t="str">
        <f>'54e - HQ'!B7</f>
        <v>OPC IRR 51e</v>
      </c>
      <c r="G112" s="90">
        <f>'54e - HQ'!C7</f>
        <v>128888021.29642601</v>
      </c>
    </row>
    <row r="113" spans="1:8" x14ac:dyDescent="0.35">
      <c r="A113" s="7" t="s">
        <v>4</v>
      </c>
      <c r="B113" s="16" t="s">
        <v>7</v>
      </c>
      <c r="C113" s="9">
        <v>7.3700000000000002E-2</v>
      </c>
      <c r="E113" s="7" t="s">
        <v>4</v>
      </c>
      <c r="F113" s="16" t="s">
        <v>7</v>
      </c>
      <c r="G113" s="9">
        <v>7.3700000000000002E-2</v>
      </c>
    </row>
    <row r="114" spans="1:8" x14ac:dyDescent="0.35">
      <c r="A114" s="7" t="s">
        <v>5</v>
      </c>
      <c r="B114" s="16"/>
      <c r="C114" s="85">
        <f>+C112*C113</f>
        <v>13343287.203842649</v>
      </c>
      <c r="E114" s="7" t="s">
        <v>5</v>
      </c>
      <c r="F114" s="16"/>
      <c r="G114" s="85">
        <f>+G112*G113</f>
        <v>9499047.1695465967</v>
      </c>
    </row>
    <row r="115" spans="1:8" x14ac:dyDescent="0.35">
      <c r="A115" s="7" t="s">
        <v>6</v>
      </c>
      <c r="B115" s="16" t="s">
        <v>7</v>
      </c>
      <c r="C115" s="86">
        <v>1.3436441836201052</v>
      </c>
      <c r="E115" s="7" t="s">
        <v>6</v>
      </c>
      <c r="F115" s="16" t="s">
        <v>7</v>
      </c>
      <c r="G115" s="86">
        <v>1.3436441836201052</v>
      </c>
      <c r="H115" s="39"/>
    </row>
    <row r="116" spans="1:8" x14ac:dyDescent="0.35">
      <c r="A116" s="7" t="s">
        <v>8</v>
      </c>
      <c r="B116" s="16"/>
      <c r="C116" s="87">
        <f>C114*C115</f>
        <v>17928630.241815753</v>
      </c>
      <c r="E116" s="7" t="s">
        <v>8</v>
      </c>
      <c r="F116" s="16"/>
      <c r="G116" s="87">
        <f>G114*G115</f>
        <v>12763339.479294308</v>
      </c>
    </row>
    <row r="117" spans="1:8" x14ac:dyDescent="0.35">
      <c r="A117" s="7" t="s">
        <v>9</v>
      </c>
      <c r="B117" s="16" t="str">
        <f>'54e - BOC'!B12</f>
        <v>SYA</v>
      </c>
      <c r="C117" s="90">
        <f>'54e - BOC'!C12</f>
        <v>2766000</v>
      </c>
      <c r="E117" s="7" t="s">
        <v>9</v>
      </c>
      <c r="F117" s="16" t="str">
        <f>'54e - HQ'!B12</f>
        <v>SYA</v>
      </c>
      <c r="G117" s="90">
        <f>'54e - HQ'!C12</f>
        <v>4323756.3600000003</v>
      </c>
    </row>
    <row r="118" spans="1:8" x14ac:dyDescent="0.35">
      <c r="A118" s="7" t="s">
        <v>10</v>
      </c>
      <c r="B118" s="16" t="str">
        <f>'54e - BOC'!B13</f>
        <v>OPC IRR 51e</v>
      </c>
      <c r="C118" s="90">
        <f>'54e - BOC'!C13</f>
        <v>3249302.5730036669</v>
      </c>
      <c r="E118" s="7" t="s">
        <v>10</v>
      </c>
      <c r="F118" s="16" t="str">
        <f>'54e - HQ'!B13</f>
        <v>OPC IRR 51e</v>
      </c>
      <c r="G118" s="90">
        <f>'54e - HQ'!C13</f>
        <v>2003946.4575308333</v>
      </c>
    </row>
    <row r="119" spans="1:8" x14ac:dyDescent="0.35">
      <c r="A119" s="7" t="s">
        <v>11</v>
      </c>
      <c r="B119" s="2" t="s">
        <v>23</v>
      </c>
      <c r="C119" s="79">
        <f>+C125</f>
        <v>236.4515164</v>
      </c>
      <c r="E119" s="7" t="s">
        <v>11</v>
      </c>
      <c r="F119" s="2" t="s">
        <v>23</v>
      </c>
      <c r="G119" s="79">
        <f>+G125</f>
        <v>171377.3555296</v>
      </c>
    </row>
    <row r="120" spans="1:8" ht="15" thickBot="1" x14ac:dyDescent="0.4">
      <c r="A120" s="7" t="s">
        <v>12</v>
      </c>
      <c r="B120" s="2"/>
      <c r="C120" s="82">
        <f>SUM(C116:C119)</f>
        <v>23944169.266335823</v>
      </c>
      <c r="E120" s="7" t="s">
        <v>12</v>
      </c>
      <c r="F120" s="2"/>
      <c r="G120" s="82">
        <f>SUM(G116:G119)</f>
        <v>19262419.65235474</v>
      </c>
    </row>
    <row r="121" spans="1:8" ht="15" thickTop="1" x14ac:dyDescent="0.35">
      <c r="A121" s="11"/>
      <c r="B121" s="7"/>
      <c r="C121" s="83"/>
      <c r="E121" s="11"/>
      <c r="F121" s="7"/>
      <c r="G121" s="83"/>
    </row>
    <row r="122" spans="1:8" x14ac:dyDescent="0.35">
      <c r="A122" s="24" t="s">
        <v>20</v>
      </c>
      <c r="B122" s="11"/>
      <c r="C122" s="84"/>
      <c r="E122" s="24" t="s">
        <v>20</v>
      </c>
      <c r="F122" s="11"/>
      <c r="G122" s="84"/>
    </row>
    <row r="123" spans="1:8" x14ac:dyDescent="0.35">
      <c r="A123" s="19" t="s">
        <v>21</v>
      </c>
      <c r="B123" s="16" t="str">
        <f>'54e - BOC'!B18</f>
        <v>OPC IRR 52e</v>
      </c>
      <c r="C123" s="90">
        <f>'54e - BOC'!C18</f>
        <v>26374.959999999999</v>
      </c>
      <c r="E123" s="19" t="s">
        <v>21</v>
      </c>
      <c r="F123" s="16" t="str">
        <f>'54e - HQ'!B18</f>
        <v>OPC IRR 52e</v>
      </c>
      <c r="G123" s="90">
        <f>'54e - HQ'!C18</f>
        <v>19116269.439999998</v>
      </c>
    </row>
    <row r="124" spans="1:8" x14ac:dyDescent="0.35">
      <c r="A124" s="19" t="s">
        <v>22</v>
      </c>
      <c r="B124" s="16" t="str">
        <f>'54e - BOC'!B19</f>
        <v>OPC IRR 52e</v>
      </c>
      <c r="C124" s="98">
        <f>'54e - BOC'!C19</f>
        <v>8.9650000000000007E-3</v>
      </c>
      <c r="E124" s="19" t="s">
        <v>22</v>
      </c>
      <c r="F124" s="16" t="str">
        <f>'54e - HQ'!B19</f>
        <v>OPC IRR 52e</v>
      </c>
      <c r="G124" s="98">
        <f>'54e - HQ'!C19</f>
        <v>8.9650000000000007E-3</v>
      </c>
    </row>
    <row r="125" spans="1:8" ht="15" thickBot="1" x14ac:dyDescent="0.4">
      <c r="A125" s="19" t="s">
        <v>11</v>
      </c>
      <c r="B125" s="21"/>
      <c r="C125" s="89">
        <f>+C123*C124</f>
        <v>236.4515164</v>
      </c>
      <c r="E125" s="19" t="s">
        <v>11</v>
      </c>
      <c r="F125" s="21"/>
      <c r="G125" s="89">
        <f>+G123*G124</f>
        <v>171377.3555296</v>
      </c>
    </row>
    <row r="126" spans="1:8" x14ac:dyDescent="0.35">
      <c r="A126" s="19"/>
      <c r="B126" s="19"/>
      <c r="C126" s="22"/>
      <c r="E126" s="19"/>
      <c r="F126" s="19"/>
      <c r="G126" s="22"/>
    </row>
    <row r="127" spans="1:8" x14ac:dyDescent="0.35">
      <c r="B127" s="2"/>
      <c r="C127" s="10"/>
      <c r="F127" s="2"/>
      <c r="G127" s="10"/>
    </row>
    <row r="128" spans="1:8" x14ac:dyDescent="0.35">
      <c r="B128" s="2"/>
      <c r="C128" s="2"/>
      <c r="F128" s="2"/>
      <c r="G128" s="2"/>
    </row>
    <row r="129" spans="1:5" x14ac:dyDescent="0.35">
      <c r="B129" s="2"/>
      <c r="C129" s="2"/>
    </row>
    <row r="131" spans="1:5" x14ac:dyDescent="0.35">
      <c r="A131" s="1" t="s">
        <v>101</v>
      </c>
      <c r="B131" s="1"/>
      <c r="C131" s="2"/>
    </row>
    <row r="132" spans="1:5" x14ac:dyDescent="0.35">
      <c r="A132" s="1" t="s">
        <v>107</v>
      </c>
      <c r="B132" s="1"/>
      <c r="C132" s="2"/>
    </row>
    <row r="133" spans="1:5" x14ac:dyDescent="0.35">
      <c r="B133" s="2"/>
      <c r="C133" s="2"/>
    </row>
    <row r="134" spans="1:5" x14ac:dyDescent="0.35">
      <c r="B134" s="2"/>
      <c r="C134" s="6"/>
    </row>
    <row r="135" spans="1:5" ht="15.5" x14ac:dyDescent="0.45">
      <c r="A135" s="4" t="s">
        <v>1</v>
      </c>
      <c r="B135" s="4"/>
      <c r="C135" s="8" t="s">
        <v>2</v>
      </c>
    </row>
    <row r="136" spans="1:5" x14ac:dyDescent="0.35">
      <c r="A136" s="7" t="s">
        <v>3</v>
      </c>
      <c r="B136" s="16" t="s">
        <v>102</v>
      </c>
      <c r="C136" s="90">
        <f>'54f - Digital &amp; Self-Svc'!S3</f>
        <v>16726074.812117886</v>
      </c>
      <c r="E136"/>
    </row>
    <row r="137" spans="1:5" x14ac:dyDescent="0.35">
      <c r="A137" s="7" t="s">
        <v>4</v>
      </c>
      <c r="B137" s="16" t="s">
        <v>7</v>
      </c>
      <c r="C137" s="9">
        <v>7.3700000000000002E-2</v>
      </c>
    </row>
    <row r="138" spans="1:5" x14ac:dyDescent="0.35">
      <c r="A138" s="7" t="s">
        <v>5</v>
      </c>
      <c r="B138" s="16"/>
      <c r="C138" s="85">
        <f>+C136*C137</f>
        <v>1232711.7136530883</v>
      </c>
    </row>
    <row r="139" spans="1:5" x14ac:dyDescent="0.35">
      <c r="A139" s="7" t="s">
        <v>6</v>
      </c>
      <c r="B139" s="16" t="s">
        <v>7</v>
      </c>
      <c r="C139" s="86">
        <v>1.3436441836201052</v>
      </c>
      <c r="D139" s="39"/>
    </row>
    <row r="140" spans="1:5" x14ac:dyDescent="0.35">
      <c r="A140" s="7" t="s">
        <v>8</v>
      </c>
      <c r="B140" s="16"/>
      <c r="C140" s="87">
        <f>C138*C139</f>
        <v>1656325.9241303448</v>
      </c>
    </row>
    <row r="141" spans="1:5" x14ac:dyDescent="0.35">
      <c r="A141" s="7" t="s">
        <v>9</v>
      </c>
      <c r="B141" s="16" t="s">
        <v>121</v>
      </c>
      <c r="C141" s="88">
        <f>'54f - Digital &amp; Self-Svc'!Y95</f>
        <v>1291668</v>
      </c>
    </row>
    <row r="142" spans="1:5" x14ac:dyDescent="0.35">
      <c r="A142" s="7" t="s">
        <v>10</v>
      </c>
      <c r="B142" s="16" t="s">
        <v>102</v>
      </c>
      <c r="C142" s="88">
        <f>'54f - Digital &amp; Self-Svc'!AH42</f>
        <v>1119089</v>
      </c>
    </row>
    <row r="143" spans="1:5" x14ac:dyDescent="0.35">
      <c r="A143" s="7" t="s">
        <v>11</v>
      </c>
      <c r="B143" s="2" t="s">
        <v>23</v>
      </c>
      <c r="C143" s="79">
        <f>+C149</f>
        <v>52041.16517600001</v>
      </c>
    </row>
    <row r="144" spans="1:5" ht="15" thickBot="1" x14ac:dyDescent="0.4">
      <c r="A144" s="7" t="s">
        <v>12</v>
      </c>
      <c r="B144" s="2"/>
      <c r="C144" s="82">
        <f>SUM(C140:C143)</f>
        <v>4119124.0893063447</v>
      </c>
    </row>
    <row r="145" spans="1:5" ht="15" thickTop="1" x14ac:dyDescent="0.35">
      <c r="A145" s="11"/>
      <c r="B145" s="7"/>
      <c r="C145" s="83"/>
    </row>
    <row r="146" spans="1:5" x14ac:dyDescent="0.35">
      <c r="A146" s="24" t="s">
        <v>20</v>
      </c>
      <c r="B146" s="11"/>
      <c r="C146" s="84"/>
    </row>
    <row r="147" spans="1:5" x14ac:dyDescent="0.35">
      <c r="A147" s="19" t="s">
        <v>21</v>
      </c>
      <c r="B147" s="16" t="s">
        <v>103</v>
      </c>
      <c r="C147" s="80">
        <v>5804926.4000000004</v>
      </c>
    </row>
    <row r="148" spans="1:5" x14ac:dyDescent="0.35">
      <c r="A148" s="19" t="s">
        <v>22</v>
      </c>
      <c r="B148" s="16" t="s">
        <v>103</v>
      </c>
      <c r="C148" s="81">
        <v>8.9650000000000007E-3</v>
      </c>
    </row>
    <row r="149" spans="1:5" ht="15" thickBot="1" x14ac:dyDescent="0.4">
      <c r="A149" s="19" t="s">
        <v>11</v>
      </c>
      <c r="B149" s="21"/>
      <c r="C149" s="26">
        <f>+C147*C148</f>
        <v>52041.16517600001</v>
      </c>
    </row>
    <row r="150" spans="1:5" x14ac:dyDescent="0.35">
      <c r="A150" s="19"/>
      <c r="B150" s="19"/>
      <c r="C150" s="22"/>
    </row>
    <row r="154" spans="1:5" x14ac:dyDescent="0.35">
      <c r="A154" s="1" t="s">
        <v>104</v>
      </c>
      <c r="B154" s="1"/>
      <c r="C154" s="2"/>
    </row>
    <row r="155" spans="1:5" x14ac:dyDescent="0.35">
      <c r="A155" s="1" t="s">
        <v>108</v>
      </c>
      <c r="B155" s="1"/>
      <c r="C155" s="2"/>
    </row>
    <row r="156" spans="1:5" x14ac:dyDescent="0.35">
      <c r="B156" s="2"/>
      <c r="C156" s="2"/>
    </row>
    <row r="157" spans="1:5" x14ac:dyDescent="0.35">
      <c r="B157" s="2"/>
      <c r="C157" s="6"/>
    </row>
    <row r="158" spans="1:5" ht="15.5" x14ac:dyDescent="0.45">
      <c r="A158" s="4" t="s">
        <v>1</v>
      </c>
      <c r="B158" s="4"/>
      <c r="C158" s="8" t="s">
        <v>2</v>
      </c>
    </row>
    <row r="159" spans="1:5" x14ac:dyDescent="0.35">
      <c r="A159" s="7" t="s">
        <v>3</v>
      </c>
      <c r="B159" s="16" t="s">
        <v>105</v>
      </c>
      <c r="C159" s="90">
        <f>'54g - Lighting'!S3</f>
        <v>33215926.399054829</v>
      </c>
      <c r="E159"/>
    </row>
    <row r="160" spans="1:5" x14ac:dyDescent="0.35">
      <c r="A160" s="7" t="s">
        <v>4</v>
      </c>
      <c r="B160" s="16" t="s">
        <v>7</v>
      </c>
      <c r="C160" s="9">
        <v>7.3700000000000002E-2</v>
      </c>
    </row>
    <row r="161" spans="1:4" x14ac:dyDescent="0.35">
      <c r="A161" s="7" t="s">
        <v>5</v>
      </c>
      <c r="B161" s="16"/>
      <c r="C161" s="85">
        <f>+C159*C160</f>
        <v>2448013.7756103408</v>
      </c>
    </row>
    <row r="162" spans="1:4" x14ac:dyDescent="0.35">
      <c r="A162" s="7" t="s">
        <v>6</v>
      </c>
      <c r="B162" s="16" t="s">
        <v>7</v>
      </c>
      <c r="C162" s="86">
        <v>1.3436441836201052</v>
      </c>
      <c r="D162" s="39"/>
    </row>
    <row r="163" spans="1:4" x14ac:dyDescent="0.35">
      <c r="A163" s="7" t="s">
        <v>8</v>
      </c>
      <c r="B163" s="16"/>
      <c r="C163" s="87">
        <f>C161*C162</f>
        <v>3289259.4710207279</v>
      </c>
    </row>
    <row r="164" spans="1:4" x14ac:dyDescent="0.35">
      <c r="A164" s="7" t="s">
        <v>9</v>
      </c>
      <c r="B164" s="16" t="s">
        <v>136</v>
      </c>
      <c r="C164" s="74">
        <v>850000</v>
      </c>
    </row>
    <row r="165" spans="1:4" x14ac:dyDescent="0.35">
      <c r="A165" s="7" t="s">
        <v>10</v>
      </c>
      <c r="B165" s="16" t="s">
        <v>105</v>
      </c>
      <c r="C165" s="88">
        <f>'54g - Lighting'!AH41</f>
        <v>1308814.2798894998</v>
      </c>
    </row>
    <row r="166" spans="1:4" x14ac:dyDescent="0.35">
      <c r="A166" s="7" t="s">
        <v>11</v>
      </c>
      <c r="B166" s="2" t="s">
        <v>23</v>
      </c>
      <c r="C166" s="79">
        <f>+C172</f>
        <v>234493.75888510002</v>
      </c>
    </row>
    <row r="167" spans="1:4" ht="15" thickBot="1" x14ac:dyDescent="0.4">
      <c r="A167" s="7" t="s">
        <v>12</v>
      </c>
      <c r="B167" s="2"/>
      <c r="C167" s="82">
        <f>SUM(C163:C166)</f>
        <v>5682567.5097953286</v>
      </c>
    </row>
    <row r="168" spans="1:4" ht="15" thickTop="1" x14ac:dyDescent="0.35">
      <c r="A168" s="11"/>
      <c r="B168" s="7"/>
      <c r="C168" s="83"/>
    </row>
    <row r="169" spans="1:4" x14ac:dyDescent="0.35">
      <c r="A169" s="24" t="s">
        <v>20</v>
      </c>
      <c r="B169" s="11"/>
      <c r="C169" s="84"/>
    </row>
    <row r="170" spans="1:4" x14ac:dyDescent="0.35">
      <c r="A170" s="19" t="s">
        <v>21</v>
      </c>
      <c r="B170" s="16" t="s">
        <v>106</v>
      </c>
      <c r="C170" s="15">
        <v>26156582.140000001</v>
      </c>
    </row>
    <row r="171" spans="1:4" x14ac:dyDescent="0.35">
      <c r="A171" s="19" t="s">
        <v>22</v>
      </c>
      <c r="B171" s="16" t="s">
        <v>106</v>
      </c>
      <c r="C171" s="81">
        <v>8.9650000000000007E-3</v>
      </c>
    </row>
    <row r="172" spans="1:4" ht="15" thickBot="1" x14ac:dyDescent="0.4">
      <c r="A172" s="19" t="s">
        <v>11</v>
      </c>
      <c r="B172" s="21"/>
      <c r="C172" s="89">
        <f>+C170*C171</f>
        <v>234493.75888510002</v>
      </c>
    </row>
    <row r="173" spans="1:4" x14ac:dyDescent="0.35">
      <c r="A173" s="19"/>
      <c r="B173" s="19"/>
      <c r="C173" s="22"/>
    </row>
    <row r="177" spans="1:7" s="52" customFormat="1" x14ac:dyDescent="0.35">
      <c r="A177" s="64" t="s">
        <v>75</v>
      </c>
      <c r="E177" s="64" t="s">
        <v>75</v>
      </c>
    </row>
    <row r="178" spans="1:7" s="52" customFormat="1" x14ac:dyDescent="0.35">
      <c r="A178" s="64" t="s">
        <v>76</v>
      </c>
      <c r="E178" s="64" t="s">
        <v>77</v>
      </c>
    </row>
    <row r="179" spans="1:7" s="52" customFormat="1" x14ac:dyDescent="0.35">
      <c r="A179" s="53"/>
      <c r="B179" s="53"/>
      <c r="C179" s="53"/>
      <c r="E179" s="53"/>
    </row>
    <row r="180" spans="1:7" s="52" customFormat="1" x14ac:dyDescent="0.35">
      <c r="A180" s="53"/>
      <c r="B180" s="53"/>
      <c r="C180" s="63"/>
      <c r="E180" s="53"/>
    </row>
    <row r="181" spans="1:7" s="52" customFormat="1" ht="15.5" x14ac:dyDescent="0.45">
      <c r="A181" s="62" t="s">
        <v>1</v>
      </c>
      <c r="B181" s="62"/>
      <c r="C181" s="61" t="s">
        <v>2</v>
      </c>
      <c r="E181" s="62" t="s">
        <v>1</v>
      </c>
      <c r="F181" s="62"/>
      <c r="G181" s="61" t="s">
        <v>2</v>
      </c>
    </row>
    <row r="182" spans="1:7" s="52" customFormat="1" x14ac:dyDescent="0.35">
      <c r="A182" s="60" t="s">
        <v>3</v>
      </c>
      <c r="B182" s="16" t="s">
        <v>100</v>
      </c>
      <c r="C182" s="101">
        <f>'54h - Solar'!C7</f>
        <v>410523410.30769235</v>
      </c>
      <c r="E182" s="60" t="s">
        <v>3</v>
      </c>
      <c r="F182" s="16" t="s">
        <v>100</v>
      </c>
      <c r="G182" s="101">
        <f>'54h - Solar'!C24</f>
        <v>311376481.30769229</v>
      </c>
    </row>
    <row r="183" spans="1:7" s="52" customFormat="1" x14ac:dyDescent="0.35">
      <c r="A183" s="60" t="s">
        <v>4</v>
      </c>
      <c r="B183" s="57" t="s">
        <v>7</v>
      </c>
      <c r="C183" s="102">
        <v>7.3700000000000002E-2</v>
      </c>
      <c r="E183" s="60" t="s">
        <v>4</v>
      </c>
      <c r="F183" s="57" t="s">
        <v>7</v>
      </c>
      <c r="G183" s="102">
        <v>7.3700000000000002E-2</v>
      </c>
    </row>
    <row r="184" spans="1:7" s="52" customFormat="1" x14ac:dyDescent="0.35">
      <c r="A184" s="60" t="s">
        <v>5</v>
      </c>
      <c r="B184" s="57"/>
      <c r="C184" s="103">
        <f>+C182*C183</f>
        <v>30255575.339676928</v>
      </c>
      <c r="E184" s="60" t="s">
        <v>5</v>
      </c>
      <c r="F184" s="57"/>
      <c r="G184" s="103">
        <f>+G182*G183</f>
        <v>22948446.672376923</v>
      </c>
    </row>
    <row r="185" spans="1:7" s="52" customFormat="1" x14ac:dyDescent="0.35">
      <c r="A185" s="60" t="s">
        <v>6</v>
      </c>
      <c r="B185" s="57" t="s">
        <v>7</v>
      </c>
      <c r="C185" s="104">
        <v>1.3436441836201052</v>
      </c>
      <c r="E185" s="60" t="s">
        <v>6</v>
      </c>
      <c r="F185" s="57" t="s">
        <v>7</v>
      </c>
      <c r="G185" s="104">
        <v>1.3436441836201052</v>
      </c>
    </row>
    <row r="186" spans="1:7" s="52" customFormat="1" x14ac:dyDescent="0.35">
      <c r="A186" s="60" t="s">
        <v>8</v>
      </c>
      <c r="B186" s="57"/>
      <c r="C186" s="105">
        <f>C184*C185</f>
        <v>40652727.827236794</v>
      </c>
      <c r="E186" s="60" t="s">
        <v>8</v>
      </c>
      <c r="F186" s="57"/>
      <c r="G186" s="105">
        <f>G184*G185</f>
        <v>30834546.894455411</v>
      </c>
    </row>
    <row r="187" spans="1:7" s="52" customFormat="1" x14ac:dyDescent="0.35">
      <c r="A187" s="60" t="s">
        <v>9</v>
      </c>
      <c r="B187" s="57" t="s">
        <v>122</v>
      </c>
      <c r="C187" s="106">
        <f>'54h - Solar'!C12</f>
        <v>2029117.4999999998</v>
      </c>
      <c r="E187" s="60" t="s">
        <v>9</v>
      </c>
      <c r="F187" s="57" t="s">
        <v>123</v>
      </c>
      <c r="G187" s="94">
        <f>'54h - Solar'!C29</f>
        <v>3545775</v>
      </c>
    </row>
    <row r="188" spans="1:7" s="52" customFormat="1" x14ac:dyDescent="0.35">
      <c r="A188" s="60" t="s">
        <v>10</v>
      </c>
      <c r="B188" s="16" t="s">
        <v>100</v>
      </c>
      <c r="C188" s="101">
        <f>'54h - Solar'!C13</f>
        <v>13761612.559999999</v>
      </c>
      <c r="E188" s="60" t="s">
        <v>10</v>
      </c>
      <c r="F188" s="16" t="s">
        <v>100</v>
      </c>
      <c r="G188" s="101">
        <f>'54h - Solar'!C30</f>
        <v>9799543.6999999993</v>
      </c>
    </row>
    <row r="189" spans="1:7" s="52" customFormat="1" x14ac:dyDescent="0.35">
      <c r="A189" s="60" t="s">
        <v>11</v>
      </c>
      <c r="B189" s="53" t="s">
        <v>23</v>
      </c>
      <c r="C189" s="107">
        <f>+C196</f>
        <v>1143281.2414622221</v>
      </c>
      <c r="E189" s="60" t="s">
        <v>11</v>
      </c>
      <c r="F189" s="53" t="s">
        <v>23</v>
      </c>
      <c r="G189" s="107">
        <f>+G196</f>
        <v>881939.65750345984</v>
      </c>
    </row>
    <row r="190" spans="1:7" s="52" customFormat="1" x14ac:dyDescent="0.35">
      <c r="A190" s="60" t="s">
        <v>19</v>
      </c>
      <c r="B190" s="53"/>
      <c r="C190" s="101">
        <f>'54h - Solar'!C15</f>
        <v>-22770089.141717609</v>
      </c>
      <c r="E190" s="60" t="s">
        <v>19</v>
      </c>
      <c r="F190" s="53"/>
      <c r="G190" s="101">
        <f>'54h - Solar'!C32</f>
        <v>-17171362.715140905</v>
      </c>
    </row>
    <row r="191" spans="1:7" s="52" customFormat="1" ht="15" thickBot="1" x14ac:dyDescent="0.4">
      <c r="A191" s="60" t="s">
        <v>12</v>
      </c>
      <c r="B191" s="60"/>
      <c r="C191" s="108">
        <f>SUM(C186:C190)</f>
        <v>34816649.986981407</v>
      </c>
      <c r="E191" s="60" t="s">
        <v>12</v>
      </c>
      <c r="F191" s="60"/>
      <c r="G191" s="108">
        <f>SUM(G186:G190)</f>
        <v>27890442.536817964</v>
      </c>
    </row>
    <row r="192" spans="1:7" s="52" customFormat="1" ht="15" thickTop="1" x14ac:dyDescent="0.35">
      <c r="A192" s="59"/>
      <c r="B192" s="59"/>
      <c r="C192" s="109"/>
      <c r="E192" s="59"/>
      <c r="F192" s="59"/>
      <c r="G192" s="109"/>
    </row>
    <row r="193" spans="1:7" s="52" customFormat="1" x14ac:dyDescent="0.35">
      <c r="A193" s="58" t="s">
        <v>20</v>
      </c>
      <c r="B193" s="55"/>
      <c r="C193" s="110"/>
      <c r="E193" s="58" t="s">
        <v>20</v>
      </c>
      <c r="F193" s="55"/>
      <c r="G193" s="110"/>
    </row>
    <row r="194" spans="1:7" s="52" customFormat="1" x14ac:dyDescent="0.35">
      <c r="A194" s="56" t="s">
        <v>21</v>
      </c>
      <c r="B194" s="16" t="s">
        <v>99</v>
      </c>
      <c r="C194" s="111">
        <f>'54h - Solar'!C19</f>
        <v>350699767.31970006</v>
      </c>
      <c r="E194" s="56" t="s">
        <v>21</v>
      </c>
      <c r="F194" s="16" t="s">
        <v>99</v>
      </c>
      <c r="G194" s="101">
        <f>'54h - Solar'!C36</f>
        <v>270533637.27099997</v>
      </c>
    </row>
    <row r="195" spans="1:7" s="52" customFormat="1" x14ac:dyDescent="0.35">
      <c r="A195" s="56" t="s">
        <v>22</v>
      </c>
      <c r="B195" s="16" t="s">
        <v>99</v>
      </c>
      <c r="C195" s="100">
        <f>'54h - Solar'!C20</f>
        <v>3.2599999999999999E-3</v>
      </c>
      <c r="E195" s="56" t="s">
        <v>22</v>
      </c>
      <c r="F195" s="16" t="s">
        <v>99</v>
      </c>
      <c r="G195" s="100">
        <f>'54h - Solar'!C37</f>
        <v>3.2599999999999999E-3</v>
      </c>
    </row>
    <row r="196" spans="1:7" s="52" customFormat="1" ht="15" thickBot="1" x14ac:dyDescent="0.4">
      <c r="A196" s="56" t="s">
        <v>11</v>
      </c>
      <c r="B196" s="55"/>
      <c r="C196" s="54">
        <f>+C194*C195</f>
        <v>1143281.2414622221</v>
      </c>
      <c r="E196" s="56" t="s">
        <v>11</v>
      </c>
      <c r="F196" s="55"/>
      <c r="G196" s="112">
        <f>+G194*G195</f>
        <v>881939.65750345984</v>
      </c>
    </row>
    <row r="197" spans="1:7" s="52" customFormat="1" x14ac:dyDescent="0.35">
      <c r="A197" s="53"/>
      <c r="E197" s="53"/>
    </row>
    <row r="198" spans="1:7" s="52" customFormat="1" x14ac:dyDescent="0.35">
      <c r="A198" s="64" t="s">
        <v>75</v>
      </c>
      <c r="E198" s="64" t="s">
        <v>75</v>
      </c>
    </row>
    <row r="199" spans="1:7" s="52" customFormat="1" x14ac:dyDescent="0.35">
      <c r="A199" s="64" t="s">
        <v>78</v>
      </c>
      <c r="E199" s="64" t="s">
        <v>79</v>
      </c>
    </row>
    <row r="200" spans="1:7" s="52" customFormat="1" x14ac:dyDescent="0.35">
      <c r="A200" s="53"/>
      <c r="B200" s="53"/>
      <c r="C200" s="53"/>
      <c r="E200" s="53"/>
    </row>
    <row r="201" spans="1:7" s="52" customFormat="1" x14ac:dyDescent="0.35">
      <c r="A201" s="53"/>
      <c r="B201" s="53"/>
      <c r="C201" s="63"/>
      <c r="E201" s="53"/>
    </row>
    <row r="202" spans="1:7" s="52" customFormat="1" ht="15.5" x14ac:dyDescent="0.45">
      <c r="A202" s="62" t="s">
        <v>1</v>
      </c>
      <c r="B202" s="62"/>
      <c r="C202" s="61" t="s">
        <v>2</v>
      </c>
      <c r="E202" s="62" t="s">
        <v>1</v>
      </c>
      <c r="F202" s="62"/>
      <c r="G202" s="61" t="s">
        <v>2</v>
      </c>
    </row>
    <row r="203" spans="1:7" s="52" customFormat="1" x14ac:dyDescent="0.35">
      <c r="A203" s="60" t="s">
        <v>3</v>
      </c>
      <c r="B203" s="16" t="s">
        <v>100</v>
      </c>
      <c r="C203" s="106">
        <f>'54h - Solar'!C41</f>
        <v>159188514.53846154</v>
      </c>
      <c r="E203" s="60" t="s">
        <v>3</v>
      </c>
      <c r="F203" s="16" t="s">
        <v>100</v>
      </c>
      <c r="G203" s="106">
        <f>'54h - Solar'!C58</f>
        <v>18601057.461538464</v>
      </c>
    </row>
    <row r="204" spans="1:7" s="52" customFormat="1" x14ac:dyDescent="0.35">
      <c r="A204" s="60" t="s">
        <v>4</v>
      </c>
      <c r="B204" s="57" t="s">
        <v>7</v>
      </c>
      <c r="C204" s="102">
        <v>7.3700000000000002E-2</v>
      </c>
      <c r="E204" s="60" t="s">
        <v>4</v>
      </c>
      <c r="F204" s="57" t="s">
        <v>7</v>
      </c>
      <c r="G204" s="102">
        <v>7.3700000000000002E-2</v>
      </c>
    </row>
    <row r="205" spans="1:7" s="52" customFormat="1" x14ac:dyDescent="0.35">
      <c r="A205" s="60" t="s">
        <v>5</v>
      </c>
      <c r="B205" s="57"/>
      <c r="C205" s="103">
        <f>C203*C204</f>
        <v>11732193.521484615</v>
      </c>
      <c r="E205" s="60" t="s">
        <v>5</v>
      </c>
      <c r="F205" s="57"/>
      <c r="G205" s="103">
        <f>G203*G204</f>
        <v>1370897.9349153847</v>
      </c>
    </row>
    <row r="206" spans="1:7" s="52" customFormat="1" x14ac:dyDescent="0.35">
      <c r="A206" s="60" t="s">
        <v>6</v>
      </c>
      <c r="B206" s="57" t="s">
        <v>7</v>
      </c>
      <c r="C206" s="104">
        <v>1.3436441836201052</v>
      </c>
      <c r="E206" s="60" t="s">
        <v>6</v>
      </c>
      <c r="F206" s="57" t="s">
        <v>7</v>
      </c>
      <c r="G206" s="104">
        <v>1.3436441836201052</v>
      </c>
    </row>
    <row r="207" spans="1:7" s="52" customFormat="1" x14ac:dyDescent="0.35">
      <c r="A207" s="60" t="s">
        <v>8</v>
      </c>
      <c r="B207" s="57"/>
      <c r="C207" s="105">
        <f>+C205*C206</f>
        <v>15763893.586248282</v>
      </c>
      <c r="E207" s="60" t="s">
        <v>8</v>
      </c>
      <c r="F207" s="57"/>
      <c r="G207" s="105">
        <f>+G205*G206</f>
        <v>1841999.0365858702</v>
      </c>
    </row>
    <row r="208" spans="1:7" s="52" customFormat="1" x14ac:dyDescent="0.35">
      <c r="A208" s="60" t="s">
        <v>9</v>
      </c>
      <c r="B208" s="57" t="s">
        <v>123</v>
      </c>
      <c r="C208" s="94">
        <f>'54h - Solar'!C46</f>
        <v>2262800</v>
      </c>
      <c r="E208" s="60" t="s">
        <v>9</v>
      </c>
      <c r="F208" s="57" t="s">
        <v>123</v>
      </c>
      <c r="G208" s="94">
        <f>'Support for Solar'!R50</f>
        <v>700000</v>
      </c>
    </row>
    <row r="209" spans="1:7" s="52" customFormat="1" x14ac:dyDescent="0.35">
      <c r="A209" s="60" t="s">
        <v>10</v>
      </c>
      <c r="B209" s="16" t="s">
        <v>100</v>
      </c>
      <c r="C209" s="106">
        <f>'54h - Solar'!C47</f>
        <v>5252439.7400000012</v>
      </c>
      <c r="E209" s="60" t="s">
        <v>10</v>
      </c>
      <c r="F209" s="16" t="s">
        <v>100</v>
      </c>
      <c r="G209" s="106">
        <f>'54h - Solar'!C64</f>
        <v>82629.17</v>
      </c>
    </row>
    <row r="210" spans="1:7" s="52" customFormat="1" x14ac:dyDescent="0.35">
      <c r="A210" s="60" t="s">
        <v>11</v>
      </c>
      <c r="B210" s="53" t="s">
        <v>23</v>
      </c>
      <c r="C210" s="107">
        <f>+C217</f>
        <v>496034.77029999997</v>
      </c>
      <c r="E210" s="60" t="s">
        <v>11</v>
      </c>
      <c r="F210" s="53" t="s">
        <v>23</v>
      </c>
      <c r="G210" s="107">
        <f>+G217</f>
        <v>0</v>
      </c>
    </row>
    <row r="211" spans="1:7" s="52" customFormat="1" x14ac:dyDescent="0.35">
      <c r="A211" s="60" t="s">
        <v>19</v>
      </c>
      <c r="B211" s="53"/>
      <c r="C211" s="106">
        <f>'54h - Solar'!C49</f>
        <v>-7053625.0604798784</v>
      </c>
      <c r="E211" s="60" t="s">
        <v>19</v>
      </c>
      <c r="F211" s="53"/>
      <c r="G211" s="106">
        <f>'54h - Solar'!C66</f>
        <v>-553541.63403384911</v>
      </c>
    </row>
    <row r="212" spans="1:7" s="52" customFormat="1" ht="15" thickBot="1" x14ac:dyDescent="0.4">
      <c r="A212" s="60" t="s">
        <v>12</v>
      </c>
      <c r="B212" s="60"/>
      <c r="C212" s="108">
        <f>SUM(C207:C211)</f>
        <v>16721543.036068406</v>
      </c>
      <c r="E212" s="60" t="s">
        <v>12</v>
      </c>
      <c r="F212" s="60"/>
      <c r="G212" s="108">
        <f>SUM(G207:G211)</f>
        <v>2071086.5725520211</v>
      </c>
    </row>
    <row r="213" spans="1:7" s="52" customFormat="1" ht="15" thickTop="1" x14ac:dyDescent="0.35">
      <c r="A213" s="59"/>
      <c r="B213" s="59"/>
      <c r="C213" s="109"/>
      <c r="E213" s="59"/>
      <c r="F213" s="59"/>
      <c r="G213" s="109"/>
    </row>
    <row r="214" spans="1:7" s="52" customFormat="1" x14ac:dyDescent="0.35">
      <c r="A214" s="58" t="s">
        <v>20</v>
      </c>
      <c r="B214" s="55"/>
      <c r="C214" s="110"/>
      <c r="E214" s="58" t="s">
        <v>20</v>
      </c>
      <c r="F214" s="55"/>
      <c r="G214" s="110"/>
    </row>
    <row r="215" spans="1:7" s="52" customFormat="1" x14ac:dyDescent="0.35">
      <c r="A215" s="56" t="s">
        <v>21</v>
      </c>
      <c r="B215" s="16" t="s">
        <v>99</v>
      </c>
      <c r="C215" s="106">
        <f>'54h - Solar'!C53</f>
        <v>152157905</v>
      </c>
      <c r="E215" s="56" t="s">
        <v>21</v>
      </c>
      <c r="F215" s="16" t="s">
        <v>99</v>
      </c>
      <c r="G215" s="106">
        <f>'54h - Solar'!C70</f>
        <v>0</v>
      </c>
    </row>
    <row r="216" spans="1:7" s="52" customFormat="1" x14ac:dyDescent="0.35">
      <c r="A216" s="56" t="s">
        <v>22</v>
      </c>
      <c r="B216" s="16" t="s">
        <v>99</v>
      </c>
      <c r="C216" s="113">
        <f>'54h - Solar'!C54</f>
        <v>3.2599999999999999E-3</v>
      </c>
      <c r="E216" s="56" t="s">
        <v>22</v>
      </c>
      <c r="F216" s="16" t="s">
        <v>99</v>
      </c>
      <c r="G216" s="113">
        <f>'54h - Solar'!C71</f>
        <v>3.2599999999999999E-3</v>
      </c>
    </row>
    <row r="217" spans="1:7" s="52" customFormat="1" ht="15" thickBot="1" x14ac:dyDescent="0.4">
      <c r="A217" s="56" t="s">
        <v>11</v>
      </c>
      <c r="B217" s="55"/>
      <c r="C217" s="54">
        <f>+C215*C216</f>
        <v>496034.77029999997</v>
      </c>
      <c r="E217" s="56" t="s">
        <v>11</v>
      </c>
      <c r="F217" s="55"/>
      <c r="G217" s="54">
        <f>+G215*G216</f>
        <v>0</v>
      </c>
    </row>
  </sheetData>
  <phoneticPr fontId="16" type="noConversion"/>
  <pageMargins left="0.7" right="0.7" top="0.75" bottom="0.75" header="0.3" footer="0.3"/>
  <pageSetup scale="65" orientation="landscape" blackAndWhite="1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2808-5BEC-4E77-93EE-EFF835EC0046}">
  <sheetPr>
    <tabColor theme="1" tint="0.499984740745262"/>
  </sheetPr>
  <dimension ref="A1"/>
  <sheetViews>
    <sheetView workbookViewId="0">
      <selection activeCell="G41" sqref="G41"/>
    </sheetView>
  </sheetViews>
  <sheetFormatPr defaultRowHeight="14.5" x14ac:dyDescent="0.35"/>
  <sheetData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6D36-4EC4-4DC4-98F2-AB256C4BFDB7}">
  <sheetPr>
    <tabColor theme="9" tint="0.59999389629810485"/>
  </sheetPr>
  <dimension ref="A1:R56"/>
  <sheetViews>
    <sheetView showGridLines="0" zoomScale="98" zoomScaleNormal="98" workbookViewId="0">
      <selection activeCell="B12" sqref="B12"/>
    </sheetView>
  </sheetViews>
  <sheetFormatPr defaultRowHeight="14.5" x14ac:dyDescent="0.35"/>
  <cols>
    <col min="1" max="1" width="26.7265625" style="2" customWidth="1"/>
    <col min="2" max="2" width="31.26953125" style="2" customWidth="1"/>
    <col min="3" max="3" width="13.26953125" style="2" customWidth="1"/>
    <col min="4" max="16" width="12.7265625" style="2" customWidth="1"/>
    <col min="20" max="20" width="7.453125" customWidth="1"/>
    <col min="21" max="21" width="11.453125" customWidth="1"/>
  </cols>
  <sheetData>
    <row r="1" spans="1:16" x14ac:dyDescent="0.35">
      <c r="A1" s="1" t="s">
        <v>0</v>
      </c>
      <c r="B1" s="1"/>
    </row>
    <row r="2" spans="1:16" x14ac:dyDescent="0.35">
      <c r="A2" s="1" t="s">
        <v>26</v>
      </c>
      <c r="B2" s="1"/>
    </row>
    <row r="3" spans="1:16" x14ac:dyDescent="0.35">
      <c r="A3" s="1" t="s">
        <v>25</v>
      </c>
      <c r="B3" s="1"/>
    </row>
    <row r="5" spans="1:16" x14ac:dyDescent="0.35">
      <c r="C5" s="6"/>
    </row>
    <row r="6" spans="1:16" ht="15.5" x14ac:dyDescent="0.45">
      <c r="A6" s="4" t="s">
        <v>1</v>
      </c>
      <c r="B6" s="4"/>
      <c r="C6" s="8" t="s">
        <v>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7" t="s">
        <v>3</v>
      </c>
      <c r="B7" s="16" t="s">
        <v>96</v>
      </c>
      <c r="C7" s="15">
        <v>0</v>
      </c>
      <c r="D7" s="17">
        <f>ROUND(I30-C7,0)</f>
        <v>0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5">
      <c r="A8" s="7" t="s">
        <v>4</v>
      </c>
      <c r="B8" s="16" t="s">
        <v>7</v>
      </c>
      <c r="C8" s="9">
        <v>7.3700000000000002E-2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5">
      <c r="A9" s="7" t="s">
        <v>5</v>
      </c>
      <c r="B9" s="16"/>
      <c r="C9" s="3">
        <f>+C7*C8</f>
        <v>0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5">
      <c r="A10" s="7" t="s">
        <v>6</v>
      </c>
      <c r="B10" s="16" t="s">
        <v>7</v>
      </c>
      <c r="C10" s="14">
        <v>1.3436441836201052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5">
      <c r="A11" s="7" t="s">
        <v>8</v>
      </c>
      <c r="B11" s="16"/>
      <c r="C11" s="10">
        <f>+C9*C10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 s="7" t="s">
        <v>9</v>
      </c>
      <c r="B12" s="16" t="s">
        <v>17</v>
      </c>
      <c r="C12" s="74">
        <v>0</v>
      </c>
      <c r="D12" s="17">
        <f>ROUND(E50-C12,0)</f>
        <v>0</v>
      </c>
      <c r="G12" s="3"/>
      <c r="H12" s="3"/>
      <c r="I12" s="3"/>
      <c r="J12" s="3"/>
      <c r="K12" s="3"/>
      <c r="L12" s="3"/>
      <c r="N12" s="3"/>
      <c r="O12" s="3"/>
      <c r="P12" s="3"/>
    </row>
    <row r="13" spans="1:16" x14ac:dyDescent="0.35">
      <c r="A13" s="7" t="s">
        <v>10</v>
      </c>
      <c r="B13" s="16" t="s">
        <v>96</v>
      </c>
      <c r="C13" s="74">
        <v>0</v>
      </c>
      <c r="D13" s="17">
        <f>ROUND(K30-C13,0)</f>
        <v>0</v>
      </c>
      <c r="G13" s="3"/>
      <c r="H13" s="3"/>
      <c r="I13" s="3"/>
      <c r="J13" s="3"/>
      <c r="K13" s="3"/>
      <c r="L13" s="3"/>
      <c r="N13" s="3"/>
      <c r="O13" s="3"/>
      <c r="P13" s="3"/>
    </row>
    <row r="14" spans="1:16" x14ac:dyDescent="0.35">
      <c r="A14" s="7" t="s">
        <v>11</v>
      </c>
      <c r="B14" s="2" t="s">
        <v>23</v>
      </c>
      <c r="C14" s="79">
        <f>+C20</f>
        <v>0</v>
      </c>
      <c r="D14" s="17"/>
      <c r="G14" s="3"/>
      <c r="H14" s="3"/>
      <c r="I14" s="3"/>
      <c r="J14" s="3"/>
      <c r="K14" s="3"/>
      <c r="L14" s="3"/>
      <c r="N14" s="3"/>
      <c r="O14" s="3"/>
      <c r="P14" s="3"/>
    </row>
    <row r="15" spans="1:16" ht="15" thickBot="1" x14ac:dyDescent="0.4">
      <c r="A15" s="7" t="s">
        <v>12</v>
      </c>
      <c r="C15" s="5">
        <f>SUM(C11:C14)</f>
        <v>0</v>
      </c>
      <c r="D15" s="3"/>
      <c r="E15" s="17"/>
      <c r="G15" s="3"/>
      <c r="H15" s="3"/>
      <c r="I15" s="3"/>
      <c r="J15" s="3"/>
      <c r="K15" s="3"/>
      <c r="L15" s="3"/>
      <c r="N15" s="3"/>
      <c r="O15" s="3"/>
      <c r="P15" s="3"/>
    </row>
    <row r="16" spans="1:16" ht="15" thickTop="1" x14ac:dyDescent="0.35">
      <c r="A16" s="11"/>
      <c r="B16" s="7"/>
      <c r="C16" s="12"/>
      <c r="F16" s="12"/>
      <c r="G16" s="3"/>
      <c r="H16" s="3"/>
      <c r="I16" s="3"/>
      <c r="J16" s="3"/>
      <c r="K16" s="3"/>
      <c r="L16" s="3"/>
      <c r="N16" s="3"/>
      <c r="O16" s="3"/>
      <c r="P16" s="3"/>
    </row>
    <row r="17" spans="1:18" x14ac:dyDescent="0.35">
      <c r="A17" s="4" t="s">
        <v>20</v>
      </c>
      <c r="B17" s="11"/>
      <c r="C17" s="10"/>
      <c r="F17" s="12"/>
      <c r="G17" s="3"/>
      <c r="H17" s="3"/>
      <c r="I17" s="3"/>
      <c r="N17" s="3"/>
    </row>
    <row r="18" spans="1:18" x14ac:dyDescent="0.35">
      <c r="A18" s="7" t="s">
        <v>21</v>
      </c>
      <c r="B18" s="16" t="s">
        <v>95</v>
      </c>
      <c r="C18" s="80">
        <v>0</v>
      </c>
      <c r="D18" s="17">
        <f>ROUND(J56-C18,0)</f>
        <v>0</v>
      </c>
      <c r="F18" s="12"/>
      <c r="G18" s="3"/>
      <c r="H18" s="3"/>
      <c r="I18" s="3"/>
      <c r="N18" s="3"/>
    </row>
    <row r="19" spans="1:18" x14ac:dyDescent="0.35">
      <c r="A19" s="7" t="s">
        <v>22</v>
      </c>
      <c r="B19" s="16" t="s">
        <v>95</v>
      </c>
      <c r="C19" s="81">
        <v>8.9650000000000007E-3</v>
      </c>
      <c r="F19" s="12"/>
      <c r="G19" s="3"/>
      <c r="H19" s="3"/>
      <c r="I19" s="3"/>
      <c r="N19" s="3"/>
    </row>
    <row r="20" spans="1:18" ht="15" thickBot="1" x14ac:dyDescent="0.4">
      <c r="A20" s="7" t="s">
        <v>11</v>
      </c>
      <c r="C20" s="26">
        <f>+C18*C19</f>
        <v>0</v>
      </c>
      <c r="F20" s="12"/>
      <c r="G20" s="3"/>
      <c r="H20" s="3"/>
      <c r="I20" s="3"/>
      <c r="N20" s="3"/>
    </row>
    <row r="21" spans="1:18" s="2" customFormat="1" x14ac:dyDescent="0.35">
      <c r="A21" s="7"/>
      <c r="B21" s="7"/>
      <c r="C21" s="13"/>
      <c r="F21" s="10"/>
      <c r="G21" s="3"/>
      <c r="H21" s="3"/>
      <c r="I21" s="3"/>
      <c r="N21" s="3"/>
      <c r="Q21"/>
      <c r="R21"/>
    </row>
    <row r="22" spans="1:18" s="2" customFormat="1" x14ac:dyDescent="0.35">
      <c r="C22" s="10"/>
      <c r="F22" s="10"/>
      <c r="G22" s="3"/>
      <c r="H22" s="3"/>
      <c r="I22" s="3"/>
      <c r="N22" s="3"/>
      <c r="Q22"/>
      <c r="R22"/>
    </row>
    <row r="23" spans="1:18" x14ac:dyDescent="0.35">
      <c r="G23" s="3"/>
      <c r="H23" s="3"/>
      <c r="I23" s="3"/>
      <c r="R23" s="2"/>
    </row>
    <row r="24" spans="1:18" x14ac:dyDescent="0.35">
      <c r="G24" s="3"/>
      <c r="H24" s="3"/>
      <c r="I24" s="3"/>
      <c r="R24" s="2"/>
    </row>
    <row r="29" spans="1:18" x14ac:dyDescent="0.35">
      <c r="I29" s="3" t="s">
        <v>86</v>
      </c>
      <c r="K29" s="2" t="s">
        <v>10</v>
      </c>
    </row>
    <row r="30" spans="1:18" x14ac:dyDescent="0.35">
      <c r="I30" s="34">
        <v>0</v>
      </c>
      <c r="K30" s="34">
        <v>0</v>
      </c>
    </row>
    <row r="50" spans="5:10" x14ac:dyDescent="0.35">
      <c r="E50" s="34">
        <v>0</v>
      </c>
    </row>
    <row r="55" spans="5:10" x14ac:dyDescent="0.35">
      <c r="J55" s="2" t="s">
        <v>89</v>
      </c>
    </row>
    <row r="56" spans="5:10" x14ac:dyDescent="0.35">
      <c r="J56" s="34">
        <v>0</v>
      </c>
    </row>
  </sheetData>
  <pageMargins left="0.7" right="0.7" top="0.75" bottom="0.75" header="0.3" footer="0.3"/>
  <pageSetup orientation="portrait" verticalDpi="0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15A5-9063-4CFB-A18F-BE8D8E1139E3}">
  <sheetPr>
    <tabColor theme="9" tint="0.59999389629810485"/>
  </sheetPr>
  <dimension ref="A1:Q52"/>
  <sheetViews>
    <sheetView showGridLines="0" topLeftCell="B12" zoomScale="96" zoomScaleNormal="96" workbookViewId="0">
      <selection activeCell="B12" sqref="B12"/>
    </sheetView>
  </sheetViews>
  <sheetFormatPr defaultRowHeight="14.5" x14ac:dyDescent="0.35"/>
  <cols>
    <col min="1" max="1" width="26.7265625" style="2" customWidth="1"/>
    <col min="2" max="2" width="31.7265625" style="2" customWidth="1"/>
    <col min="3" max="3" width="14.26953125" style="2" customWidth="1"/>
    <col min="4" max="16" width="12.7265625" style="2" customWidth="1"/>
  </cols>
  <sheetData>
    <row r="1" spans="1:16" x14ac:dyDescent="0.35">
      <c r="A1" s="1" t="s">
        <v>0</v>
      </c>
      <c r="B1" s="1"/>
    </row>
    <row r="2" spans="1:16" x14ac:dyDescent="0.35">
      <c r="A2" s="1" t="s">
        <v>15</v>
      </c>
      <c r="B2" s="1"/>
    </row>
    <row r="3" spans="1:16" x14ac:dyDescent="0.35">
      <c r="A3" s="1" t="s">
        <v>25</v>
      </c>
      <c r="B3" s="1"/>
    </row>
    <row r="5" spans="1:16" x14ac:dyDescent="0.35">
      <c r="C5" s="6"/>
    </row>
    <row r="6" spans="1:16" ht="15.5" x14ac:dyDescent="0.45">
      <c r="A6" s="4" t="s">
        <v>1</v>
      </c>
      <c r="B6" s="4"/>
      <c r="C6" s="8" t="s">
        <v>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7" t="s">
        <v>3</v>
      </c>
      <c r="B7" s="16" t="s">
        <v>96</v>
      </c>
      <c r="C7" s="15">
        <v>48916910.297619902</v>
      </c>
      <c r="D7" s="17">
        <f>ROUND(I29-C7,0)</f>
        <v>0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5">
      <c r="A8" s="7" t="s">
        <v>4</v>
      </c>
      <c r="B8" s="16" t="s">
        <v>7</v>
      </c>
      <c r="C8" s="9">
        <v>7.3700000000000002E-2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5">
      <c r="A9" s="7" t="s">
        <v>5</v>
      </c>
      <c r="B9" s="16"/>
      <c r="C9" s="3">
        <f>+C7*C8</f>
        <v>3605176.288934587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5">
      <c r="A10" s="7" t="s">
        <v>6</v>
      </c>
      <c r="B10" s="16" t="s">
        <v>7</v>
      </c>
      <c r="C10" s="14">
        <v>1.3436441836201052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5">
      <c r="A11" s="7" t="s">
        <v>8</v>
      </c>
      <c r="B11" s="16"/>
      <c r="C11" s="10">
        <f>+C9*C10</f>
        <v>4844074.1515520737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 s="7" t="s">
        <v>9</v>
      </c>
      <c r="B12" s="16" t="s">
        <v>17</v>
      </c>
      <c r="C12" s="74">
        <v>-1857114.0000000002</v>
      </c>
      <c r="D12" s="17">
        <f>ROUND(D40-C12,0)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5">
      <c r="A13" s="7" t="s">
        <v>10</v>
      </c>
      <c r="B13" s="16" t="s">
        <v>96</v>
      </c>
      <c r="C13" s="74">
        <v>2009687.4127353341</v>
      </c>
      <c r="D13" s="17">
        <f>ROUND(J29-C13,0)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5">
      <c r="A14" s="7" t="s">
        <v>11</v>
      </c>
      <c r="B14" s="2" t="s">
        <v>23</v>
      </c>
      <c r="C14" s="79">
        <f>+C20</f>
        <v>0</v>
      </c>
      <c r="D14" s="17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" thickBot="1" x14ac:dyDescent="0.4">
      <c r="A15" s="7" t="s">
        <v>12</v>
      </c>
      <c r="C15" s="5">
        <f>SUM(C11:C14)</f>
        <v>4996647.5642874073</v>
      </c>
      <c r="D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" thickTop="1" x14ac:dyDescent="0.35">
      <c r="A16" s="11"/>
      <c r="B16" s="7"/>
      <c r="C16" s="12"/>
      <c r="F16" s="12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7" x14ac:dyDescent="0.35">
      <c r="A17" s="24" t="s">
        <v>20</v>
      </c>
      <c r="B17" s="11"/>
      <c r="C17" s="20"/>
      <c r="F17" s="12"/>
      <c r="G17" s="3"/>
      <c r="H17" s="3"/>
      <c r="I17" s="3"/>
      <c r="N17" s="3"/>
    </row>
    <row r="18" spans="1:17" x14ac:dyDescent="0.35">
      <c r="A18" s="19" t="s">
        <v>21</v>
      </c>
      <c r="B18" s="16" t="s">
        <v>95</v>
      </c>
      <c r="C18" s="80">
        <v>0</v>
      </c>
      <c r="D18" s="17">
        <f>ROUND(N52-C18,0)</f>
        <v>0</v>
      </c>
      <c r="F18" s="12"/>
      <c r="G18" s="3"/>
      <c r="H18" s="3"/>
      <c r="I18" s="3"/>
      <c r="N18" s="3"/>
    </row>
    <row r="19" spans="1:17" x14ac:dyDescent="0.35">
      <c r="A19" s="19" t="s">
        <v>22</v>
      </c>
      <c r="B19" s="16" t="s">
        <v>95</v>
      </c>
      <c r="C19" s="81">
        <v>8.9650000000000007E-3</v>
      </c>
      <c r="F19" s="12"/>
      <c r="G19" s="3"/>
      <c r="H19" s="3"/>
      <c r="I19" s="3"/>
      <c r="N19" s="3"/>
    </row>
    <row r="20" spans="1:17" ht="15" thickBot="1" x14ac:dyDescent="0.4">
      <c r="A20" s="19" t="s">
        <v>11</v>
      </c>
      <c r="B20" s="21"/>
      <c r="C20" s="27">
        <f>+C18*C19</f>
        <v>0</v>
      </c>
      <c r="F20" s="12"/>
      <c r="G20" s="3"/>
      <c r="H20" s="3"/>
      <c r="I20" s="3"/>
      <c r="N20" s="3"/>
    </row>
    <row r="21" spans="1:17" s="2" customFormat="1" x14ac:dyDescent="0.35">
      <c r="A21" s="19"/>
      <c r="B21" s="19"/>
      <c r="C21" s="22"/>
      <c r="F21" s="10"/>
      <c r="G21" s="3"/>
      <c r="H21" s="3"/>
      <c r="I21" s="3"/>
      <c r="N21" s="3"/>
      <c r="Q21"/>
    </row>
    <row r="22" spans="1:17" s="2" customFormat="1" x14ac:dyDescent="0.35">
      <c r="C22" s="10"/>
      <c r="F22" s="10"/>
      <c r="G22" s="3"/>
      <c r="H22" s="3"/>
      <c r="I22" s="3"/>
      <c r="N22" s="3"/>
      <c r="Q22"/>
    </row>
    <row r="23" spans="1:17" x14ac:dyDescent="0.35">
      <c r="G23" s="3"/>
      <c r="H23" s="3"/>
      <c r="I23" s="3"/>
      <c r="N23" s="3"/>
    </row>
    <row r="24" spans="1:17" x14ac:dyDescent="0.35">
      <c r="G24" s="3"/>
      <c r="H24" s="3"/>
      <c r="I24" s="3"/>
    </row>
    <row r="28" spans="1:17" x14ac:dyDescent="0.35">
      <c r="I28" s="2" t="s">
        <v>86</v>
      </c>
      <c r="J28" s="50" t="s">
        <v>10</v>
      </c>
    </row>
    <row r="29" spans="1:17" x14ac:dyDescent="0.35">
      <c r="I29" s="34">
        <v>48916910</v>
      </c>
      <c r="J29" s="34">
        <v>2009687</v>
      </c>
    </row>
    <row r="40" spans="4:4" x14ac:dyDescent="0.35">
      <c r="D40" s="34">
        <v>-1857114</v>
      </c>
    </row>
    <row r="51" spans="14:14" x14ac:dyDescent="0.35">
      <c r="N51" s="2" t="s">
        <v>89</v>
      </c>
    </row>
    <row r="52" spans="14:14" x14ac:dyDescent="0.35">
      <c r="N52" s="34">
        <v>0</v>
      </c>
    </row>
  </sheetData>
  <pageMargins left="0.7" right="0.7" top="0.75" bottom="0.75" header="0.3" footer="0.3"/>
  <pageSetup orientation="portrait" verticalDpi="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72D0-1A6C-430F-A36B-5A3ADE3E4C0A}">
  <sheetPr>
    <tabColor theme="9" tint="0.59999389629810485"/>
  </sheetPr>
  <dimension ref="A1:Q54"/>
  <sheetViews>
    <sheetView showGridLines="0" topLeftCell="B11" zoomScaleNormal="100" workbookViewId="0">
      <selection activeCell="B12" sqref="B12"/>
    </sheetView>
  </sheetViews>
  <sheetFormatPr defaultRowHeight="14.5" x14ac:dyDescent="0.35"/>
  <cols>
    <col min="1" max="1" width="26.7265625" style="2" customWidth="1"/>
    <col min="2" max="2" width="31.26953125" style="2" customWidth="1"/>
    <col min="3" max="3" width="13.26953125" style="2" customWidth="1"/>
    <col min="4" max="16" width="12.7265625" style="2" customWidth="1"/>
  </cols>
  <sheetData>
    <row r="1" spans="1:16" x14ac:dyDescent="0.35">
      <c r="A1" s="1" t="s">
        <v>0</v>
      </c>
      <c r="B1" s="1"/>
    </row>
    <row r="2" spans="1:16" x14ac:dyDescent="0.35">
      <c r="A2" s="1" t="s">
        <v>29</v>
      </c>
      <c r="B2" s="1"/>
    </row>
    <row r="3" spans="1:16" x14ac:dyDescent="0.35">
      <c r="A3" s="1" t="s">
        <v>25</v>
      </c>
      <c r="B3" s="1"/>
    </row>
    <row r="5" spans="1:16" x14ac:dyDescent="0.35">
      <c r="C5" s="6"/>
    </row>
    <row r="6" spans="1:16" ht="15.5" x14ac:dyDescent="0.45">
      <c r="A6" s="4" t="s">
        <v>1</v>
      </c>
      <c r="B6" s="4"/>
      <c r="C6" s="8" t="s">
        <v>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7" t="s">
        <v>3</v>
      </c>
      <c r="B7" s="16" t="s">
        <v>93</v>
      </c>
      <c r="C7" s="15">
        <v>76240596.829317167</v>
      </c>
      <c r="D7" s="17">
        <f>ROUND(D53-C7,0)</f>
        <v>0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5">
      <c r="A8" s="7" t="s">
        <v>4</v>
      </c>
      <c r="B8" s="16" t="s">
        <v>7</v>
      </c>
      <c r="C8" s="9">
        <v>7.3700000000000002E-2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5">
      <c r="A9" s="7" t="s">
        <v>5</v>
      </c>
      <c r="B9" s="16"/>
      <c r="C9" s="3">
        <f>+C7*C8</f>
        <v>5618931.9863206754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5">
      <c r="A10" s="7" t="s">
        <v>6</v>
      </c>
      <c r="B10" s="16" t="s">
        <v>7</v>
      </c>
      <c r="C10" s="14">
        <v>1.3436441836201052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5">
      <c r="A11" s="7" t="s">
        <v>8</v>
      </c>
      <c r="B11" s="16"/>
      <c r="C11" s="10">
        <f>+C9*C10</f>
        <v>7549845.2815767396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 s="7" t="s">
        <v>9</v>
      </c>
      <c r="B12" s="16" t="s">
        <v>17</v>
      </c>
      <c r="C12" s="74">
        <v>750316</v>
      </c>
      <c r="D12" s="17">
        <f>ROUND(J37-C12,0)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5">
      <c r="A13" s="7" t="s">
        <v>10</v>
      </c>
      <c r="B13" s="16" t="s">
        <v>93</v>
      </c>
      <c r="C13" s="74">
        <v>1560749.8296713333</v>
      </c>
      <c r="D13" s="17">
        <f>ROUND(C53-C13,0)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5">
      <c r="A14" s="7" t="s">
        <v>11</v>
      </c>
      <c r="B14" s="2" t="s">
        <v>23</v>
      </c>
      <c r="C14" s="79">
        <f>+C20</f>
        <v>5466.9011974500008</v>
      </c>
      <c r="D14" s="17">
        <f>ROUND(N54-C14,0)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" thickBot="1" x14ac:dyDescent="0.4">
      <c r="A15" s="7" t="s">
        <v>12</v>
      </c>
      <c r="C15" s="82">
        <f>SUM(C11:C14)</f>
        <v>9866378.0124455225</v>
      </c>
      <c r="D15" s="3"/>
      <c r="G15" s="3"/>
      <c r="H15" s="3"/>
      <c r="I15" s="3"/>
      <c r="J15" s="3"/>
      <c r="K15" s="3"/>
      <c r="L15" s="3"/>
      <c r="M15" s="3"/>
      <c r="N15" s="3"/>
      <c r="O15" s="3"/>
    </row>
    <row r="16" spans="1:16" ht="15" thickTop="1" x14ac:dyDescent="0.35">
      <c r="A16" s="11"/>
      <c r="B16" s="7"/>
      <c r="C16" s="83"/>
      <c r="G16" s="3"/>
      <c r="H16" s="3"/>
      <c r="I16" s="3"/>
      <c r="J16" s="3"/>
      <c r="K16" s="3"/>
      <c r="L16" s="3"/>
      <c r="M16" s="3"/>
      <c r="N16" s="3"/>
      <c r="O16" s="3"/>
    </row>
    <row r="17" spans="1:17" x14ac:dyDescent="0.35">
      <c r="A17" s="24" t="s">
        <v>20</v>
      </c>
      <c r="B17" s="11"/>
      <c r="C17" s="84"/>
      <c r="G17" s="3"/>
      <c r="H17" s="3"/>
      <c r="I17" s="3"/>
      <c r="N17" s="3"/>
    </row>
    <row r="18" spans="1:17" x14ac:dyDescent="0.35">
      <c r="A18" s="19" t="s">
        <v>21</v>
      </c>
      <c r="B18" s="16" t="s">
        <v>94</v>
      </c>
      <c r="C18" s="80">
        <v>609804.93000000005</v>
      </c>
      <c r="D18" s="17">
        <f>ROUND(N52-C18,0)</f>
        <v>0</v>
      </c>
      <c r="F18" s="12"/>
      <c r="G18" s="3"/>
      <c r="H18" s="3"/>
      <c r="I18" s="3"/>
      <c r="N18" s="3"/>
    </row>
    <row r="19" spans="1:17" x14ac:dyDescent="0.35">
      <c r="A19" s="19" t="s">
        <v>22</v>
      </c>
      <c r="B19" s="16" t="s">
        <v>94</v>
      </c>
      <c r="C19" s="81">
        <v>8.9650000000000007E-3</v>
      </c>
      <c r="F19" s="12"/>
      <c r="G19" s="3"/>
      <c r="H19" s="3"/>
      <c r="I19" s="3"/>
      <c r="N19" s="3"/>
    </row>
    <row r="20" spans="1:17" ht="15" thickBot="1" x14ac:dyDescent="0.4">
      <c r="A20" s="19" t="s">
        <v>11</v>
      </c>
      <c r="B20" s="21"/>
      <c r="C20" s="26">
        <f>+C18*C19</f>
        <v>5466.9011974500008</v>
      </c>
      <c r="F20" s="12"/>
      <c r="G20" s="3"/>
      <c r="H20" s="3"/>
      <c r="I20" s="3"/>
      <c r="N20" s="3"/>
    </row>
    <row r="21" spans="1:17" s="2" customFormat="1" x14ac:dyDescent="0.35">
      <c r="A21" s="19"/>
      <c r="B21" s="19"/>
      <c r="C21" s="22"/>
      <c r="F21" s="12"/>
      <c r="G21" s="3"/>
      <c r="H21" s="3"/>
      <c r="I21" s="3"/>
      <c r="N21" s="3"/>
      <c r="Q21"/>
    </row>
    <row r="22" spans="1:17" s="2" customFormat="1" x14ac:dyDescent="0.35">
      <c r="C22" s="10"/>
      <c r="F22" s="12"/>
      <c r="G22" s="3"/>
      <c r="H22" s="3"/>
      <c r="I22" s="3"/>
      <c r="N22" s="3"/>
      <c r="Q22"/>
    </row>
    <row r="23" spans="1:17" x14ac:dyDescent="0.35">
      <c r="F23" s="10"/>
      <c r="G23" s="3"/>
      <c r="H23" s="3"/>
      <c r="I23" s="3"/>
      <c r="N23" s="3"/>
    </row>
    <row r="24" spans="1:17" x14ac:dyDescent="0.35">
      <c r="F24" s="10"/>
      <c r="G24" s="3"/>
      <c r="H24" s="3"/>
      <c r="I24" s="3"/>
      <c r="N24" s="3"/>
    </row>
    <row r="37" spans="10:10" x14ac:dyDescent="0.35">
      <c r="J37" s="34">
        <v>750316</v>
      </c>
    </row>
    <row r="51" spans="3:14" x14ac:dyDescent="0.35">
      <c r="N51" s="2" t="s">
        <v>89</v>
      </c>
    </row>
    <row r="52" spans="3:14" x14ac:dyDescent="0.35">
      <c r="C52" s="16" t="s">
        <v>10</v>
      </c>
      <c r="D52" s="2" t="s">
        <v>86</v>
      </c>
      <c r="N52" s="34">
        <v>609805</v>
      </c>
    </row>
    <row r="53" spans="3:14" x14ac:dyDescent="0.35">
      <c r="C53" s="34">
        <v>1560750</v>
      </c>
      <c r="D53" s="34">
        <v>76240597</v>
      </c>
    </row>
    <row r="54" spans="3:14" x14ac:dyDescent="0.35">
      <c r="N54" s="34">
        <v>5467</v>
      </c>
    </row>
  </sheetData>
  <pageMargins left="0.7" right="0.7" top="0.75" bottom="0.75" header="0.3" footer="0.3"/>
  <pageSetup orientation="portrait" verticalDpi="0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92B3-4EC2-4EBD-9B16-63F2F6BB4A99}">
  <sheetPr>
    <tabColor theme="9" tint="0.59999389629810485"/>
  </sheetPr>
  <dimension ref="A1:AE82"/>
  <sheetViews>
    <sheetView showGridLines="0" topLeftCell="M3" zoomScale="112" zoomScaleNormal="112" workbookViewId="0">
      <selection activeCell="AB3" sqref="AB3"/>
    </sheetView>
  </sheetViews>
  <sheetFormatPr defaultRowHeight="14.5" x14ac:dyDescent="0.35"/>
  <cols>
    <col min="1" max="1" width="26.7265625" style="2" customWidth="1"/>
    <col min="2" max="2" width="31.26953125" style="2" customWidth="1"/>
    <col min="3" max="3" width="13.26953125" style="2" customWidth="1"/>
    <col min="4" max="8" width="12.7265625" style="2" customWidth="1"/>
    <col min="9" max="9" width="10.1796875" style="2" customWidth="1"/>
    <col min="10" max="10" width="9.81640625" style="2" customWidth="1"/>
    <col min="11" max="15" width="12.7265625" style="2" customWidth="1"/>
    <col min="16" max="16" width="10.26953125" style="2" customWidth="1"/>
    <col min="17" max="17" width="11.54296875" customWidth="1"/>
    <col min="29" max="29" width="12.7265625" style="2" customWidth="1"/>
    <col min="30" max="30" width="11.1796875" customWidth="1"/>
    <col min="31" max="31" width="12.453125" customWidth="1"/>
    <col min="34" max="34" width="11.54296875" customWidth="1"/>
    <col min="36" max="36" width="12.453125" customWidth="1"/>
  </cols>
  <sheetData>
    <row r="1" spans="1:29" x14ac:dyDescent="0.35">
      <c r="A1" s="1" t="s">
        <v>0</v>
      </c>
      <c r="B1" s="1"/>
    </row>
    <row r="2" spans="1:29" x14ac:dyDescent="0.35">
      <c r="A2" s="1" t="s">
        <v>28</v>
      </c>
      <c r="B2" s="1"/>
    </row>
    <row r="3" spans="1:29" x14ac:dyDescent="0.35">
      <c r="A3" s="1" t="s">
        <v>25</v>
      </c>
      <c r="B3" s="1"/>
    </row>
    <row r="5" spans="1:29" x14ac:dyDescent="0.35">
      <c r="C5" s="6"/>
    </row>
    <row r="6" spans="1:29" ht="15.5" x14ac:dyDescent="0.45">
      <c r="A6" s="4" t="s">
        <v>1</v>
      </c>
      <c r="B6" s="4"/>
      <c r="C6" s="8" t="s">
        <v>2</v>
      </c>
      <c r="G6" s="3"/>
      <c r="H6" s="3"/>
      <c r="M6" s="3"/>
      <c r="N6" s="3"/>
      <c r="O6" s="3"/>
      <c r="P6" s="3"/>
      <c r="AC6" s="3"/>
    </row>
    <row r="7" spans="1:29" x14ac:dyDescent="0.35">
      <c r="A7" s="7" t="s">
        <v>3</v>
      </c>
      <c r="B7" s="16" t="s">
        <v>91</v>
      </c>
      <c r="C7" s="15">
        <v>115708118.10115649</v>
      </c>
      <c r="D7" s="3"/>
      <c r="G7" s="36"/>
      <c r="H7" s="3"/>
      <c r="M7" s="3"/>
      <c r="N7" s="3"/>
      <c r="O7" s="3"/>
      <c r="P7" s="3"/>
      <c r="AC7" s="3"/>
    </row>
    <row r="8" spans="1:29" x14ac:dyDescent="0.35">
      <c r="A8" s="7" t="s">
        <v>4</v>
      </c>
      <c r="B8" s="16" t="s">
        <v>7</v>
      </c>
      <c r="C8" s="9">
        <v>7.3700000000000002E-2</v>
      </c>
      <c r="G8" s="3"/>
      <c r="H8" s="3"/>
      <c r="M8" s="3"/>
      <c r="N8" s="3"/>
      <c r="O8" s="3"/>
      <c r="P8" s="3"/>
      <c r="AC8" s="3"/>
    </row>
    <row r="9" spans="1:29" x14ac:dyDescent="0.35">
      <c r="A9" s="7" t="s">
        <v>5</v>
      </c>
      <c r="B9" s="16"/>
      <c r="C9" s="85">
        <f>+C7*C8</f>
        <v>8527688.3040552326</v>
      </c>
      <c r="G9" s="3"/>
      <c r="H9" s="3"/>
      <c r="M9" s="3"/>
      <c r="N9" s="3"/>
      <c r="O9" s="3"/>
      <c r="P9" s="3"/>
      <c r="AC9" s="3"/>
    </row>
    <row r="10" spans="1:29" x14ac:dyDescent="0.35">
      <c r="A10" s="7" t="s">
        <v>6</v>
      </c>
      <c r="B10" s="16" t="s">
        <v>7</v>
      </c>
      <c r="C10" s="86">
        <v>1.3436441836201052</v>
      </c>
      <c r="G10" s="3"/>
      <c r="H10" s="3"/>
      <c r="I10" s="3"/>
      <c r="J10" s="3"/>
      <c r="K10" s="3"/>
      <c r="L10" s="3"/>
      <c r="M10" s="3"/>
      <c r="N10" s="3"/>
      <c r="O10" s="3"/>
      <c r="P10" s="3"/>
      <c r="AC10" s="3"/>
    </row>
    <row r="11" spans="1:29" x14ac:dyDescent="0.35">
      <c r="A11" s="7" t="s">
        <v>8</v>
      </c>
      <c r="B11" s="16"/>
      <c r="C11" s="87">
        <f>+C9*C10</f>
        <v>11458178.789469013</v>
      </c>
      <c r="G11" s="3"/>
      <c r="H11" s="3"/>
      <c r="I11" s="3"/>
      <c r="J11" s="3"/>
      <c r="K11" s="3"/>
      <c r="L11" s="3"/>
      <c r="M11" s="3"/>
      <c r="N11" s="3"/>
      <c r="O11" s="3"/>
      <c r="P11" s="3"/>
      <c r="AC11" s="3"/>
    </row>
    <row r="12" spans="1:29" x14ac:dyDescent="0.35">
      <c r="A12" s="7" t="s">
        <v>9</v>
      </c>
      <c r="B12" s="16" t="s">
        <v>17</v>
      </c>
      <c r="C12" s="74">
        <v>1963333.3333333335</v>
      </c>
      <c r="D12" s="17">
        <f>ROUND(Q55-C12,0)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AC12" s="3"/>
    </row>
    <row r="13" spans="1:29" x14ac:dyDescent="0.35">
      <c r="A13" s="7" t="s">
        <v>10</v>
      </c>
      <c r="B13" s="16" t="s">
        <v>91</v>
      </c>
      <c r="C13" s="74">
        <v>9932805.4287301619</v>
      </c>
      <c r="D13" s="17">
        <f>ROUND(O27-C13,0)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AC13" s="3"/>
    </row>
    <row r="14" spans="1:29" x14ac:dyDescent="0.35">
      <c r="A14" s="7" t="s">
        <v>11</v>
      </c>
      <c r="B14" s="2" t="s">
        <v>23</v>
      </c>
      <c r="C14" s="79">
        <f>+C21</f>
        <v>173394.45964115</v>
      </c>
      <c r="D14" s="17"/>
      <c r="G14" s="3"/>
      <c r="H14" s="3"/>
      <c r="I14" s="3"/>
      <c r="J14" s="3"/>
      <c r="K14" s="3"/>
      <c r="L14" s="3"/>
      <c r="M14" s="3"/>
      <c r="N14" s="3"/>
      <c r="O14" s="3"/>
      <c r="P14" s="3"/>
      <c r="AC14" s="3"/>
    </row>
    <row r="15" spans="1:29" x14ac:dyDescent="0.35">
      <c r="A15" s="7" t="s">
        <v>16</v>
      </c>
      <c r="B15" s="2" t="s">
        <v>17</v>
      </c>
      <c r="C15" s="74">
        <v>-5042205.6574792461</v>
      </c>
      <c r="D15" s="70">
        <f>SUM(K50:K56)+C15+K69</f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AC15" s="3"/>
    </row>
    <row r="16" spans="1:29" ht="15" thickBot="1" x14ac:dyDescent="0.4">
      <c r="A16" s="7" t="s">
        <v>12</v>
      </c>
      <c r="B16" s="7"/>
      <c r="C16" s="82">
        <f>SUM(C11:C15)</f>
        <v>18485506.353694413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AC16" s="3"/>
    </row>
    <row r="17" spans="1:31" ht="15" thickTop="1" x14ac:dyDescent="0.35">
      <c r="A17" s="7"/>
      <c r="B17" s="11"/>
      <c r="C17" s="87"/>
      <c r="E17" s="3"/>
      <c r="G17" s="3"/>
      <c r="H17" s="3"/>
      <c r="I17" s="3"/>
      <c r="K17" s="3"/>
      <c r="L17" s="3"/>
      <c r="M17" s="3"/>
      <c r="N17" s="3"/>
      <c r="O17" s="3"/>
      <c r="P17" s="3"/>
      <c r="AC17" s="3"/>
    </row>
    <row r="18" spans="1:31" x14ac:dyDescent="0.35">
      <c r="A18" s="23" t="s">
        <v>20</v>
      </c>
      <c r="B18" s="21"/>
      <c r="C18" s="84"/>
      <c r="E18" s="3"/>
      <c r="G18" s="3"/>
      <c r="H18" s="3"/>
      <c r="I18" s="3"/>
      <c r="AC18" s="3"/>
    </row>
    <row r="19" spans="1:31" x14ac:dyDescent="0.35">
      <c r="A19" s="25" t="s">
        <v>21</v>
      </c>
      <c r="B19" s="16" t="s">
        <v>92</v>
      </c>
      <c r="C19" s="80">
        <v>19341267.109999999</v>
      </c>
      <c r="D19" s="17"/>
      <c r="E19" s="3"/>
      <c r="G19" s="3"/>
      <c r="H19" s="3"/>
      <c r="I19" s="3"/>
      <c r="AC19" s="3"/>
    </row>
    <row r="20" spans="1:31" x14ac:dyDescent="0.35">
      <c r="A20" s="25" t="s">
        <v>22</v>
      </c>
      <c r="B20" s="16" t="s">
        <v>92</v>
      </c>
      <c r="C20" s="81">
        <v>8.9650000000000007E-3</v>
      </c>
      <c r="D20" s="3"/>
      <c r="E20" s="3"/>
      <c r="G20" s="3"/>
      <c r="H20" s="3"/>
      <c r="I20" s="3"/>
      <c r="AC20" s="3"/>
    </row>
    <row r="21" spans="1:31" ht="15" thickBot="1" x14ac:dyDescent="0.4">
      <c r="A21" s="25" t="s">
        <v>11</v>
      </c>
      <c r="B21" s="19"/>
      <c r="C21" s="26">
        <f>+C19*C20</f>
        <v>173394.45964115</v>
      </c>
      <c r="D21" s="3"/>
      <c r="G21" s="3"/>
      <c r="H21" s="3"/>
      <c r="I21" s="3"/>
      <c r="AC21" s="3"/>
    </row>
    <row r="22" spans="1:31" x14ac:dyDescent="0.35">
      <c r="A22" s="21"/>
      <c r="B22" s="21"/>
      <c r="C22" s="20"/>
      <c r="F22" s="12"/>
      <c r="G22" s="3"/>
      <c r="H22" s="3"/>
      <c r="I22" s="3"/>
      <c r="AC22" s="3"/>
      <c r="AE22" s="2" t="s">
        <v>127</v>
      </c>
    </row>
    <row r="23" spans="1:31" s="2" customFormat="1" x14ac:dyDescent="0.35">
      <c r="A23" s="7"/>
      <c r="B23" s="7"/>
      <c r="C23" s="13"/>
      <c r="F23" s="10"/>
      <c r="G23" s="3"/>
      <c r="H23" s="3"/>
      <c r="I23" s="3"/>
      <c r="Q23"/>
      <c r="R23"/>
      <c r="S23"/>
      <c r="T23"/>
      <c r="U23"/>
      <c r="V23"/>
      <c r="W23"/>
      <c r="X23"/>
      <c r="Y23"/>
      <c r="Z23"/>
      <c r="AA23"/>
      <c r="AB23"/>
      <c r="AC23" s="3"/>
      <c r="AD23"/>
      <c r="AE23" s="34">
        <v>19063454</v>
      </c>
    </row>
    <row r="24" spans="1:31" s="2" customFormat="1" x14ac:dyDescent="0.35">
      <c r="C24" s="10"/>
      <c r="F24" s="10"/>
      <c r="G24" s="3"/>
      <c r="H24" s="3"/>
      <c r="I24" s="3"/>
      <c r="Q24"/>
      <c r="R24"/>
      <c r="S24"/>
      <c r="T24"/>
      <c r="U24"/>
      <c r="V24"/>
      <c r="W24"/>
      <c r="X24"/>
      <c r="Y24"/>
      <c r="Z24"/>
      <c r="AA24"/>
      <c r="AB24"/>
      <c r="AC24" s="3"/>
      <c r="AD24"/>
    </row>
    <row r="25" spans="1:31" x14ac:dyDescent="0.35"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3"/>
      <c r="AD25" s="2"/>
    </row>
    <row r="26" spans="1:31" x14ac:dyDescent="0.35">
      <c r="O26" s="16" t="s">
        <v>10</v>
      </c>
      <c r="Q26" s="2" t="s">
        <v>86</v>
      </c>
      <c r="R26" s="2"/>
      <c r="S26" s="2"/>
      <c r="U26" s="2"/>
      <c r="V26" s="2"/>
      <c r="W26" s="2"/>
      <c r="X26" s="2"/>
      <c r="Y26" s="2"/>
      <c r="Z26" s="2"/>
      <c r="AA26" s="2"/>
      <c r="AB26" s="2"/>
      <c r="AC26" s="3"/>
      <c r="AD26" s="2"/>
    </row>
    <row r="27" spans="1:31" x14ac:dyDescent="0.35">
      <c r="O27" s="35">
        <v>9932805</v>
      </c>
      <c r="Q27" s="35">
        <v>98084455</v>
      </c>
      <c r="AC27" s="3"/>
    </row>
    <row r="28" spans="1:31" x14ac:dyDescent="0.35">
      <c r="AC28" s="3"/>
    </row>
    <row r="29" spans="1:31" x14ac:dyDescent="0.35">
      <c r="AC29" s="3"/>
    </row>
    <row r="30" spans="1:31" x14ac:dyDescent="0.35">
      <c r="AC30" s="3"/>
    </row>
    <row r="31" spans="1:31" x14ac:dyDescent="0.35">
      <c r="AC31" s="3"/>
    </row>
    <row r="32" spans="1:31" x14ac:dyDescent="0.35">
      <c r="AC32" s="3"/>
    </row>
    <row r="33" spans="29:31" x14ac:dyDescent="0.35">
      <c r="AC33" s="3"/>
    </row>
    <row r="39" spans="29:31" x14ac:dyDescent="0.35">
      <c r="AE39" t="s">
        <v>128</v>
      </c>
    </row>
    <row r="40" spans="29:31" x14ac:dyDescent="0.35">
      <c r="AE40" s="34">
        <v>1439791</v>
      </c>
    </row>
    <row r="49" spans="11:31" x14ac:dyDescent="0.35">
      <c r="AE49" s="1" t="s">
        <v>129</v>
      </c>
    </row>
    <row r="50" spans="11:31" x14ac:dyDescent="0.35">
      <c r="K50" s="35">
        <v>1703366.0189999999</v>
      </c>
      <c r="AE50" s="91">
        <f>AE23-AE40</f>
        <v>17623663</v>
      </c>
    </row>
    <row r="52" spans="11:31" x14ac:dyDescent="0.35">
      <c r="K52" s="35">
        <v>1756110.4566048288</v>
      </c>
    </row>
    <row r="53" spans="11:31" x14ac:dyDescent="0.35">
      <c r="K53" s="35">
        <v>833936.43300568801</v>
      </c>
    </row>
    <row r="55" spans="11:31" x14ac:dyDescent="0.35">
      <c r="Q55" s="35">
        <v>1963333</v>
      </c>
    </row>
    <row r="56" spans="11:31" x14ac:dyDescent="0.35">
      <c r="K56" s="35">
        <v>0</v>
      </c>
    </row>
    <row r="63" spans="11:31" x14ac:dyDescent="0.35">
      <c r="T63" s="2"/>
    </row>
    <row r="64" spans="11:31" x14ac:dyDescent="0.35">
      <c r="T64" s="2"/>
    </row>
    <row r="65" spans="11:20" x14ac:dyDescent="0.35">
      <c r="T65" s="2"/>
    </row>
    <row r="66" spans="11:20" x14ac:dyDescent="0.35">
      <c r="K66" s="2" t="s">
        <v>130</v>
      </c>
      <c r="T66" s="2"/>
    </row>
    <row r="67" spans="11:20" x14ac:dyDescent="0.35">
      <c r="K67" s="35">
        <f>557285</f>
        <v>557285</v>
      </c>
      <c r="T67" s="2"/>
    </row>
    <row r="68" spans="11:20" ht="15" thickBot="1" x14ac:dyDescent="0.4">
      <c r="K68" s="92">
        <f>C10</f>
        <v>1.3436441836201052</v>
      </c>
      <c r="L68" s="2" t="s">
        <v>131</v>
      </c>
      <c r="T68" s="2"/>
    </row>
    <row r="69" spans="11:20" ht="15" thickBot="1" x14ac:dyDescent="0.4">
      <c r="K69" s="93">
        <f>K67*K68</f>
        <v>748792.74886873027</v>
      </c>
      <c r="T69" s="2"/>
    </row>
    <row r="70" spans="11:20" x14ac:dyDescent="0.35">
      <c r="T70" s="2"/>
    </row>
    <row r="71" spans="11:20" x14ac:dyDescent="0.35">
      <c r="T71" s="2"/>
    </row>
    <row r="72" spans="11:20" x14ac:dyDescent="0.35">
      <c r="T72" s="2"/>
    </row>
    <row r="73" spans="11:20" x14ac:dyDescent="0.35">
      <c r="T73" s="2"/>
    </row>
    <row r="74" spans="11:20" x14ac:dyDescent="0.35">
      <c r="T74" s="2"/>
    </row>
    <row r="75" spans="11:20" x14ac:dyDescent="0.35">
      <c r="T75" s="2"/>
    </row>
    <row r="76" spans="11:20" x14ac:dyDescent="0.35">
      <c r="T76" s="2"/>
    </row>
    <row r="77" spans="11:20" x14ac:dyDescent="0.35">
      <c r="T77" s="2"/>
    </row>
    <row r="81" spans="16:16" x14ac:dyDescent="0.35">
      <c r="P81" s="2" t="s">
        <v>89</v>
      </c>
    </row>
    <row r="82" spans="16:16" x14ac:dyDescent="0.35">
      <c r="P82" s="49">
        <v>277813</v>
      </c>
    </row>
  </sheetData>
  <pageMargins left="0.7" right="0.7" top="0.75" bottom="0.75" header="0.3" footer="0.3"/>
  <pageSetup orientation="portrait" verticalDpi="0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82AF-DB60-49CF-9DD7-293A362B0095}">
  <sheetPr>
    <tabColor theme="9" tint="0.59999389629810485"/>
  </sheetPr>
  <dimension ref="A1:Z81"/>
  <sheetViews>
    <sheetView showGridLines="0" topLeftCell="F54" zoomScaleNormal="100" workbookViewId="0">
      <selection activeCell="F69" sqref="F69"/>
    </sheetView>
  </sheetViews>
  <sheetFormatPr defaultRowHeight="14.5" x14ac:dyDescent="0.35"/>
  <cols>
    <col min="1" max="1" width="26.7265625" style="2" customWidth="1"/>
    <col min="2" max="2" width="30.453125" style="2" customWidth="1"/>
    <col min="3" max="3" width="13" style="2" customWidth="1"/>
    <col min="4" max="4" width="12.7265625" style="2" customWidth="1"/>
    <col min="5" max="5" width="16.54296875" style="2" customWidth="1"/>
    <col min="6" max="21" width="12.7265625" style="2" customWidth="1"/>
    <col min="26" max="26" width="11.54296875" bestFit="1" customWidth="1"/>
  </cols>
  <sheetData>
    <row r="1" spans="1:21" x14ac:dyDescent="0.35">
      <c r="A1" s="1" t="s">
        <v>0</v>
      </c>
      <c r="B1" s="1"/>
    </row>
    <row r="2" spans="1:21" x14ac:dyDescent="0.35">
      <c r="A2" s="1" t="s">
        <v>27</v>
      </c>
      <c r="B2" s="1"/>
    </row>
    <row r="3" spans="1:21" x14ac:dyDescent="0.35">
      <c r="A3" s="1" t="s">
        <v>25</v>
      </c>
      <c r="B3" s="1"/>
    </row>
    <row r="5" spans="1:21" x14ac:dyDescent="0.35">
      <c r="C5" s="6"/>
    </row>
    <row r="6" spans="1:21" ht="15.5" x14ac:dyDescent="0.45">
      <c r="A6" s="4" t="s">
        <v>1</v>
      </c>
      <c r="B6" s="4"/>
      <c r="C6" s="8" t="s">
        <v>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5">
      <c r="A7" s="7" t="s">
        <v>3</v>
      </c>
      <c r="B7" s="16" t="s">
        <v>87</v>
      </c>
      <c r="C7" s="47">
        <v>48030214.774995096</v>
      </c>
      <c r="D7" s="17">
        <f>ROUND(G21+G41-C7,0)</f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35">
      <c r="A8" s="7" t="s">
        <v>4</v>
      </c>
      <c r="B8" s="16" t="s">
        <v>7</v>
      </c>
      <c r="C8" s="9">
        <v>7.3700000000000002E-2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35">
      <c r="A9" s="7" t="s">
        <v>5</v>
      </c>
      <c r="B9" s="16"/>
      <c r="C9" s="3">
        <f>+C7*C8</f>
        <v>3539826.8289171387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35">
      <c r="A10" s="7" t="s">
        <v>6</v>
      </c>
      <c r="B10" s="16" t="s">
        <v>7</v>
      </c>
      <c r="C10" s="14">
        <v>1.3436441836201052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35">
      <c r="A11" s="7" t="s">
        <v>8</v>
      </c>
      <c r="B11" s="16"/>
      <c r="C11" s="10">
        <f>C9*C10</f>
        <v>4756267.7296969146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35">
      <c r="A12" s="7" t="s">
        <v>9</v>
      </c>
      <c r="B12" s="16" t="s">
        <v>117</v>
      </c>
      <c r="C12" s="74">
        <v>3597696.2417705874</v>
      </c>
      <c r="D12" s="17">
        <f>ROUND(C43-C12,0)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35">
      <c r="A13" s="7" t="s">
        <v>10</v>
      </c>
      <c r="B13" s="16" t="s">
        <v>87</v>
      </c>
      <c r="C13" s="46">
        <v>2099001.77</v>
      </c>
      <c r="D13" s="17">
        <f>ROUND(G24+G44-C13,0)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35">
      <c r="A14" s="7" t="s">
        <v>11</v>
      </c>
      <c r="B14" s="2" t="s">
        <v>23</v>
      </c>
      <c r="C14" s="18">
        <f>+C20</f>
        <v>173291.83271399999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" thickBot="1" x14ac:dyDescent="0.4">
      <c r="A15" s="7" t="s">
        <v>12</v>
      </c>
      <c r="C15" s="5">
        <f>SUM(C11:C14)</f>
        <v>10626257.574181503</v>
      </c>
      <c r="G15" s="3"/>
      <c r="H15" s="3"/>
      <c r="I15" s="3"/>
    </row>
    <row r="16" spans="1:21" ht="15" thickTop="1" x14ac:dyDescent="0.35">
      <c r="A16" s="11"/>
      <c r="B16" s="7"/>
      <c r="C16" s="12"/>
      <c r="F16" s="12"/>
      <c r="G16" s="3"/>
      <c r="H16" s="3"/>
      <c r="I16" s="3"/>
    </row>
    <row r="17" spans="1:26" x14ac:dyDescent="0.35">
      <c r="A17" s="24" t="s">
        <v>20</v>
      </c>
      <c r="B17" s="11"/>
      <c r="C17" s="20"/>
      <c r="F17" s="12"/>
      <c r="G17" s="3"/>
      <c r="H17" s="3"/>
      <c r="I17" s="3"/>
    </row>
    <row r="18" spans="1:26" x14ac:dyDescent="0.35">
      <c r="A18" s="19" t="s">
        <v>21</v>
      </c>
      <c r="B18" s="16" t="s">
        <v>88</v>
      </c>
      <c r="C18" s="80">
        <v>19329819.599999998</v>
      </c>
      <c r="D18" s="17">
        <f>ROUND(C68-C18,0)</f>
        <v>0</v>
      </c>
      <c r="F18" s="12"/>
      <c r="G18" s="3"/>
      <c r="H18" s="3"/>
      <c r="I18" s="3"/>
    </row>
    <row r="19" spans="1:26" x14ac:dyDescent="0.35">
      <c r="A19" s="19" t="s">
        <v>22</v>
      </c>
      <c r="B19" s="16" t="s">
        <v>88</v>
      </c>
      <c r="C19" s="81">
        <v>8.9650000000000007E-3</v>
      </c>
      <c r="F19" s="12"/>
      <c r="G19" s="3"/>
      <c r="H19" s="3"/>
      <c r="I19" s="3"/>
    </row>
    <row r="20" spans="1:26" ht="15" thickBot="1" x14ac:dyDescent="0.4">
      <c r="A20" s="19" t="s">
        <v>11</v>
      </c>
      <c r="B20" s="21"/>
      <c r="C20" s="89">
        <f>+C18*C19</f>
        <v>173291.83271399999</v>
      </c>
      <c r="D20" s="17">
        <f>ROUND(C70-C20,0)</f>
        <v>0</v>
      </c>
      <c r="F20" s="12"/>
      <c r="G20" s="3"/>
      <c r="H20" s="3"/>
      <c r="I20" s="3"/>
    </row>
    <row r="21" spans="1:26" s="2" customFormat="1" x14ac:dyDescent="0.35">
      <c r="A21" s="19"/>
      <c r="B21" s="19"/>
      <c r="C21" s="22"/>
      <c r="F21" s="2" t="s">
        <v>86</v>
      </c>
      <c r="G21" s="37">
        <v>30101774</v>
      </c>
      <c r="H21" s="7" t="s">
        <v>84</v>
      </c>
      <c r="I21" s="3"/>
      <c r="V21"/>
      <c r="W21"/>
      <c r="X21"/>
      <c r="Y21"/>
      <c r="Z21"/>
    </row>
    <row r="22" spans="1:26" s="2" customFormat="1" x14ac:dyDescent="0.35">
      <c r="C22" s="10"/>
      <c r="F22" s="10"/>
      <c r="G22" s="3"/>
      <c r="H22" s="3"/>
      <c r="I22" s="3"/>
      <c r="V22"/>
      <c r="W22"/>
      <c r="X22"/>
      <c r="Y22"/>
      <c r="Z22"/>
    </row>
    <row r="23" spans="1:26" x14ac:dyDescent="0.35">
      <c r="G23" s="3"/>
      <c r="H23" s="3"/>
      <c r="I23" s="3"/>
      <c r="W23" s="2"/>
      <c r="X23" s="2"/>
      <c r="Y23" s="2"/>
      <c r="Z23" s="2"/>
    </row>
    <row r="24" spans="1:26" x14ac:dyDescent="0.35">
      <c r="F24" s="2" t="s">
        <v>85</v>
      </c>
      <c r="G24" s="45">
        <v>1550246</v>
      </c>
      <c r="H24" s="7" t="s">
        <v>84</v>
      </c>
      <c r="I24" s="3"/>
      <c r="W24" s="2"/>
      <c r="X24" s="2"/>
      <c r="Y24" s="2"/>
      <c r="Z24" s="2"/>
    </row>
    <row r="41" spans="3:8" x14ac:dyDescent="0.35">
      <c r="F41" s="2" t="s">
        <v>86</v>
      </c>
      <c r="G41" s="37">
        <v>17928440.905817691</v>
      </c>
      <c r="H41" s="7" t="s">
        <v>84</v>
      </c>
    </row>
    <row r="42" spans="3:8" x14ac:dyDescent="0.35">
      <c r="F42" s="10"/>
    </row>
    <row r="43" spans="3:8" x14ac:dyDescent="0.35">
      <c r="C43" s="37">
        <v>3597696</v>
      </c>
    </row>
    <row r="44" spans="3:8" x14ac:dyDescent="0.35">
      <c r="F44" s="2" t="s">
        <v>85</v>
      </c>
      <c r="G44" s="45">
        <v>548755.29297999991</v>
      </c>
      <c r="H44" s="7" t="s">
        <v>84</v>
      </c>
    </row>
    <row r="50" spans="1:18" x14ac:dyDescent="0.35">
      <c r="A50"/>
    </row>
    <row r="51" spans="1:18" x14ac:dyDescent="0.35">
      <c r="A51"/>
    </row>
    <row r="52" spans="1:18" x14ac:dyDescent="0.35">
      <c r="A52"/>
    </row>
    <row r="53" spans="1:18" x14ac:dyDescent="0.35">
      <c r="A53"/>
    </row>
    <row r="54" spans="1:18" x14ac:dyDescent="0.35">
      <c r="A54"/>
    </row>
    <row r="55" spans="1:18" x14ac:dyDescent="0.35">
      <c r="A55"/>
      <c r="Q55" s="2" t="s">
        <v>80</v>
      </c>
      <c r="R55" s="38">
        <f>F54+C43</f>
        <v>3597696</v>
      </c>
    </row>
    <row r="56" spans="1:18" x14ac:dyDescent="0.35">
      <c r="A56"/>
    </row>
    <row r="57" spans="1:18" x14ac:dyDescent="0.35">
      <c r="A57"/>
    </row>
    <row r="58" spans="1:18" x14ac:dyDescent="0.35">
      <c r="A58"/>
    </row>
    <row r="59" spans="1:18" x14ac:dyDescent="0.35">
      <c r="A59"/>
    </row>
    <row r="60" spans="1:18" x14ac:dyDescent="0.35">
      <c r="A60"/>
    </row>
    <row r="61" spans="1:18" x14ac:dyDescent="0.35">
      <c r="A61"/>
    </row>
    <row r="68" spans="2:17" x14ac:dyDescent="0.35">
      <c r="B68" s="116" t="s">
        <v>137</v>
      </c>
      <c r="C68" s="114">
        <v>19329820</v>
      </c>
    </row>
    <row r="70" spans="2:17" x14ac:dyDescent="0.35">
      <c r="B70" s="116" t="s">
        <v>138</v>
      </c>
      <c r="C70" s="115">
        <v>173292</v>
      </c>
    </row>
    <row r="80" spans="2:17" x14ac:dyDescent="0.35">
      <c r="P80" s="44"/>
      <c r="Q80" s="51" t="s">
        <v>90</v>
      </c>
    </row>
    <row r="81" spans="17:17" x14ac:dyDescent="0.35">
      <c r="Q81" s="48">
        <v>19329820</v>
      </c>
    </row>
  </sheetData>
  <pageMargins left="0.7" right="0.7" top="0.75" bottom="0.75" header="0.3" footer="0.3"/>
  <pageSetup orientation="portrait" verticalDpi="0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81AB-EFBC-4345-81F1-30DAFC5573D7}">
  <sheetPr>
    <tabColor theme="9" tint="0.59999389629810485"/>
  </sheetPr>
  <dimension ref="A1:U79"/>
  <sheetViews>
    <sheetView showGridLines="0" topLeftCell="C18" zoomScaleNormal="100" workbookViewId="0">
      <selection activeCell="C18" sqref="C18"/>
    </sheetView>
  </sheetViews>
  <sheetFormatPr defaultRowHeight="14.5" x14ac:dyDescent="0.35"/>
  <cols>
    <col min="1" max="1" width="26.7265625" style="2" customWidth="1"/>
    <col min="2" max="2" width="31.26953125" style="2" customWidth="1"/>
    <col min="3" max="3" width="13.26953125" style="2" customWidth="1"/>
    <col min="4" max="13" width="12.7265625" style="2" customWidth="1"/>
    <col min="14" max="14" width="14.81640625" style="2" customWidth="1"/>
    <col min="15" max="16" width="12.7265625" style="2" customWidth="1"/>
  </cols>
  <sheetData>
    <row r="1" spans="1:16" x14ac:dyDescent="0.35">
      <c r="A1" s="1" t="s">
        <v>0</v>
      </c>
      <c r="B1" s="1"/>
    </row>
    <row r="2" spans="1:16" x14ac:dyDescent="0.35">
      <c r="A2" s="1" t="s">
        <v>13</v>
      </c>
      <c r="B2" s="1"/>
    </row>
    <row r="3" spans="1:16" x14ac:dyDescent="0.35">
      <c r="A3" s="1" t="s">
        <v>25</v>
      </c>
      <c r="B3" s="1"/>
    </row>
    <row r="5" spans="1:16" x14ac:dyDescent="0.35">
      <c r="C5" s="6"/>
    </row>
    <row r="6" spans="1:16" ht="15.5" x14ac:dyDescent="0.45">
      <c r="A6" s="4" t="s">
        <v>1</v>
      </c>
      <c r="B6" s="4"/>
      <c r="C6" s="8" t="s">
        <v>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7" t="s">
        <v>3</v>
      </c>
      <c r="B7" s="16" t="s">
        <v>97</v>
      </c>
      <c r="C7" s="15">
        <v>181048673.0507822</v>
      </c>
      <c r="D7" s="17">
        <f>ROUND(E56-C7,0)</f>
        <v>0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35">
      <c r="A8" s="7" t="s">
        <v>4</v>
      </c>
      <c r="B8" s="16" t="s">
        <v>7</v>
      </c>
      <c r="C8" s="9">
        <v>7.3700000000000002E-2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5">
      <c r="A9" s="7" t="s">
        <v>5</v>
      </c>
      <c r="B9" s="16"/>
      <c r="C9" s="85">
        <f>+C7*C8</f>
        <v>13343287.203842649</v>
      </c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5">
      <c r="A10" s="7" t="s">
        <v>6</v>
      </c>
      <c r="B10" s="16" t="s">
        <v>7</v>
      </c>
      <c r="C10" s="86">
        <v>1.3436441836201052</v>
      </c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35">
      <c r="A11" s="7" t="s">
        <v>8</v>
      </c>
      <c r="B11" s="16"/>
      <c r="C11" s="87">
        <f>+C9*C10</f>
        <v>17928630.241815753</v>
      </c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35">
      <c r="A12" s="7" t="s">
        <v>9</v>
      </c>
      <c r="B12" s="16" t="s">
        <v>17</v>
      </c>
      <c r="C12" s="74">
        <v>2766000</v>
      </c>
      <c r="D12" s="17">
        <f>A79-C12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5">
      <c r="A13" s="7" t="s">
        <v>10</v>
      </c>
      <c r="B13" s="16" t="s">
        <v>97</v>
      </c>
      <c r="C13" s="74">
        <v>3249302.5730036669</v>
      </c>
      <c r="D13" s="17">
        <f>ROUND(C56-C13,0)</f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35">
      <c r="A14" s="7" t="s">
        <v>11</v>
      </c>
      <c r="B14" s="2" t="s">
        <v>23</v>
      </c>
      <c r="C14" s="79">
        <f>+C20</f>
        <v>236.4515164</v>
      </c>
      <c r="D14" s="17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" thickBot="1" x14ac:dyDescent="0.4">
      <c r="A15" s="7" t="s">
        <v>12</v>
      </c>
      <c r="C15" s="82">
        <f>SUM(C11:C14)</f>
        <v>23944169.266335823</v>
      </c>
      <c r="D15" s="3"/>
      <c r="G15" s="3"/>
      <c r="H15" s="3"/>
      <c r="I15" s="3"/>
    </row>
    <row r="16" spans="1:16" ht="15" thickTop="1" x14ac:dyDescent="0.35">
      <c r="A16" s="11"/>
      <c r="B16" s="7"/>
      <c r="C16" s="83"/>
      <c r="F16" s="12"/>
      <c r="G16" s="3"/>
      <c r="H16" s="3"/>
      <c r="I16" s="3"/>
    </row>
    <row r="17" spans="1:21" x14ac:dyDescent="0.35">
      <c r="A17" s="24" t="s">
        <v>20</v>
      </c>
      <c r="B17" s="11"/>
      <c r="C17" s="84"/>
      <c r="F17" s="12"/>
      <c r="G17" s="3"/>
      <c r="H17" s="3"/>
      <c r="I17" s="3"/>
    </row>
    <row r="18" spans="1:21" x14ac:dyDescent="0.35">
      <c r="A18" s="19" t="s">
        <v>21</v>
      </c>
      <c r="B18" s="16" t="s">
        <v>98</v>
      </c>
      <c r="C18" s="80">
        <v>26374.959999999999</v>
      </c>
      <c r="D18" s="17">
        <f>ROUND(L55-C18,0)</f>
        <v>0</v>
      </c>
      <c r="F18" s="12"/>
      <c r="G18" s="3"/>
      <c r="H18" s="3"/>
      <c r="I18" s="3"/>
    </row>
    <row r="19" spans="1:21" x14ac:dyDescent="0.35">
      <c r="A19" s="19" t="s">
        <v>22</v>
      </c>
      <c r="B19" s="16" t="s">
        <v>98</v>
      </c>
      <c r="C19" s="81">
        <v>8.9650000000000007E-3</v>
      </c>
      <c r="F19" s="12"/>
      <c r="G19" s="3"/>
      <c r="H19" s="3"/>
      <c r="I19" s="3"/>
    </row>
    <row r="20" spans="1:21" ht="15" thickBot="1" x14ac:dyDescent="0.4">
      <c r="A20" s="19" t="s">
        <v>11</v>
      </c>
      <c r="B20" s="21"/>
      <c r="C20" s="26">
        <f>+C18*C19</f>
        <v>236.4515164</v>
      </c>
      <c r="F20" s="12"/>
      <c r="G20" s="3"/>
      <c r="H20" s="3"/>
      <c r="I20" s="3"/>
    </row>
    <row r="21" spans="1:21" s="2" customFormat="1" x14ac:dyDescent="0.35">
      <c r="A21" s="19"/>
      <c r="B21" s="19"/>
      <c r="C21" s="22"/>
      <c r="F21" s="10"/>
      <c r="G21" s="3"/>
      <c r="H21" s="3"/>
      <c r="I21" s="3"/>
      <c r="Q21"/>
      <c r="R21"/>
      <c r="S21"/>
      <c r="T21"/>
      <c r="U21"/>
    </row>
    <row r="22" spans="1:21" s="2" customFormat="1" x14ac:dyDescent="0.35">
      <c r="C22" s="10"/>
      <c r="F22" s="10"/>
      <c r="G22" s="3"/>
      <c r="H22" s="3"/>
      <c r="I22" s="3"/>
      <c r="Q22"/>
      <c r="R22"/>
      <c r="S22"/>
      <c r="T22"/>
      <c r="U22"/>
    </row>
    <row r="23" spans="1:21" x14ac:dyDescent="0.35">
      <c r="H23" s="3"/>
      <c r="I23" s="3"/>
      <c r="R23" s="2"/>
      <c r="S23" s="2"/>
      <c r="T23" s="2"/>
      <c r="U23" s="2"/>
    </row>
    <row r="24" spans="1:21" x14ac:dyDescent="0.35">
      <c r="H24" s="3"/>
      <c r="I24" s="3"/>
      <c r="R24" s="2"/>
      <c r="S24" s="2"/>
      <c r="T24" s="2"/>
      <c r="U24" s="2"/>
    </row>
    <row r="25" spans="1:21" x14ac:dyDescent="0.35">
      <c r="H25" s="3"/>
      <c r="I25" s="3"/>
    </row>
    <row r="26" spans="1:21" x14ac:dyDescent="0.35">
      <c r="H26" s="3"/>
      <c r="I26" s="3"/>
    </row>
    <row r="27" spans="1:21" x14ac:dyDescent="0.35">
      <c r="H27" s="3"/>
      <c r="I27" s="3"/>
    </row>
    <row r="28" spans="1:21" x14ac:dyDescent="0.35">
      <c r="H28" s="3"/>
      <c r="I28" s="3"/>
    </row>
    <row r="29" spans="1:21" x14ac:dyDescent="0.35">
      <c r="H29" s="3"/>
      <c r="I29" s="3"/>
    </row>
    <row r="30" spans="1:21" x14ac:dyDescent="0.35">
      <c r="H30" s="3"/>
      <c r="I30" s="3"/>
      <c r="O30" s="34">
        <v>181048673</v>
      </c>
    </row>
    <row r="31" spans="1:21" x14ac:dyDescent="0.35">
      <c r="H31" s="3"/>
      <c r="I31" s="3"/>
    </row>
    <row r="32" spans="1:21" x14ac:dyDescent="0.35">
      <c r="H32" s="3"/>
      <c r="I32" s="3"/>
    </row>
    <row r="33" spans="8:9" x14ac:dyDescent="0.35">
      <c r="H33" s="3"/>
      <c r="I33" s="3"/>
    </row>
    <row r="34" spans="8:9" x14ac:dyDescent="0.35">
      <c r="H34" s="3"/>
      <c r="I34" s="3"/>
    </row>
    <row r="35" spans="8:9" x14ac:dyDescent="0.35">
      <c r="H35" s="3"/>
      <c r="I35" s="3"/>
    </row>
    <row r="36" spans="8:9" x14ac:dyDescent="0.35">
      <c r="H36" s="3"/>
      <c r="I36" s="3"/>
    </row>
    <row r="54" spans="3:12" x14ac:dyDescent="0.35">
      <c r="L54" s="2" t="s">
        <v>118</v>
      </c>
    </row>
    <row r="55" spans="3:12" x14ac:dyDescent="0.35">
      <c r="C55" s="16" t="s">
        <v>10</v>
      </c>
      <c r="E55" s="2" t="s">
        <v>86</v>
      </c>
      <c r="L55" s="49">
        <v>26375</v>
      </c>
    </row>
    <row r="56" spans="3:12" x14ac:dyDescent="0.35">
      <c r="C56" s="35">
        <v>3249303</v>
      </c>
      <c r="E56" s="35">
        <v>181048673</v>
      </c>
    </row>
    <row r="79" spans="1:1" x14ac:dyDescent="0.35">
      <c r="A79" s="35">
        <f>2766000</f>
        <v>2766000</v>
      </c>
    </row>
  </sheetData>
  <pageMargins left="0.7" right="0.7" top="0.75" bottom="0.75" header="0.3" footer="0.3"/>
  <pageSetup orientation="portrait" verticalDpi="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F70D6E-BAD0-4536-ADA0-3590BDC566D6}"/>
</file>

<file path=customXml/itemProps2.xml><?xml version="1.0" encoding="utf-8"?>
<ds:datastoreItem xmlns:ds="http://schemas.openxmlformats.org/officeDocument/2006/customXml" ds:itemID="{BB8B2251-34B7-4539-A7C9-6CA67A0EF74B}"/>
</file>

<file path=customXml/itemProps3.xml><?xml version="1.0" encoding="utf-8"?>
<ds:datastoreItem xmlns:ds="http://schemas.openxmlformats.org/officeDocument/2006/customXml" ds:itemID="{90216062-EF95-4410-B858-5323EF2FAA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IRR 54</vt:lpstr>
      <vt:lpstr>Summary of Snips - IRR 54 a-h</vt:lpstr>
      <vt:lpstr>SUPPORT -&gt;</vt:lpstr>
      <vt:lpstr>54a - Polk Fuel</vt:lpstr>
      <vt:lpstr>54a - Polk 1</vt:lpstr>
      <vt:lpstr>54b - So Tampa</vt:lpstr>
      <vt:lpstr>54c - Energy Storage</vt:lpstr>
      <vt:lpstr>54d - GRR</vt:lpstr>
      <vt:lpstr>54e - BOC</vt:lpstr>
      <vt:lpstr>54e - HQ</vt:lpstr>
      <vt:lpstr>54f - Digital &amp; Self-Svc</vt:lpstr>
      <vt:lpstr>54g - Lighting</vt:lpstr>
      <vt:lpstr>54h - Solar</vt:lpstr>
      <vt:lpstr>Support for Solar</vt:lpstr>
      <vt:lpstr>'Summary of Snips - IRR 54 a-h'!Print_Area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2024-05-24T13:59:27Z</dcterms:created>
  <dcterms:modified xsi:type="dcterms:W3CDTF">2024-05-24T13:59:33Z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2024-05-24T13:59:31Z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5bb1e8d5-7bd6-49a0-ae9c-7cc6ea24a687</vt:lpwstr>
  </property>
  <property fmtid="{D5CDD505-2E9C-101B-9397-08002B2CF9AE}" pid="8" name="MSIP_Label_a83f872e-d8d7-43ac-9961-0f2ad31e50e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0x0101000C25C4885EF66B48AAFD9E4A9CC8BF5E</vt:lpwstr>
  </property>
  <property fmtid="{D5CDD505-2E9C-101B-9397-08002B2CF9AE}" pid="11" name="{A44787D4-0540-4523-9961-78E4036D8C6D}">
    <vt:lpwstr>{B9BE4FED-CC1F-4170-8663-C8364707616E}</vt:lpwstr>
  </property>
</Properties>
</file>