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Auditing Bureau\z-Compliance Current Audits\Tomer\TECO Rate Case 2024-102-2-1\"/>
    </mc:Choice>
  </mc:AlternateContent>
  <bookViews>
    <workbookView xWindow="-28920" yWindow="1550" windowWidth="29040" windowHeight="15840"/>
  </bookViews>
  <sheets>
    <sheet name="Invoice Testing" sheetId="112" r:id="rId1"/>
    <sheet name="C-15 2023" sheetId="99" r:id="rId2"/>
    <sheet name="2023A" sheetId="111" r:id="rId3"/>
  </sheets>
  <definedNames>
    <definedName name="BalDatData" localSheetId="0">#REF!</definedName>
    <definedName name="BalDatData">#REF!</definedName>
    <definedName name="BegMonth" localSheetId="0">#REF!</definedName>
    <definedName name="BegMonth">#REF!</definedName>
    <definedName name="DocketNum" localSheetId="0">#REF!</definedName>
    <definedName name="DocketNum">#REF!</definedName>
    <definedName name="HistYear" localSheetId="0">#REF!</definedName>
    <definedName name="HistYear">#REF!</definedName>
    <definedName name="jjj" hidden="1">{"Page 1",#N/A,FALSE,"INDSDUE2";"Page 2",#N/A,FALSE,"INDSDUE2"}</definedName>
    <definedName name="PLine1" localSheetId="0">#REF!</definedName>
    <definedName name="PLine1">#REF!</definedName>
    <definedName name="PLine2" localSheetId="0">#REF!</definedName>
    <definedName name="PLine2">#REF!</definedName>
    <definedName name="PLine3" localSheetId="0">#REF!</definedName>
    <definedName name="PLine3">#REF!</definedName>
    <definedName name="PLine4" localSheetId="0">#REF!</definedName>
    <definedName name="PLine4">#REF!</definedName>
    <definedName name="_xlnm.Print_Area" localSheetId="1">'C-15 2023'!$A$1:$S$53</definedName>
    <definedName name="PriorYear" localSheetId="0">#REF!</definedName>
    <definedName name="PriorYear">#REF!</definedName>
    <definedName name="TestYear" localSheetId="0">#REF!</definedName>
    <definedName name="TestYear">#REF!</definedName>
    <definedName name="wrn.Print." hidden="1">{"Page 1",#N/A,FALSE,"INDSDUE2";"Page 2",#N/A,FALSE,"INDSDUE2"}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12" l="1"/>
  <c r="F9" i="112"/>
  <c r="F10" i="112"/>
  <c r="F11" i="112"/>
  <c r="F12" i="112"/>
  <c r="F13" i="112"/>
  <c r="F14" i="112"/>
  <c r="F15" i="112"/>
  <c r="F16" i="112"/>
  <c r="F17" i="112"/>
  <c r="F18" i="112"/>
  <c r="F19" i="112"/>
  <c r="F20" i="112"/>
  <c r="F21" i="112"/>
  <c r="F22" i="112"/>
  <c r="F23" i="112"/>
  <c r="F24" i="112"/>
  <c r="F25" i="112"/>
  <c r="F26" i="112"/>
  <c r="F27" i="112"/>
  <c r="F28" i="112"/>
  <c r="F29" i="112"/>
  <c r="F30" i="112"/>
  <c r="F31" i="112"/>
  <c r="F32" i="112"/>
  <c r="F33" i="112"/>
  <c r="F34" i="112"/>
  <c r="F35" i="112"/>
  <c r="F36" i="112"/>
  <c r="F37" i="112"/>
  <c r="F38" i="112"/>
  <c r="F39" i="112"/>
  <c r="F40" i="112"/>
  <c r="F41" i="112"/>
  <c r="F42" i="112"/>
  <c r="F43" i="112"/>
  <c r="F44" i="112"/>
  <c r="F45" i="112"/>
  <c r="F46" i="112"/>
  <c r="F47" i="112"/>
  <c r="H47" i="112"/>
  <c r="H43" i="112"/>
  <c r="H41" i="112"/>
  <c r="H40" i="112"/>
  <c r="H35" i="112"/>
  <c r="H37" i="112"/>
  <c r="H32" i="112" l="1"/>
  <c r="H30" i="112"/>
  <c r="H25" i="112"/>
  <c r="H24" i="112"/>
  <c r="H20" i="112"/>
  <c r="H18" i="112"/>
  <c r="H19" i="112"/>
  <c r="H16" i="112"/>
  <c r="H12" i="112"/>
  <c r="I8" i="112"/>
  <c r="H48" i="112" l="1"/>
  <c r="I9" i="112"/>
  <c r="I10" i="112"/>
  <c r="I11" i="112"/>
  <c r="I12" i="112"/>
  <c r="I13" i="112"/>
  <c r="I14" i="112"/>
  <c r="I15" i="112"/>
  <c r="I16" i="112"/>
  <c r="I17" i="112"/>
  <c r="I18" i="112"/>
  <c r="I19" i="112"/>
  <c r="I20" i="112"/>
  <c r="I21" i="112"/>
  <c r="I22" i="112"/>
  <c r="I23" i="112"/>
  <c r="I24" i="112"/>
  <c r="I26" i="112"/>
  <c r="I27" i="112"/>
  <c r="I28" i="112"/>
  <c r="I29" i="112"/>
  <c r="I30" i="112"/>
  <c r="I31" i="112"/>
  <c r="I32" i="112"/>
  <c r="I33" i="112"/>
  <c r="I34" i="112"/>
  <c r="I35" i="112"/>
  <c r="I36" i="112"/>
  <c r="I37" i="112"/>
  <c r="I38" i="112"/>
  <c r="I39" i="112"/>
  <c r="I40" i="112"/>
  <c r="I41" i="112"/>
  <c r="I42" i="112"/>
  <c r="I43" i="112"/>
  <c r="I44" i="112"/>
  <c r="I45" i="112"/>
  <c r="I46" i="112"/>
  <c r="I47" i="112"/>
  <c r="D48" i="112"/>
  <c r="F52" i="112"/>
  <c r="F48" i="112"/>
  <c r="F50" i="112" s="1"/>
  <c r="I48" i="112" l="1"/>
  <c r="F42" i="111" l="1"/>
  <c r="F38" i="111"/>
  <c r="K28" i="99" s="1"/>
  <c r="R28" i="99" s="1"/>
  <c r="F36" i="111"/>
  <c r="F35" i="111"/>
  <c r="F33" i="111"/>
  <c r="K26" i="99" s="1"/>
  <c r="F32" i="111"/>
  <c r="F30" i="111"/>
  <c r="F29" i="111"/>
  <c r="F27" i="111"/>
  <c r="F19" i="111"/>
  <c r="K21" i="99" s="1"/>
  <c r="F15" i="111"/>
  <c r="F14" i="111"/>
  <c r="K18" i="99" s="1"/>
  <c r="F11" i="111"/>
  <c r="F7" i="111"/>
  <c r="F39" i="111"/>
  <c r="K29" i="99" s="1"/>
  <c r="R29" i="99" s="1"/>
  <c r="F37" i="111"/>
  <c r="K27" i="99" s="1"/>
  <c r="R27" i="99" s="1"/>
  <c r="F34" i="111"/>
  <c r="F31" i="111"/>
  <c r="K25" i="99" s="1"/>
  <c r="R25" i="99" s="1"/>
  <c r="F26" i="111"/>
  <c r="K24" i="99" s="1"/>
  <c r="R24" i="99" s="1"/>
  <c r="F25" i="111"/>
  <c r="K23" i="99" s="1"/>
  <c r="R23" i="99" s="1"/>
  <c r="F22" i="111"/>
  <c r="K22" i="99" s="1"/>
  <c r="F20" i="111"/>
  <c r="F18" i="111"/>
  <c r="K20" i="99" s="1"/>
  <c r="F17" i="111"/>
  <c r="F16" i="111"/>
  <c r="K19" i="99" s="1"/>
  <c r="F13" i="111"/>
  <c r="K17" i="99" s="1"/>
  <c r="F12" i="111"/>
  <c r="K16" i="99" s="1"/>
  <c r="F9" i="111"/>
  <c r="F8" i="111"/>
  <c r="F6" i="111"/>
  <c r="K15" i="99" s="1"/>
  <c r="F41" i="111"/>
  <c r="F40" i="111"/>
  <c r="F28" i="111"/>
  <c r="F21" i="111"/>
  <c r="F5" i="111"/>
  <c r="F24" i="111"/>
  <c r="F23" i="111"/>
  <c r="F10" i="111"/>
  <c r="F4" i="111"/>
  <c r="F3" i="111"/>
  <c r="R41" i="99"/>
  <c r="D43" i="111"/>
  <c r="F47" i="111" l="1"/>
  <c r="K31" i="99" s="1"/>
  <c r="R31" i="99" s="1"/>
  <c r="F43" i="111"/>
  <c r="F45" i="111" s="1"/>
  <c r="K39" i="99"/>
  <c r="R16" i="99" l="1"/>
  <c r="R17" i="99"/>
  <c r="R18" i="99" l="1"/>
  <c r="R15" i="99" l="1"/>
  <c r="R19" i="99"/>
  <c r="R20" i="99"/>
  <c r="R21" i="99"/>
  <c r="R22" i="99"/>
  <c r="R39" i="99" l="1"/>
  <c r="R43" i="99" s="1"/>
  <c r="K43" i="99"/>
</calcChain>
</file>

<file path=xl/sharedStrings.xml><?xml version="1.0" encoding="utf-8"?>
<sst xmlns="http://schemas.openxmlformats.org/spreadsheetml/2006/main" count="461" uniqueCount="113">
  <si>
    <t>SCHEDULE C-15</t>
  </si>
  <si>
    <t>INDUSTRY ASSOCIATION DUES</t>
  </si>
  <si>
    <t>FLORIDA PUBLIC SERVICE COMMISSION</t>
  </si>
  <si>
    <t xml:space="preserve">    EXPLANATION:</t>
  </si>
  <si>
    <t>Provide a schedule of industry association dues included in cost of service by organization for the test year and the</t>
  </si>
  <si>
    <t xml:space="preserve">       Type of data shown:</t>
  </si>
  <si>
    <t>most recent historical year.  Indicate the nature of each  organization.  Individual dues less than $10,000 may be</t>
  </si>
  <si>
    <t>COMPANY: TAMPA ELECTRIC COMPANY</t>
  </si>
  <si>
    <t>aggregated.</t>
  </si>
  <si>
    <t>XX</t>
  </si>
  <si>
    <t>(Dollars in 000's)</t>
  </si>
  <si>
    <t>(1)</t>
  </si>
  <si>
    <t>(2)</t>
  </si>
  <si>
    <t>(3)</t>
  </si>
  <si>
    <t>(4)</t>
  </si>
  <si>
    <t>(5)</t>
  </si>
  <si>
    <t>Line</t>
  </si>
  <si>
    <t>Jurisdictional</t>
  </si>
  <si>
    <t>No.</t>
  </si>
  <si>
    <t>Name of Organization</t>
  </si>
  <si>
    <t>Nature of Organization</t>
  </si>
  <si>
    <t>Electric Utility</t>
  </si>
  <si>
    <t>Factor</t>
  </si>
  <si>
    <t xml:space="preserve">Amount </t>
  </si>
  <si>
    <t>Technical/Professional</t>
  </si>
  <si>
    <t>Drive Electric Florida</t>
  </si>
  <si>
    <t>Economic Development</t>
  </si>
  <si>
    <t>Edison Electric Institute</t>
  </si>
  <si>
    <t>Business Association</t>
  </si>
  <si>
    <t>University of Florida Foundation</t>
  </si>
  <si>
    <t>Total Industry Association Dues</t>
  </si>
  <si>
    <t>Average Number of Customers</t>
  </si>
  <si>
    <t>Dues Per Customer</t>
  </si>
  <si>
    <t xml:space="preserve">As contemplated in Section 25-6.0426, Part 7, Recovery of Economic Development Expenses of the Florida Administrative code, Tampa Electric </t>
  </si>
  <si>
    <t xml:space="preserve">reports Industry Dues, “for surveillance reports and earnings review calculations 95% of the expenses incurred for the reporting period,” not </t>
  </si>
  <si>
    <t>exceed the lesser of 0.15 percent of gross annual revenues, plus two-thirds of EEI dues consistent with past Commission policy.</t>
  </si>
  <si>
    <t>Totals may be affected due to rounding.</t>
  </si>
  <si>
    <t>Supporting Schedules: F-8</t>
  </si>
  <si>
    <t>Recap Schedules:</t>
  </si>
  <si>
    <t>Electric Drive Transportation Association (EDTA)</t>
  </si>
  <si>
    <t>Technical</t>
  </si>
  <si>
    <t>Utilities Technology Council</t>
  </si>
  <si>
    <t>Projected Test Year Ended 12/31/2025</t>
  </si>
  <si>
    <t>Projected Prior Year Ended 12/31/2024</t>
  </si>
  <si>
    <t>Historical Prior Year Ended 12/31/2023</t>
  </si>
  <si>
    <t>Florida Chamber of Commerce</t>
  </si>
  <si>
    <t>Air and Waste Mgmt Association</t>
  </si>
  <si>
    <t>CHWMEG Inc</t>
  </si>
  <si>
    <t>Florida Electric Power Coord. Group</t>
  </si>
  <si>
    <t>Florida Municipal Electric Association</t>
  </si>
  <si>
    <t>Florida Trucking Association</t>
  </si>
  <si>
    <t>North American Electric Reliability Corporation (NERC)</t>
  </si>
  <si>
    <t>North American Transmission Forum</t>
  </si>
  <si>
    <t>Tampa Bay Clean Cities Coalition</t>
  </si>
  <si>
    <t>Baker Botts</t>
  </si>
  <si>
    <t>Bundle Track LLC</t>
  </si>
  <si>
    <t>Edison Electric Institute - Note 1 (EEI)</t>
  </si>
  <si>
    <t>Florida Reliability Coordinating Council</t>
  </si>
  <si>
    <t>Jaber Group Inc</t>
  </si>
  <si>
    <t>Southeastern Electric Exchange</t>
  </si>
  <si>
    <t>Community Development</t>
  </si>
  <si>
    <t>American Association of Black in Energy</t>
  </si>
  <si>
    <t>Consumer Energy Alliance</t>
  </si>
  <si>
    <t>Lake Jovita Golf &amp; Country Club</t>
  </si>
  <si>
    <t>National Energy &amp; Utility Affordability Coalition</t>
  </si>
  <si>
    <t>Pioneer Flirodia Museum</t>
  </si>
  <si>
    <t>Visit Tampa Bay</t>
  </si>
  <si>
    <t>Lobby Group</t>
  </si>
  <si>
    <t>Associated Industries of Florida*</t>
  </si>
  <si>
    <t>Brandon Chamber of Commerce*</t>
  </si>
  <si>
    <t>Florida Chamber of Commerce*</t>
  </si>
  <si>
    <t>Florida Economic Development Council</t>
  </si>
  <si>
    <t>Florida State Hispanic Chamber of Commerce</t>
  </si>
  <si>
    <t>North Tampa Chamber of Commerce*</t>
  </si>
  <si>
    <t>Plant City Chamber of Commerce*</t>
  </si>
  <si>
    <t>Ruskin Chamber of Commerce*</t>
  </si>
  <si>
    <t>Southern States Energy Board</t>
  </si>
  <si>
    <t>Tampa Bay Latin Chamber</t>
  </si>
  <si>
    <t>Tampa Bay Chamber Foundation</t>
  </si>
  <si>
    <t>Temple Terrace Chamber of Commerce*/Greater Tampa</t>
  </si>
  <si>
    <t>Upper Tampa Bay Regional Chamber of Commerce</t>
  </si>
  <si>
    <t>Westshore Alliance*</t>
  </si>
  <si>
    <t>*Aggregate</t>
  </si>
  <si>
    <t>Dues less than $10,000 aggregated</t>
  </si>
  <si>
    <t>Per GL</t>
  </si>
  <si>
    <t>Per SR</t>
  </si>
  <si>
    <t>*100% disallowed on SR</t>
  </si>
  <si>
    <t>*5% disallowed on SR</t>
  </si>
  <si>
    <t>Total disallowed on SR</t>
  </si>
  <si>
    <t xml:space="preserve">*Note: There is a difference between what was booked to the GL and what was presented on C-15 due to disallowances related to lobbying, community development, and economic development activites. These activites are disallowed in some fashion on the Surveillance Report, thus excluded from C-15. </t>
  </si>
  <si>
    <t xml:space="preserve">Witness: </t>
  </si>
  <si>
    <t xml:space="preserve">DOCKET No. </t>
  </si>
  <si>
    <t>Page 1 of 1</t>
  </si>
  <si>
    <t>Allowance Per Utility</t>
  </si>
  <si>
    <t>Audited Amount</t>
  </si>
  <si>
    <t>Variance</t>
  </si>
  <si>
    <t>Testing Criteria</t>
  </si>
  <si>
    <t>2. Is the expense recoded in the proper period?</t>
  </si>
  <si>
    <t>4. Is the expense in the proper amount?</t>
  </si>
  <si>
    <t>3. Is the expense recoverable?</t>
  </si>
  <si>
    <t>Y</t>
  </si>
  <si>
    <t>n/a</t>
  </si>
  <si>
    <t xml:space="preserve">N </t>
  </si>
  <si>
    <t>Comments</t>
  </si>
  <si>
    <t>No invoice provided</t>
  </si>
  <si>
    <t>TAMPA ELECTRIC COMPANY</t>
  </si>
  <si>
    <t>FILE AND SUSPEND RATE CASE</t>
  </si>
  <si>
    <t>HISTORICAL TEST YEAR ENDED DECEMBER 31, 2023</t>
  </si>
  <si>
    <t>DOCKET NO. 20240026-EI; AUDIT CONTROL NO. 2024-102-2-1</t>
  </si>
  <si>
    <t>INDUSTRY DUES</t>
  </si>
  <si>
    <t>Out of Period - September 16, 2022</t>
  </si>
  <si>
    <t>N</t>
  </si>
  <si>
    <t>1. Is the expense supported by adequate documentation?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</si>
</sst>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##,000"/>
    <numFmt numFmtId="167" formatCode="&quot;$&quot;#,##0\ ;\(&quot;$&quot;#,##0\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 val="doubleAccounting"/>
      <sz val="8"/>
      <name val="Arial"/>
      <family val="2"/>
    </font>
    <font>
      <sz val="10"/>
      <name val="Arial"/>
      <family val="2"/>
    </font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/>
      <top/>
      <bottom style="double">
        <color indexed="64"/>
      </bottom>
      <diagonal/>
    </border>
  </borders>
  <cellStyleXfs count="38">
    <xf numFmtId="0" fontId="0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on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ont="0" applyFill="0" applyAlignment="0" applyProtection="0"/>
    <xf numFmtId="37" fontId="8" fillId="0" borderId="0"/>
    <xf numFmtId="0" fontId="7" fillId="0" borderId="0"/>
    <xf numFmtId="37" fontId="11" fillId="0" borderId="0"/>
    <xf numFmtId="0" fontId="11" fillId="0" borderId="0"/>
    <xf numFmtId="0" fontId="7" fillId="0" borderId="0">
      <alignment vertical="top"/>
    </xf>
    <xf numFmtId="0" fontId="7" fillId="0" borderId="0"/>
    <xf numFmtId="0" fontId="13" fillId="0" borderId="0"/>
    <xf numFmtId="37" fontId="8" fillId="0" borderId="0"/>
    <xf numFmtId="0" fontId="4" fillId="0" borderId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166" fontId="14" fillId="0" borderId="7" applyNumberFormat="0" applyProtection="0">
      <alignment horizontal="right" vertical="center"/>
    </xf>
    <xf numFmtId="0" fontId="15" fillId="2" borderId="8" applyNumberFormat="0" applyAlignment="0" applyProtection="0">
      <alignment horizontal="left" vertical="center" indent="1"/>
    </xf>
    <xf numFmtId="166" fontId="14" fillId="3" borderId="8" applyNumberFormat="0" applyAlignment="0" applyProtection="0">
      <alignment horizontal="left" vertical="center" indent="1"/>
    </xf>
    <xf numFmtId="0" fontId="7" fillId="0" borderId="1" applyNumberFormat="0" applyFont="0" applyFill="0" applyAlignment="0" applyProtection="0"/>
    <xf numFmtId="0" fontId="7" fillId="0" borderId="2" applyNumberFormat="0" applyFon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3" xfId="0" applyFont="1" applyBorder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165" fontId="3" fillId="0" borderId="0" xfId="7" applyNumberFormat="1" applyFont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3" xfId="0" quotePrefix="1" applyFont="1" applyBorder="1" applyAlignment="1">
      <alignment horizontal="center"/>
    </xf>
    <xf numFmtId="164" fontId="3" fillId="0" borderId="0" xfId="1" applyNumberFormat="1" applyFont="1"/>
    <xf numFmtId="164" fontId="3" fillId="0" borderId="0" xfId="1" applyNumberFormat="1" applyFont="1" applyBorder="1"/>
    <xf numFmtId="0" fontId="5" fillId="0" borderId="0" xfId="27" applyFont="1" applyAlignment="1">
      <alignment wrapText="1"/>
    </xf>
    <xf numFmtId="165" fontId="3" fillId="0" borderId="0" xfId="7" applyNumberFormat="1" applyFont="1" applyBorder="1"/>
    <xf numFmtId="0" fontId="5" fillId="0" borderId="0" xfId="27" applyFont="1" applyAlignment="1">
      <alignment horizontal="right" wrapText="1"/>
    </xf>
    <xf numFmtId="0" fontId="5" fillId="0" borderId="0" xfId="27" quotePrefix="1" applyFont="1" applyAlignment="1">
      <alignment horizontal="right" wrapText="1"/>
    </xf>
    <xf numFmtId="14" fontId="3" fillId="0" borderId="3" xfId="0" applyNumberFormat="1" applyFont="1" applyBorder="1" applyAlignment="1">
      <alignment horizontal="center"/>
    </xf>
    <xf numFmtId="14" fontId="3" fillId="0" borderId="3" xfId="0" quotePrefix="1" applyNumberFormat="1" applyFont="1" applyBorder="1" applyAlignment="1">
      <alignment horizontal="center"/>
    </xf>
    <xf numFmtId="164" fontId="6" fillId="0" borderId="0" xfId="1" applyNumberFormat="1" applyFont="1" applyBorder="1"/>
    <xf numFmtId="0" fontId="3" fillId="0" borderId="0" xfId="7" applyNumberFormat="1" applyFont="1" applyBorder="1"/>
    <xf numFmtId="44" fontId="3" fillId="0" borderId="0" xfId="7" applyFont="1" applyBorder="1"/>
    <xf numFmtId="165" fontId="3" fillId="0" borderId="5" xfId="1" applyNumberFormat="1" applyFont="1" applyBorder="1"/>
    <xf numFmtId="165" fontId="3" fillId="0" borderId="0" xfId="7" applyNumberFormat="1" applyFont="1" applyFill="1"/>
    <xf numFmtId="164" fontId="3" fillId="0" borderId="0" xfId="1" applyNumberFormat="1" applyFont="1" applyFill="1" applyBorder="1"/>
    <xf numFmtId="164" fontId="3" fillId="0" borderId="0" xfId="1" applyNumberFormat="1" applyFont="1" applyFill="1" applyBorder="1" applyAlignment="1">
      <alignment horizontal="center"/>
    </xf>
    <xf numFmtId="0" fontId="3" fillId="0" borderId="0" xfId="7" applyNumberFormat="1" applyFont="1" applyFill="1" applyBorder="1"/>
    <xf numFmtId="0" fontId="2" fillId="0" borderId="0" xfId="0" applyFont="1"/>
    <xf numFmtId="0" fontId="5" fillId="0" borderId="3" xfId="27" applyFont="1" applyBorder="1"/>
    <xf numFmtId="0" fontId="0" fillId="0" borderId="3" xfId="0" applyBorder="1"/>
    <xf numFmtId="164" fontId="3" fillId="0" borderId="3" xfId="1" applyNumberFormat="1" applyFont="1" applyBorder="1"/>
    <xf numFmtId="165" fontId="3" fillId="0" borderId="0" xfId="7" applyNumberFormat="1" applyFont="1" applyFill="1" applyAlignment="1">
      <alignment horizontal="left"/>
    </xf>
    <xf numFmtId="165" fontId="3" fillId="0" borderId="0" xfId="7" applyNumberFormat="1" applyFont="1" applyAlignment="1">
      <alignment horizontal="left"/>
    </xf>
    <xf numFmtId="43" fontId="0" fillId="0" borderId="0" xfId="0" applyNumberFormat="1"/>
    <xf numFmtId="43" fontId="16" fillId="0" borderId="0" xfId="0" applyNumberFormat="1" applyFont="1"/>
    <xf numFmtId="43" fontId="0" fillId="5" borderId="0" xfId="0" applyNumberFormat="1" applyFill="1"/>
    <xf numFmtId="43" fontId="17" fillId="0" borderId="0" xfId="0" applyNumberFormat="1" applyFont="1"/>
    <xf numFmtId="43" fontId="0" fillId="0" borderId="0" xfId="1" applyFont="1" applyFill="1"/>
    <xf numFmtId="0" fontId="16" fillId="0" borderId="0" xfId="0" applyFont="1" applyAlignment="1">
      <alignment horizontal="center"/>
    </xf>
    <xf numFmtId="43" fontId="0" fillId="6" borderId="0" xfId="0" applyNumberFormat="1" applyFill="1"/>
    <xf numFmtId="43" fontId="16" fillId="4" borderId="0" xfId="0" applyNumberFormat="1" applyFont="1" applyFill="1"/>
    <xf numFmtId="0" fontId="0" fillId="0" borderId="9" xfId="0" applyBorder="1"/>
    <xf numFmtId="43" fontId="0" fillId="0" borderId="9" xfId="1" applyFont="1" applyFill="1" applyBorder="1"/>
    <xf numFmtId="43" fontId="0" fillId="5" borderId="9" xfId="0" applyNumberFormat="1" applyFill="1" applyBorder="1"/>
    <xf numFmtId="0" fontId="2" fillId="0" borderId="9" xfId="0" applyFont="1" applyBorder="1"/>
    <xf numFmtId="44" fontId="0" fillId="0" borderId="0" xfId="7" applyFont="1"/>
    <xf numFmtId="44" fontId="0" fillId="0" borderId="9" xfId="7" applyFont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8" fillId="0" borderId="0" xfId="0" applyFont="1"/>
    <xf numFmtId="0" fontId="0" fillId="0" borderId="0" xfId="0" applyAlignment="1">
      <alignment horizontal="left" vertical="center" wrapText="1"/>
    </xf>
    <xf numFmtId="0" fontId="3" fillId="0" borderId="6" xfId="0" quotePrefix="1" applyFont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38">
    <cellStyle name="Comma" xfId="1" builtinId="3"/>
    <cellStyle name="Comma 2" xfId="2"/>
    <cellStyle name="Comma 2 2" xfId="3"/>
    <cellStyle name="Comma 3" xfId="4"/>
    <cellStyle name="Comma 4" xfId="5"/>
    <cellStyle name="Comma 5" xfId="37"/>
    <cellStyle name="Comma0" xfId="6"/>
    <cellStyle name="Currency" xfId="7" builtinId="4"/>
    <cellStyle name="Currency 2" xfId="8"/>
    <cellStyle name="Currency 3" xfId="9"/>
    <cellStyle name="Currency0" xfId="10"/>
    <cellStyle name="Currency0 2" xfId="11"/>
    <cellStyle name="Date" xfId="12"/>
    <cellStyle name="Date 2" xfId="13"/>
    <cellStyle name="Fixed" xfId="14"/>
    <cellStyle name="Heading 1 2" xfId="15"/>
    <cellStyle name="Heading 1 3" xfId="16"/>
    <cellStyle name="Heading 2 2" xfId="17"/>
    <cellStyle name="Heading 2 3" xfId="18"/>
    <cellStyle name="Normal" xfId="0" builtinId="0"/>
    <cellStyle name="Normal 2" xfId="19"/>
    <cellStyle name="Normal 2 2" xfId="20"/>
    <cellStyle name="Normal 2 3" xfId="21"/>
    <cellStyle name="Normal 2 4" xfId="22"/>
    <cellStyle name="Normal 3" xfId="23"/>
    <cellStyle name="Normal 4" xfId="24"/>
    <cellStyle name="Normal 5" xfId="25"/>
    <cellStyle name="Normal 6" xfId="26"/>
    <cellStyle name="Normal 7" xfId="36"/>
    <cellStyle name="Normal_Sheet1" xfId="27"/>
    <cellStyle name="Percent 2" xfId="28"/>
    <cellStyle name="Percent 3" xfId="29"/>
    <cellStyle name="Percent 4" xfId="30"/>
    <cellStyle name="SAPDataCell" xfId="31"/>
    <cellStyle name="SAPDimensionCell" xfId="32"/>
    <cellStyle name="SAPMemberCell" xfId="33"/>
    <cellStyle name="Total 2" xfId="34"/>
    <cellStyle name="Total 3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49</xdr:row>
      <xdr:rowOff>9526</xdr:rowOff>
    </xdr:from>
    <xdr:to>
      <xdr:col>13</xdr:col>
      <xdr:colOff>2267820</xdr:colOff>
      <xdr:row>65</xdr:row>
      <xdr:rowOff>25524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E456AA-BFE6-4001-9209-D373EC6F9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06150" y="8153401"/>
          <a:ext cx="3325095" cy="26067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53</xdr:row>
      <xdr:rowOff>123825</xdr:rowOff>
    </xdr:from>
    <xdr:to>
      <xdr:col>2</xdr:col>
      <xdr:colOff>1021904</xdr:colOff>
      <xdr:row>71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E456AA-BFE6-4001-9209-D373EC6F9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8705850"/>
          <a:ext cx="3584129" cy="280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tabSelected="1" topLeftCell="A34" workbookViewId="0">
      <selection activeCell="L22" sqref="L22"/>
    </sheetView>
  </sheetViews>
  <sheetFormatPr defaultRowHeight="12.5" x14ac:dyDescent="0.25"/>
  <cols>
    <col min="2" max="2" width="48.1796875" bestFit="1" customWidth="1"/>
    <col min="3" max="3" width="22" bestFit="1" customWidth="1"/>
    <col min="4" max="4" width="12.81640625" bestFit="1" customWidth="1"/>
    <col min="5" max="5" width="4.1796875" customWidth="1"/>
    <col min="6" max="6" width="12.81640625" bestFit="1" customWidth="1"/>
    <col min="7" max="7" width="21.7265625" bestFit="1" customWidth="1"/>
    <col min="8" max="8" width="15.81640625" bestFit="1" customWidth="1"/>
    <col min="9" max="9" width="14" bestFit="1" customWidth="1"/>
    <col min="10" max="13" width="5.453125" style="48" customWidth="1"/>
    <col min="14" max="14" width="50.7265625" bestFit="1" customWidth="1"/>
  </cols>
  <sheetData>
    <row r="1" spans="1:14" ht="15" x14ac:dyDescent="0.25">
      <c r="A1" s="51" t="s">
        <v>105</v>
      </c>
    </row>
    <row r="2" spans="1:14" ht="15" x14ac:dyDescent="0.25">
      <c r="A2" s="51" t="s">
        <v>106</v>
      </c>
    </row>
    <row r="3" spans="1:14" ht="15" x14ac:dyDescent="0.25">
      <c r="A3" s="51" t="s">
        <v>107</v>
      </c>
    </row>
    <row r="4" spans="1:14" ht="15" x14ac:dyDescent="0.3">
      <c r="A4" s="52" t="s">
        <v>108</v>
      </c>
    </row>
    <row r="5" spans="1:14" ht="15" x14ac:dyDescent="0.3">
      <c r="A5" s="53" t="s">
        <v>109</v>
      </c>
    </row>
    <row r="7" spans="1:14" ht="13" x14ac:dyDescent="0.3">
      <c r="A7" s="50"/>
      <c r="B7" s="50"/>
      <c r="C7" s="50"/>
      <c r="D7" s="50" t="s">
        <v>84</v>
      </c>
      <c r="E7" s="50"/>
      <c r="F7" s="50" t="s">
        <v>85</v>
      </c>
      <c r="G7" s="50" t="s">
        <v>93</v>
      </c>
      <c r="H7" s="50" t="s">
        <v>94</v>
      </c>
      <c r="I7" s="50" t="s">
        <v>95</v>
      </c>
      <c r="J7" s="50">
        <v>1</v>
      </c>
      <c r="K7" s="50">
        <v>2</v>
      </c>
      <c r="L7" s="50">
        <v>3</v>
      </c>
      <c r="M7" s="50">
        <v>4</v>
      </c>
      <c r="N7" s="50" t="s">
        <v>103</v>
      </c>
    </row>
    <row r="8" spans="1:14" x14ac:dyDescent="0.25">
      <c r="B8" t="s">
        <v>46</v>
      </c>
      <c r="C8" t="s">
        <v>28</v>
      </c>
      <c r="D8" s="37">
        <v>4500</v>
      </c>
      <c r="F8" s="35">
        <f>D8</f>
        <v>4500</v>
      </c>
      <c r="G8" s="27"/>
      <c r="H8" s="45">
        <v>4500</v>
      </c>
      <c r="I8" s="45">
        <f>F8-H8</f>
        <v>0</v>
      </c>
      <c r="J8" s="48" t="s">
        <v>100</v>
      </c>
      <c r="K8" s="48" t="s">
        <v>100</v>
      </c>
      <c r="L8" s="48" t="s">
        <v>100</v>
      </c>
      <c r="M8" s="48" t="s">
        <v>100</v>
      </c>
    </row>
    <row r="9" spans="1:14" x14ac:dyDescent="0.25">
      <c r="B9" t="s">
        <v>61</v>
      </c>
      <c r="C9" t="s">
        <v>60</v>
      </c>
      <c r="D9" s="37">
        <v>1750</v>
      </c>
      <c r="F9" s="39">
        <f>D9*0</f>
        <v>0</v>
      </c>
      <c r="G9" s="27" t="s">
        <v>86</v>
      </c>
      <c r="H9" s="45">
        <v>0</v>
      </c>
      <c r="I9" s="45">
        <f t="shared" ref="I9:I47" si="0">F9-H9</f>
        <v>0</v>
      </c>
      <c r="J9" s="48" t="s">
        <v>101</v>
      </c>
      <c r="K9" s="48" t="s">
        <v>101</v>
      </c>
      <c r="L9" s="48" t="s">
        <v>101</v>
      </c>
      <c r="M9" s="48" t="s">
        <v>101</v>
      </c>
    </row>
    <row r="10" spans="1:14" x14ac:dyDescent="0.25">
      <c r="B10" t="s">
        <v>68</v>
      </c>
      <c r="C10" t="s">
        <v>67</v>
      </c>
      <c r="D10" s="37">
        <v>35000</v>
      </c>
      <c r="F10" s="39">
        <f>D10*0</f>
        <v>0</v>
      </c>
      <c r="G10" s="27" t="s">
        <v>86</v>
      </c>
      <c r="H10" s="45">
        <v>0</v>
      </c>
      <c r="I10" s="45">
        <f t="shared" si="0"/>
        <v>0</v>
      </c>
      <c r="J10" s="48" t="s">
        <v>101</v>
      </c>
      <c r="K10" s="48" t="s">
        <v>101</v>
      </c>
      <c r="L10" s="48" t="s">
        <v>101</v>
      </c>
      <c r="M10" s="48" t="s">
        <v>101</v>
      </c>
    </row>
    <row r="11" spans="1:14" x14ac:dyDescent="0.25">
      <c r="B11" t="s">
        <v>54</v>
      </c>
      <c r="C11" t="s">
        <v>24</v>
      </c>
      <c r="D11" s="37">
        <v>46800</v>
      </c>
      <c r="F11" s="33">
        <f>D11</f>
        <v>46800</v>
      </c>
      <c r="H11" s="45">
        <v>46800</v>
      </c>
      <c r="I11" s="45">
        <f t="shared" si="0"/>
        <v>0</v>
      </c>
      <c r="J11" s="48" t="s">
        <v>100</v>
      </c>
      <c r="K11" s="48" t="s">
        <v>100</v>
      </c>
      <c r="L11" s="48" t="s">
        <v>100</v>
      </c>
      <c r="M11" s="48" t="s">
        <v>100</v>
      </c>
    </row>
    <row r="12" spans="1:14" x14ac:dyDescent="0.25">
      <c r="B12" t="s">
        <v>69</v>
      </c>
      <c r="C12" t="s">
        <v>26</v>
      </c>
      <c r="D12" s="37">
        <v>10000</v>
      </c>
      <c r="F12" s="35">
        <f>D12*0.95</f>
        <v>9500</v>
      </c>
      <c r="G12" s="27" t="s">
        <v>87</v>
      </c>
      <c r="H12" s="45">
        <f>D12*0.95</f>
        <v>9500</v>
      </c>
      <c r="I12" s="45">
        <f t="shared" si="0"/>
        <v>0</v>
      </c>
      <c r="J12" s="48" t="s">
        <v>100</v>
      </c>
      <c r="K12" s="48" t="s">
        <v>100</v>
      </c>
      <c r="L12" s="48" t="s">
        <v>100</v>
      </c>
      <c r="M12" s="48" t="s">
        <v>100</v>
      </c>
    </row>
    <row r="13" spans="1:14" x14ac:dyDescent="0.25">
      <c r="B13" t="s">
        <v>55</v>
      </c>
      <c r="C13" t="s">
        <v>24</v>
      </c>
      <c r="D13" s="37">
        <v>2500</v>
      </c>
      <c r="F13" s="35">
        <f t="shared" ref="F13:F14" si="1">D13</f>
        <v>2500</v>
      </c>
      <c r="G13" s="27"/>
      <c r="H13" s="45">
        <v>2500</v>
      </c>
      <c r="I13" s="45">
        <f t="shared" si="0"/>
        <v>0</v>
      </c>
      <c r="J13" s="48" t="s">
        <v>100</v>
      </c>
      <c r="K13" s="48" t="s">
        <v>100</v>
      </c>
      <c r="L13" s="48" t="s">
        <v>100</v>
      </c>
      <c r="M13" s="48" t="s">
        <v>100</v>
      </c>
    </row>
    <row r="14" spans="1:14" x14ac:dyDescent="0.25">
      <c r="B14" t="s">
        <v>47</v>
      </c>
      <c r="C14" t="s">
        <v>28</v>
      </c>
      <c r="D14" s="37">
        <v>7400</v>
      </c>
      <c r="F14" s="35">
        <f t="shared" si="1"/>
        <v>7400</v>
      </c>
      <c r="G14" s="27"/>
      <c r="H14" s="45">
        <v>7400</v>
      </c>
      <c r="I14" s="45">
        <f t="shared" si="0"/>
        <v>0</v>
      </c>
      <c r="J14" s="48" t="s">
        <v>100</v>
      </c>
      <c r="K14" s="48" t="s">
        <v>100</v>
      </c>
      <c r="L14" s="48" t="s">
        <v>100</v>
      </c>
      <c r="M14" s="48" t="s">
        <v>100</v>
      </c>
    </row>
    <row r="15" spans="1:14" x14ac:dyDescent="0.25">
      <c r="B15" t="s">
        <v>62</v>
      </c>
      <c r="C15" t="s">
        <v>60</v>
      </c>
      <c r="D15" s="37">
        <v>10000</v>
      </c>
      <c r="F15" s="39">
        <f>D15*0</f>
        <v>0</v>
      </c>
      <c r="G15" s="27" t="s">
        <v>86</v>
      </c>
      <c r="H15" s="45">
        <v>0</v>
      </c>
      <c r="I15" s="45">
        <f t="shared" si="0"/>
        <v>0</v>
      </c>
      <c r="J15" s="48" t="s">
        <v>101</v>
      </c>
      <c r="K15" s="48" t="s">
        <v>101</v>
      </c>
      <c r="L15" s="48" t="s">
        <v>101</v>
      </c>
      <c r="M15" s="48" t="s">
        <v>101</v>
      </c>
    </row>
    <row r="16" spans="1:14" x14ac:dyDescent="0.25">
      <c r="B16" t="s">
        <v>25</v>
      </c>
      <c r="C16" t="s">
        <v>26</v>
      </c>
      <c r="D16" s="37">
        <v>10000</v>
      </c>
      <c r="F16" s="35">
        <f>D16*0.95</f>
        <v>9500</v>
      </c>
      <c r="G16" s="27" t="s">
        <v>87</v>
      </c>
      <c r="H16" s="45">
        <f>D16*0.95</f>
        <v>9500</v>
      </c>
      <c r="I16" s="45">
        <f t="shared" si="0"/>
        <v>0</v>
      </c>
      <c r="J16" s="48" t="s">
        <v>100</v>
      </c>
      <c r="K16" s="48" t="s">
        <v>100</v>
      </c>
      <c r="L16" s="48" t="s">
        <v>100</v>
      </c>
      <c r="M16" s="48" t="s">
        <v>100</v>
      </c>
    </row>
    <row r="17" spans="2:14" x14ac:dyDescent="0.25">
      <c r="B17" t="s">
        <v>56</v>
      </c>
      <c r="C17" t="s">
        <v>24</v>
      </c>
      <c r="D17" s="37">
        <v>745967</v>
      </c>
      <c r="F17" s="33">
        <f t="shared" ref="F17:F18" si="2">D17</f>
        <v>745967</v>
      </c>
      <c r="H17" s="45"/>
      <c r="I17" s="45">
        <f t="shared" si="0"/>
        <v>745967</v>
      </c>
      <c r="J17" s="48" t="s">
        <v>102</v>
      </c>
      <c r="K17" s="48" t="s">
        <v>102</v>
      </c>
      <c r="L17" s="48" t="s">
        <v>102</v>
      </c>
      <c r="M17" s="48" t="s">
        <v>102</v>
      </c>
      <c r="N17" t="s">
        <v>104</v>
      </c>
    </row>
    <row r="18" spans="2:14" x14ac:dyDescent="0.25">
      <c r="B18" t="s">
        <v>39</v>
      </c>
      <c r="C18" t="s">
        <v>28</v>
      </c>
      <c r="D18" s="37">
        <v>12700.8</v>
      </c>
      <c r="F18" s="33">
        <f t="shared" si="2"/>
        <v>12700.8</v>
      </c>
      <c r="H18" s="45">
        <f>26460*0.48</f>
        <v>12700.8</v>
      </c>
      <c r="I18" s="45">
        <f t="shared" si="0"/>
        <v>0</v>
      </c>
      <c r="J18" s="48" t="s">
        <v>100</v>
      </c>
      <c r="K18" s="48" t="s">
        <v>100</v>
      </c>
      <c r="L18" s="48" t="s">
        <v>100</v>
      </c>
      <c r="M18" s="48" t="s">
        <v>100</v>
      </c>
    </row>
    <row r="19" spans="2:14" x14ac:dyDescent="0.25">
      <c r="B19" t="s">
        <v>70</v>
      </c>
      <c r="C19" t="s">
        <v>26</v>
      </c>
      <c r="D19" s="37">
        <v>100000</v>
      </c>
      <c r="F19" s="33">
        <f t="shared" ref="F19:F20" si="3">D19*0.95</f>
        <v>95000</v>
      </c>
      <c r="G19" s="27" t="s">
        <v>87</v>
      </c>
      <c r="H19" s="45">
        <f>100000*0.95</f>
        <v>95000</v>
      </c>
      <c r="I19" s="45">
        <f t="shared" si="0"/>
        <v>0</v>
      </c>
      <c r="J19" s="48" t="s">
        <v>100</v>
      </c>
      <c r="K19" s="48" t="s">
        <v>100</v>
      </c>
      <c r="L19" s="48" t="s">
        <v>100</v>
      </c>
      <c r="M19" s="48" t="s">
        <v>100</v>
      </c>
    </row>
    <row r="20" spans="2:14" x14ac:dyDescent="0.25">
      <c r="B20" t="s">
        <v>71</v>
      </c>
      <c r="C20" t="s">
        <v>26</v>
      </c>
      <c r="D20" s="37">
        <v>5000</v>
      </c>
      <c r="F20" s="35">
        <f t="shared" si="3"/>
        <v>4750</v>
      </c>
      <c r="G20" s="27" t="s">
        <v>87</v>
      </c>
      <c r="H20" s="45">
        <f>5000*0.95</f>
        <v>4750</v>
      </c>
      <c r="I20" s="45">
        <f t="shared" si="0"/>
        <v>0</v>
      </c>
      <c r="J20" s="48" t="s">
        <v>100</v>
      </c>
      <c r="K20" s="48" t="s">
        <v>100</v>
      </c>
      <c r="L20" s="48" t="s">
        <v>100</v>
      </c>
      <c r="M20" s="48" t="s">
        <v>100</v>
      </c>
    </row>
    <row r="21" spans="2:14" x14ac:dyDescent="0.25">
      <c r="B21" t="s">
        <v>48</v>
      </c>
      <c r="C21" t="s">
        <v>28</v>
      </c>
      <c r="D21" s="37">
        <v>160560</v>
      </c>
      <c r="F21" s="33">
        <f t="shared" ref="F21:F23" si="4">D21</f>
        <v>160560</v>
      </c>
      <c r="H21" s="45">
        <v>160560</v>
      </c>
      <c r="I21" s="45">
        <f t="shared" si="0"/>
        <v>0</v>
      </c>
      <c r="J21" s="48" t="s">
        <v>100</v>
      </c>
      <c r="K21" s="48" t="s">
        <v>100</v>
      </c>
      <c r="L21" s="48" t="s">
        <v>100</v>
      </c>
      <c r="M21" s="48" t="s">
        <v>100</v>
      </c>
    </row>
    <row r="22" spans="2:14" x14ac:dyDescent="0.25">
      <c r="B22" t="s">
        <v>49</v>
      </c>
      <c r="C22" t="s">
        <v>28</v>
      </c>
      <c r="D22" s="37">
        <v>1200</v>
      </c>
      <c r="F22" s="35">
        <f t="shared" si="4"/>
        <v>1200</v>
      </c>
      <c r="G22" s="27"/>
      <c r="H22" s="45">
        <v>1200</v>
      </c>
      <c r="I22" s="45">
        <f t="shared" si="0"/>
        <v>0</v>
      </c>
      <c r="J22" s="48" t="s">
        <v>100</v>
      </c>
      <c r="K22" s="48" t="s">
        <v>100</v>
      </c>
      <c r="L22" s="48" t="s">
        <v>100</v>
      </c>
      <c r="M22" s="48" t="s">
        <v>100</v>
      </c>
    </row>
    <row r="23" spans="2:14" x14ac:dyDescent="0.25">
      <c r="B23" t="s">
        <v>57</v>
      </c>
      <c r="C23" t="s">
        <v>24</v>
      </c>
      <c r="D23" s="37">
        <v>1020257.2999999999</v>
      </c>
      <c r="F23" s="33">
        <f t="shared" si="4"/>
        <v>1020257.2999999999</v>
      </c>
      <c r="H23" s="45">
        <v>1020257.3</v>
      </c>
      <c r="I23" s="45">
        <f t="shared" si="0"/>
        <v>0</v>
      </c>
      <c r="J23" s="48" t="s">
        <v>100</v>
      </c>
      <c r="K23" s="48" t="s">
        <v>100</v>
      </c>
      <c r="L23" s="48" t="s">
        <v>100</v>
      </c>
      <c r="M23" s="48" t="s">
        <v>100</v>
      </c>
    </row>
    <row r="24" spans="2:14" x14ac:dyDescent="0.25">
      <c r="B24" t="s">
        <v>72</v>
      </c>
      <c r="C24" t="s">
        <v>26</v>
      </c>
      <c r="D24" s="37">
        <v>15000</v>
      </c>
      <c r="F24" s="33">
        <f>D24*0.95</f>
        <v>14250</v>
      </c>
      <c r="G24" s="27" t="s">
        <v>87</v>
      </c>
      <c r="H24" s="45">
        <f>(10000+5000)*0.95</f>
        <v>14250</v>
      </c>
      <c r="I24" s="45">
        <f t="shared" si="0"/>
        <v>0</v>
      </c>
      <c r="J24" s="48" t="s">
        <v>100</v>
      </c>
      <c r="K24" s="48" t="s">
        <v>100</v>
      </c>
      <c r="L24" s="48" t="s">
        <v>100</v>
      </c>
      <c r="M24" s="48" t="s">
        <v>100</v>
      </c>
    </row>
    <row r="25" spans="2:14" x14ac:dyDescent="0.25">
      <c r="B25" t="s">
        <v>50</v>
      </c>
      <c r="C25" t="s">
        <v>28</v>
      </c>
      <c r="D25" s="37">
        <v>4766.03</v>
      </c>
      <c r="F25" s="35">
        <f>D25</f>
        <v>4766.03</v>
      </c>
      <c r="G25" s="27"/>
      <c r="H25" s="45">
        <f>5995*0.795</f>
        <v>4766.0250000000005</v>
      </c>
      <c r="I25" s="45">
        <v>0</v>
      </c>
      <c r="J25" s="48" t="s">
        <v>100</v>
      </c>
      <c r="K25" s="48" t="s">
        <v>100</v>
      </c>
      <c r="L25" s="48" t="s">
        <v>100</v>
      </c>
      <c r="M25" s="48" t="s">
        <v>100</v>
      </c>
    </row>
    <row r="26" spans="2:14" x14ac:dyDescent="0.25">
      <c r="B26" t="s">
        <v>50</v>
      </c>
      <c r="C26" t="s">
        <v>67</v>
      </c>
      <c r="D26" s="37">
        <v>1228.98</v>
      </c>
      <c r="F26" s="39">
        <f>D26*0</f>
        <v>0</v>
      </c>
      <c r="G26" s="27" t="s">
        <v>86</v>
      </c>
      <c r="H26" s="45">
        <v>0</v>
      </c>
      <c r="I26" s="45">
        <f t="shared" si="0"/>
        <v>0</v>
      </c>
      <c r="J26" s="48" t="s">
        <v>101</v>
      </c>
      <c r="K26" s="48" t="s">
        <v>101</v>
      </c>
      <c r="L26" s="48" t="s">
        <v>101</v>
      </c>
      <c r="M26" s="48" t="s">
        <v>101</v>
      </c>
    </row>
    <row r="27" spans="2:14" x14ac:dyDescent="0.25">
      <c r="B27" t="s">
        <v>58</v>
      </c>
      <c r="C27" t="s">
        <v>24</v>
      </c>
      <c r="D27" s="37">
        <v>20000</v>
      </c>
      <c r="F27" s="33">
        <f>D27</f>
        <v>20000</v>
      </c>
      <c r="H27" s="45">
        <v>20000</v>
      </c>
      <c r="I27" s="45">
        <f t="shared" si="0"/>
        <v>0</v>
      </c>
      <c r="J27" s="48" t="s">
        <v>100</v>
      </c>
      <c r="K27" s="48" t="s">
        <v>100</v>
      </c>
      <c r="L27" s="48" t="s">
        <v>100</v>
      </c>
      <c r="M27" s="48" t="s">
        <v>100</v>
      </c>
    </row>
    <row r="28" spans="2:14" x14ac:dyDescent="0.25">
      <c r="B28" t="s">
        <v>63</v>
      </c>
      <c r="C28" t="s">
        <v>60</v>
      </c>
      <c r="D28" s="37">
        <v>320.89</v>
      </c>
      <c r="F28" s="39">
        <f>D28*0</f>
        <v>0</v>
      </c>
      <c r="G28" s="27" t="s">
        <v>86</v>
      </c>
      <c r="H28" s="45">
        <v>0</v>
      </c>
      <c r="I28" s="45">
        <f t="shared" si="0"/>
        <v>0</v>
      </c>
      <c r="J28" s="48" t="s">
        <v>101</v>
      </c>
      <c r="K28" s="48" t="s">
        <v>101</v>
      </c>
      <c r="L28" s="48" t="s">
        <v>101</v>
      </c>
      <c r="M28" s="48" t="s">
        <v>101</v>
      </c>
    </row>
    <row r="29" spans="2:14" x14ac:dyDescent="0.25">
      <c r="B29" t="s">
        <v>64</v>
      </c>
      <c r="C29" t="s">
        <v>60</v>
      </c>
      <c r="D29" s="37">
        <v>15000</v>
      </c>
      <c r="F29" s="39">
        <f>D29*0</f>
        <v>0</v>
      </c>
      <c r="G29" s="27" t="s">
        <v>86</v>
      </c>
      <c r="H29" s="45">
        <v>0</v>
      </c>
      <c r="I29" s="45">
        <f t="shared" si="0"/>
        <v>0</v>
      </c>
      <c r="J29" s="48" t="s">
        <v>101</v>
      </c>
      <c r="K29" s="48" t="s">
        <v>101</v>
      </c>
      <c r="L29" s="48" t="s">
        <v>101</v>
      </c>
      <c r="M29" s="48" t="s">
        <v>101</v>
      </c>
    </row>
    <row r="30" spans="2:14" x14ac:dyDescent="0.25">
      <c r="B30" t="s">
        <v>51</v>
      </c>
      <c r="C30" t="s">
        <v>28</v>
      </c>
      <c r="D30" s="37">
        <v>831495.64</v>
      </c>
      <c r="F30" s="33">
        <f t="shared" ref="F30:F31" si="5">D30</f>
        <v>831495.64</v>
      </c>
      <c r="H30" s="45">
        <f>207873.91+207873.91+207873.91+207873.91</f>
        <v>831495.64</v>
      </c>
      <c r="I30" s="45">
        <f t="shared" si="0"/>
        <v>0</v>
      </c>
      <c r="J30" s="48" t="s">
        <v>100</v>
      </c>
      <c r="K30" s="48" t="s">
        <v>100</v>
      </c>
      <c r="L30" s="48" t="s">
        <v>100</v>
      </c>
      <c r="M30" s="48" t="s">
        <v>100</v>
      </c>
    </row>
    <row r="31" spans="2:14" x14ac:dyDescent="0.25">
      <c r="B31" t="s">
        <v>52</v>
      </c>
      <c r="C31" t="s">
        <v>28</v>
      </c>
      <c r="D31" s="37">
        <v>65622</v>
      </c>
      <c r="F31" s="33">
        <f t="shared" si="5"/>
        <v>65622</v>
      </c>
      <c r="H31" s="45">
        <v>65622</v>
      </c>
      <c r="I31" s="45">
        <f t="shared" si="0"/>
        <v>0</v>
      </c>
      <c r="J31" s="48" t="s">
        <v>100</v>
      </c>
      <c r="K31" s="48" t="s">
        <v>100</v>
      </c>
      <c r="L31" s="48" t="s">
        <v>100</v>
      </c>
      <c r="M31" s="48" t="s">
        <v>100</v>
      </c>
    </row>
    <row r="32" spans="2:14" x14ac:dyDescent="0.25">
      <c r="B32" t="s">
        <v>73</v>
      </c>
      <c r="C32" t="s">
        <v>26</v>
      </c>
      <c r="D32" s="37">
        <v>325</v>
      </c>
      <c r="F32" s="35">
        <f>D32*0.95</f>
        <v>308.75</v>
      </c>
      <c r="G32" s="27" t="s">
        <v>87</v>
      </c>
      <c r="H32" s="45">
        <f>325*0.95</f>
        <v>308.75</v>
      </c>
      <c r="I32" s="45">
        <f t="shared" si="0"/>
        <v>0</v>
      </c>
      <c r="J32" s="48" t="s">
        <v>100</v>
      </c>
      <c r="K32" s="48" t="s">
        <v>100</v>
      </c>
      <c r="L32" s="48" t="s">
        <v>100</v>
      </c>
      <c r="M32" s="48" t="s">
        <v>100</v>
      </c>
    </row>
    <row r="33" spans="1:14" x14ac:dyDescent="0.25">
      <c r="B33" t="s">
        <v>65</v>
      </c>
      <c r="C33" t="s">
        <v>60</v>
      </c>
      <c r="D33" s="37">
        <v>500</v>
      </c>
      <c r="F33" s="39">
        <f>D33*0</f>
        <v>0</v>
      </c>
      <c r="G33" s="27"/>
      <c r="H33" s="45">
        <v>0</v>
      </c>
      <c r="I33" s="45">
        <f t="shared" si="0"/>
        <v>0</v>
      </c>
      <c r="J33" s="48" t="s">
        <v>101</v>
      </c>
      <c r="K33" s="48" t="s">
        <v>101</v>
      </c>
      <c r="L33" s="48" t="s">
        <v>101</v>
      </c>
      <c r="M33" s="48" t="s">
        <v>101</v>
      </c>
    </row>
    <row r="34" spans="1:14" x14ac:dyDescent="0.25">
      <c r="B34" t="s">
        <v>74</v>
      </c>
      <c r="C34" t="s">
        <v>26</v>
      </c>
      <c r="D34" s="37">
        <v>615</v>
      </c>
      <c r="F34" s="35">
        <f t="shared" ref="F34:F35" si="6">D34*0.95</f>
        <v>584.25</v>
      </c>
      <c r="G34" s="27" t="s">
        <v>87</v>
      </c>
      <c r="H34" s="45">
        <v>584.25</v>
      </c>
      <c r="I34" s="45">
        <f t="shared" si="0"/>
        <v>0</v>
      </c>
      <c r="J34" s="48" t="s">
        <v>100</v>
      </c>
      <c r="K34" s="48" t="s">
        <v>100</v>
      </c>
      <c r="L34" s="48" t="s">
        <v>100</v>
      </c>
      <c r="M34" s="48" t="s">
        <v>100</v>
      </c>
    </row>
    <row r="35" spans="1:14" x14ac:dyDescent="0.25">
      <c r="B35" t="s">
        <v>75</v>
      </c>
      <c r="C35" t="s">
        <v>26</v>
      </c>
      <c r="D35" s="37">
        <v>750</v>
      </c>
      <c r="F35" s="35">
        <f t="shared" si="6"/>
        <v>712.5</v>
      </c>
      <c r="G35" s="27" t="s">
        <v>87</v>
      </c>
      <c r="H35" s="45">
        <f>750*0.95</f>
        <v>712.5</v>
      </c>
      <c r="I35" s="45">
        <f t="shared" si="0"/>
        <v>0</v>
      </c>
      <c r="J35" s="48" t="s">
        <v>100</v>
      </c>
      <c r="K35" s="48" t="s">
        <v>100</v>
      </c>
      <c r="L35" s="48" t="s">
        <v>100</v>
      </c>
      <c r="M35" s="48" t="s">
        <v>100</v>
      </c>
    </row>
    <row r="36" spans="1:14" x14ac:dyDescent="0.25">
      <c r="B36" t="s">
        <v>59</v>
      </c>
      <c r="C36" t="s">
        <v>24</v>
      </c>
      <c r="D36" s="37">
        <v>11083.27</v>
      </c>
      <c r="F36" s="33">
        <f>D36</f>
        <v>11083.27</v>
      </c>
      <c r="H36" s="45">
        <v>11083.27</v>
      </c>
      <c r="I36" s="45">
        <f t="shared" si="0"/>
        <v>0</v>
      </c>
      <c r="J36" s="48" t="s">
        <v>100</v>
      </c>
      <c r="K36" s="48" t="s">
        <v>100</v>
      </c>
      <c r="L36" s="48" t="s">
        <v>100</v>
      </c>
      <c r="M36" s="48" t="s">
        <v>100</v>
      </c>
    </row>
    <row r="37" spans="1:14" x14ac:dyDescent="0.25">
      <c r="B37" t="s">
        <v>76</v>
      </c>
      <c r="C37" t="s">
        <v>26</v>
      </c>
      <c r="D37" s="37">
        <v>5000</v>
      </c>
      <c r="F37" s="35">
        <f t="shared" ref="F37:F38" si="7">D37*0.95</f>
        <v>4750</v>
      </c>
      <c r="G37" s="27" t="s">
        <v>87</v>
      </c>
      <c r="H37" s="45">
        <f>5000*0.95</f>
        <v>4750</v>
      </c>
      <c r="I37" s="45">
        <f t="shared" si="0"/>
        <v>0</v>
      </c>
      <c r="J37" s="48" t="s">
        <v>100</v>
      </c>
      <c r="K37" s="48" t="s">
        <v>100</v>
      </c>
      <c r="L37" s="48" t="s">
        <v>100</v>
      </c>
      <c r="M37" s="48" t="s">
        <v>100</v>
      </c>
    </row>
    <row r="38" spans="1:14" x14ac:dyDescent="0.25">
      <c r="B38" t="s">
        <v>78</v>
      </c>
      <c r="C38" t="s">
        <v>26</v>
      </c>
      <c r="D38" s="37">
        <v>38625</v>
      </c>
      <c r="F38" s="33">
        <f t="shared" si="7"/>
        <v>36693.75</v>
      </c>
      <c r="G38" s="27" t="s">
        <v>87</v>
      </c>
      <c r="H38" s="45">
        <v>36693.75</v>
      </c>
      <c r="I38" s="45">
        <f t="shared" si="0"/>
        <v>0</v>
      </c>
      <c r="J38" s="48" t="s">
        <v>100</v>
      </c>
      <c r="K38" s="48" t="s">
        <v>100</v>
      </c>
      <c r="L38" s="48" t="s">
        <v>100</v>
      </c>
      <c r="M38" s="48" t="s">
        <v>100</v>
      </c>
    </row>
    <row r="39" spans="1:14" x14ac:dyDescent="0.25">
      <c r="B39" t="s">
        <v>53</v>
      </c>
      <c r="C39" t="s">
        <v>28</v>
      </c>
      <c r="D39" s="37">
        <v>2500</v>
      </c>
      <c r="F39" s="35">
        <f>D39</f>
        <v>2500</v>
      </c>
      <c r="G39" s="27"/>
      <c r="H39" s="45">
        <v>0</v>
      </c>
      <c r="I39" s="45">
        <f t="shared" si="0"/>
        <v>2500</v>
      </c>
      <c r="J39" s="48" t="s">
        <v>100</v>
      </c>
      <c r="K39" s="48" t="s">
        <v>111</v>
      </c>
      <c r="L39" s="48" t="s">
        <v>100</v>
      </c>
      <c r="M39" s="48" t="s">
        <v>100</v>
      </c>
      <c r="N39" t="s">
        <v>110</v>
      </c>
    </row>
    <row r="40" spans="1:14" x14ac:dyDescent="0.25">
      <c r="B40" t="s">
        <v>77</v>
      </c>
      <c r="C40" t="s">
        <v>26</v>
      </c>
      <c r="D40" s="37">
        <v>550</v>
      </c>
      <c r="F40" s="35">
        <f t="shared" ref="F40:F41" si="8">D40*0.95</f>
        <v>522.5</v>
      </c>
      <c r="G40" s="27" t="s">
        <v>87</v>
      </c>
      <c r="H40" s="45">
        <f>550*0.95</f>
        <v>522.5</v>
      </c>
      <c r="I40" s="45">
        <f t="shared" si="0"/>
        <v>0</v>
      </c>
      <c r="J40" s="48" t="s">
        <v>100</v>
      </c>
      <c r="K40" s="48" t="s">
        <v>100</v>
      </c>
      <c r="L40" s="48" t="s">
        <v>100</v>
      </c>
      <c r="M40" s="48" t="s">
        <v>100</v>
      </c>
    </row>
    <row r="41" spans="1:14" x14ac:dyDescent="0.25">
      <c r="B41" t="s">
        <v>79</v>
      </c>
      <c r="C41" t="s">
        <v>26</v>
      </c>
      <c r="D41" s="37">
        <v>1700</v>
      </c>
      <c r="F41" s="35">
        <f t="shared" si="8"/>
        <v>1615</v>
      </c>
      <c r="G41" s="27" t="s">
        <v>87</v>
      </c>
      <c r="H41" s="45">
        <f>1700*0.95</f>
        <v>1615</v>
      </c>
      <c r="I41" s="45">
        <f t="shared" si="0"/>
        <v>0</v>
      </c>
      <c r="J41" s="48" t="s">
        <v>100</v>
      </c>
      <c r="K41" s="48" t="s">
        <v>100</v>
      </c>
      <c r="L41" s="48" t="s">
        <v>100</v>
      </c>
      <c r="M41" s="48" t="s">
        <v>100</v>
      </c>
    </row>
    <row r="42" spans="1:14" x14ac:dyDescent="0.25">
      <c r="B42" t="s">
        <v>29</v>
      </c>
      <c r="C42" t="s">
        <v>40</v>
      </c>
      <c r="D42" s="37">
        <v>25000</v>
      </c>
      <c r="F42" s="33">
        <f>D42</f>
        <v>25000</v>
      </c>
      <c r="H42" s="45">
        <v>25000</v>
      </c>
      <c r="I42" s="45">
        <f t="shared" si="0"/>
        <v>0</v>
      </c>
      <c r="J42" s="48" t="s">
        <v>100</v>
      </c>
      <c r="K42" s="48" t="s">
        <v>100</v>
      </c>
      <c r="L42" s="48" t="s">
        <v>100</v>
      </c>
      <c r="M42" s="48" t="s">
        <v>100</v>
      </c>
    </row>
    <row r="43" spans="1:14" x14ac:dyDescent="0.25">
      <c r="B43" t="s">
        <v>80</v>
      </c>
      <c r="C43" t="s">
        <v>26</v>
      </c>
      <c r="D43" s="37">
        <v>18000</v>
      </c>
      <c r="F43" s="33">
        <f>D43*0.95</f>
        <v>17100</v>
      </c>
      <c r="G43" s="27" t="s">
        <v>87</v>
      </c>
      <c r="H43" s="45">
        <f>(12000+6000)*0.95</f>
        <v>17100</v>
      </c>
      <c r="I43" s="45">
        <f t="shared" si="0"/>
        <v>0</v>
      </c>
      <c r="J43" s="48" t="s">
        <v>100</v>
      </c>
      <c r="K43" s="48" t="s">
        <v>100</v>
      </c>
      <c r="L43" s="48" t="s">
        <v>100</v>
      </c>
      <c r="M43" s="48" t="s">
        <v>100</v>
      </c>
    </row>
    <row r="44" spans="1:14" x14ac:dyDescent="0.25">
      <c r="B44" t="s">
        <v>41</v>
      </c>
      <c r="C44" t="s">
        <v>24</v>
      </c>
      <c r="D44" s="37">
        <v>13851.036999999998</v>
      </c>
      <c r="F44" s="33">
        <f>D44</f>
        <v>13851.036999999998</v>
      </c>
      <c r="H44" s="45">
        <v>13851.04</v>
      </c>
      <c r="I44" s="45">
        <f t="shared" si="0"/>
        <v>-3.0000000024301698E-3</v>
      </c>
      <c r="J44" s="48" t="s">
        <v>100</v>
      </c>
      <c r="K44" s="48" t="s">
        <v>100</v>
      </c>
      <c r="L44" s="48" t="s">
        <v>100</v>
      </c>
      <c r="M44" s="48" t="s">
        <v>100</v>
      </c>
    </row>
    <row r="45" spans="1:14" x14ac:dyDescent="0.25">
      <c r="B45" t="s">
        <v>41</v>
      </c>
      <c r="C45" t="s">
        <v>67</v>
      </c>
      <c r="D45" s="37">
        <v>769.50300000000004</v>
      </c>
      <c r="F45" s="39">
        <f>D45*0</f>
        <v>0</v>
      </c>
      <c r="G45" s="27" t="s">
        <v>86</v>
      </c>
      <c r="H45" s="45">
        <v>0</v>
      </c>
      <c r="I45" s="45">
        <f t="shared" si="0"/>
        <v>0</v>
      </c>
      <c r="J45" s="48" t="s">
        <v>101</v>
      </c>
      <c r="K45" s="48" t="s">
        <v>101</v>
      </c>
      <c r="L45" s="48" t="s">
        <v>101</v>
      </c>
      <c r="M45" s="48" t="s">
        <v>101</v>
      </c>
    </row>
    <row r="46" spans="1:14" x14ac:dyDescent="0.25">
      <c r="B46" t="s">
        <v>66</v>
      </c>
      <c r="C46" t="s">
        <v>60</v>
      </c>
      <c r="D46" s="37">
        <v>1500</v>
      </c>
      <c r="F46" s="39">
        <f>D46*0</f>
        <v>0</v>
      </c>
      <c r="G46" s="27" t="s">
        <v>86</v>
      </c>
      <c r="H46" s="45">
        <v>0</v>
      </c>
      <c r="I46" s="45">
        <f t="shared" si="0"/>
        <v>0</v>
      </c>
      <c r="J46" s="48" t="s">
        <v>101</v>
      </c>
      <c r="K46" s="48" t="s">
        <v>101</v>
      </c>
      <c r="L46" s="48" t="s">
        <v>101</v>
      </c>
      <c r="M46" s="48" t="s">
        <v>101</v>
      </c>
    </row>
    <row r="47" spans="1:14" ht="13" thickBot="1" x14ac:dyDescent="0.3">
      <c r="A47" s="41"/>
      <c r="B47" s="41" t="s">
        <v>81</v>
      </c>
      <c r="C47" s="41" t="s">
        <v>26</v>
      </c>
      <c r="D47" s="42">
        <v>3025</v>
      </c>
      <c r="E47" s="41"/>
      <c r="F47" s="43">
        <f>D47*0.95</f>
        <v>2873.75</v>
      </c>
      <c r="G47" s="44" t="s">
        <v>87</v>
      </c>
      <c r="H47" s="46">
        <f>3025*0.95</f>
        <v>2873.75</v>
      </c>
      <c r="I47" s="46">
        <f t="shared" si="0"/>
        <v>0</v>
      </c>
      <c r="J47" s="49" t="s">
        <v>100</v>
      </c>
      <c r="K47" s="49" t="s">
        <v>100</v>
      </c>
      <c r="L47" s="49" t="s">
        <v>100</v>
      </c>
      <c r="M47" s="49" t="s">
        <v>100</v>
      </c>
      <c r="N47" s="41"/>
    </row>
    <row r="48" spans="1:14" ht="13.5" thickTop="1" x14ac:dyDescent="0.3">
      <c r="D48" s="34">
        <f>SUM(D8:D47)</f>
        <v>3250862.45</v>
      </c>
      <c r="F48" s="34">
        <f>SUM(F8:F47)</f>
        <v>3174363.577</v>
      </c>
      <c r="H48" s="45">
        <f>SUM(H8:H47)</f>
        <v>2425896.5750000002</v>
      </c>
      <c r="I48" s="45">
        <f>SUM(I8:I47)</f>
        <v>748466.99699999997</v>
      </c>
    </row>
    <row r="49" spans="2:7" x14ac:dyDescent="0.25">
      <c r="D49" s="36"/>
    </row>
    <row r="50" spans="2:7" ht="13" x14ac:dyDescent="0.3">
      <c r="F50" s="40">
        <f>D48-F48</f>
        <v>76498.873000000138</v>
      </c>
      <c r="G50" s="27" t="s">
        <v>88</v>
      </c>
    </row>
    <row r="52" spans="2:7" x14ac:dyDescent="0.25">
      <c r="F52" s="35">
        <f>F8+F12+F13+F14+F16+F20+F22+F25+F32+F34+F35+F37+F39+F40+F41+F47</f>
        <v>57982.78</v>
      </c>
      <c r="G52" s="27" t="s">
        <v>82</v>
      </c>
    </row>
    <row r="54" spans="2:7" ht="12.75" customHeight="1" x14ac:dyDescent="0.25">
      <c r="B54" t="s">
        <v>96</v>
      </c>
      <c r="C54" s="47"/>
      <c r="D54" s="47"/>
      <c r="E54" s="47"/>
      <c r="F54" s="47"/>
    </row>
    <row r="55" spans="2:7" x14ac:dyDescent="0.25">
      <c r="B55" t="s">
        <v>112</v>
      </c>
      <c r="C55" s="47"/>
      <c r="D55" s="47"/>
      <c r="E55" s="47"/>
      <c r="F55" s="47"/>
    </row>
    <row r="56" spans="2:7" x14ac:dyDescent="0.25">
      <c r="B56" t="s">
        <v>97</v>
      </c>
      <c r="C56" s="47"/>
      <c r="D56" s="47"/>
      <c r="E56" s="47"/>
      <c r="F56" s="47"/>
    </row>
    <row r="57" spans="2:7" x14ac:dyDescent="0.25">
      <c r="B57" t="s">
        <v>99</v>
      </c>
      <c r="C57" s="47"/>
      <c r="D57" s="47"/>
      <c r="E57" s="47"/>
      <c r="F57" s="47"/>
    </row>
    <row r="58" spans="2:7" x14ac:dyDescent="0.25">
      <c r="B58" t="s">
        <v>98</v>
      </c>
    </row>
    <row r="61" spans="2:7" x14ac:dyDescent="0.25">
      <c r="B61" s="54" t="s">
        <v>89</v>
      </c>
      <c r="C61" s="54"/>
      <c r="D61" s="54"/>
      <c r="E61" s="54"/>
      <c r="F61" s="54"/>
      <c r="G61" s="54"/>
    </row>
    <row r="62" spans="2:7" x14ac:dyDescent="0.25">
      <c r="B62" s="54"/>
      <c r="C62" s="54"/>
      <c r="D62" s="54"/>
      <c r="E62" s="54"/>
      <c r="F62" s="54"/>
      <c r="G62" s="54"/>
    </row>
    <row r="63" spans="2:7" x14ac:dyDescent="0.25">
      <c r="B63" s="54"/>
      <c r="C63" s="54"/>
      <c r="D63" s="54"/>
      <c r="E63" s="54"/>
      <c r="F63" s="54"/>
      <c r="G63" s="54"/>
    </row>
    <row r="64" spans="2:7" x14ac:dyDescent="0.25">
      <c r="B64" s="54"/>
      <c r="C64" s="54"/>
      <c r="D64" s="54"/>
      <c r="E64" s="54"/>
      <c r="F64" s="54"/>
      <c r="G64" s="54"/>
    </row>
  </sheetData>
  <mergeCells count="1">
    <mergeCell ref="B61:G64"/>
  </mergeCells>
  <pageMargins left="0.7" right="0.7" top="0.75" bottom="0.75" header="0.3" footer="0.3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53"/>
  <sheetViews>
    <sheetView zoomScaleNormal="100" workbookViewId="0">
      <selection activeCell="S2" sqref="S2"/>
    </sheetView>
  </sheetViews>
  <sheetFormatPr defaultRowHeight="14.15" customHeight="1" x14ac:dyDescent="0.25"/>
  <cols>
    <col min="1" max="1" width="3.54296875" customWidth="1"/>
    <col min="2" max="3" width="3.7265625" customWidth="1"/>
    <col min="4" max="4" width="16.7265625" customWidth="1"/>
    <col min="5" max="5" width="9.54296875" customWidth="1"/>
    <col min="6" max="6" width="13.453125" customWidth="1"/>
    <col min="7" max="19" width="9.54296875" customWidth="1"/>
  </cols>
  <sheetData>
    <row r="1" spans="1:19" ht="14.15" customHeight="1" thickBot="1" x14ac:dyDescent="0.3">
      <c r="A1" s="2" t="s">
        <v>0</v>
      </c>
      <c r="B1" s="2"/>
      <c r="C1" s="2"/>
      <c r="D1" s="2"/>
      <c r="E1" s="2"/>
      <c r="F1" s="2"/>
      <c r="G1" s="2"/>
      <c r="H1" s="2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92</v>
      </c>
    </row>
    <row r="2" spans="1:19" ht="14.15" customHeight="1" x14ac:dyDescent="0.25">
      <c r="A2" s="1" t="s">
        <v>2</v>
      </c>
      <c r="B2" s="1"/>
      <c r="C2" s="1"/>
      <c r="D2" s="1"/>
      <c r="E2" s="1"/>
      <c r="F2" s="1" t="s">
        <v>3</v>
      </c>
      <c r="G2" s="1" t="s">
        <v>4</v>
      </c>
      <c r="H2" s="1"/>
      <c r="I2" s="1"/>
      <c r="J2" s="1"/>
      <c r="K2" s="8"/>
      <c r="L2" s="8"/>
      <c r="M2" s="1"/>
      <c r="N2" s="8"/>
      <c r="O2" s="8"/>
      <c r="P2" s="8" t="s">
        <v>5</v>
      </c>
      <c r="Q2" s="1"/>
      <c r="R2" s="1"/>
      <c r="S2" s="9"/>
    </row>
    <row r="3" spans="1:19" ht="14.15" customHeight="1" x14ac:dyDescent="0.25">
      <c r="A3" s="1"/>
      <c r="B3" s="1"/>
      <c r="C3" s="1"/>
      <c r="D3" s="1"/>
      <c r="E3" s="1"/>
      <c r="F3" s="1"/>
      <c r="G3" s="1" t="s">
        <v>6</v>
      </c>
      <c r="H3" s="1"/>
      <c r="I3" s="1"/>
      <c r="J3" s="1"/>
      <c r="K3" s="7"/>
      <c r="L3" s="9"/>
      <c r="M3" s="1"/>
      <c r="N3" s="1"/>
      <c r="O3" s="7"/>
      <c r="P3" s="7"/>
      <c r="Q3" s="9" t="s">
        <v>42</v>
      </c>
      <c r="R3" s="1"/>
      <c r="S3" s="7"/>
    </row>
    <row r="4" spans="1:19" ht="14.15" customHeight="1" x14ac:dyDescent="0.25">
      <c r="A4" s="1" t="s">
        <v>7</v>
      </c>
      <c r="B4" s="1"/>
      <c r="C4" s="1"/>
      <c r="D4" s="1"/>
      <c r="E4" s="1"/>
      <c r="F4" s="1"/>
      <c r="G4" s="1" t="s">
        <v>8</v>
      </c>
      <c r="H4" s="1"/>
      <c r="I4" s="1"/>
      <c r="J4" s="1"/>
      <c r="K4" s="7"/>
      <c r="L4" s="9"/>
      <c r="M4" s="7"/>
      <c r="N4" s="1"/>
      <c r="O4" s="1"/>
      <c r="P4" s="7"/>
      <c r="Q4" s="9" t="s">
        <v>43</v>
      </c>
      <c r="R4" s="1"/>
      <c r="S4" s="7"/>
    </row>
    <row r="5" spans="1:19" ht="14.1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7"/>
      <c r="L5" s="9"/>
      <c r="M5" s="7"/>
      <c r="N5" s="1"/>
      <c r="O5" s="1"/>
      <c r="P5" s="7" t="s">
        <v>9</v>
      </c>
      <c r="Q5" s="9" t="s">
        <v>44</v>
      </c>
      <c r="R5" s="1"/>
      <c r="S5" s="7"/>
    </row>
    <row r="6" spans="1:19" ht="14.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7"/>
      <c r="L6" s="9"/>
      <c r="M6" s="7"/>
      <c r="N6" s="1"/>
      <c r="O6" s="1"/>
      <c r="P6" s="7"/>
      <c r="Q6" s="9" t="s">
        <v>90</v>
      </c>
      <c r="R6" s="1"/>
      <c r="S6" s="7"/>
    </row>
    <row r="7" spans="1:19" ht="14.15" customHeight="1" thickBot="1" x14ac:dyDescent="0.3">
      <c r="A7" s="2" t="s">
        <v>91</v>
      </c>
      <c r="B7" s="2"/>
      <c r="C7" s="2"/>
      <c r="D7" s="2"/>
      <c r="E7" s="2"/>
      <c r="F7" s="2"/>
      <c r="G7" s="2"/>
      <c r="H7" s="2"/>
      <c r="I7" s="2" t="s">
        <v>10</v>
      </c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4.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4.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.15" customHeight="1" x14ac:dyDescent="0.25">
      <c r="A10" s="1"/>
      <c r="B10" s="1"/>
      <c r="C10" s="1"/>
      <c r="D10" s="3" t="s">
        <v>11</v>
      </c>
      <c r="E10" s="4"/>
      <c r="F10" s="4"/>
      <c r="G10" s="3" t="s">
        <v>12</v>
      </c>
      <c r="H10" s="4"/>
      <c r="I10" s="3"/>
      <c r="J10" s="4"/>
      <c r="K10" s="3" t="s">
        <v>13</v>
      </c>
      <c r="L10" s="3"/>
      <c r="M10" s="3"/>
      <c r="N10" s="3"/>
      <c r="O10" s="3"/>
      <c r="P10" s="3" t="s">
        <v>14</v>
      </c>
      <c r="Q10" s="3"/>
      <c r="R10" s="3" t="s">
        <v>15</v>
      </c>
      <c r="S10" s="1"/>
    </row>
    <row r="11" spans="1:19" ht="14.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4.15" customHeight="1" x14ac:dyDescent="0.25">
      <c r="A12" s="1" t="s">
        <v>16</v>
      </c>
      <c r="B12" s="4"/>
      <c r="C12" s="4"/>
      <c r="D12" s="4"/>
      <c r="E12" s="4"/>
      <c r="F12" s="3"/>
      <c r="G12" s="4"/>
      <c r="H12" s="4"/>
      <c r="I12" s="4"/>
      <c r="J12" s="4"/>
      <c r="K12" s="1"/>
      <c r="L12" s="3"/>
      <c r="M12" s="3"/>
      <c r="N12" s="4"/>
      <c r="O12" s="4"/>
      <c r="P12" s="55" t="s">
        <v>17</v>
      </c>
      <c r="Q12" s="55"/>
      <c r="R12" s="55"/>
      <c r="S12" s="4"/>
    </row>
    <row r="13" spans="1:19" ht="14.15" customHeight="1" thickBot="1" x14ac:dyDescent="0.3">
      <c r="A13" s="2" t="s">
        <v>18</v>
      </c>
      <c r="B13" s="5"/>
      <c r="C13" s="5"/>
      <c r="D13" s="5" t="s">
        <v>19</v>
      </c>
      <c r="E13" s="5"/>
      <c r="F13" s="5"/>
      <c r="G13" s="5" t="s">
        <v>20</v>
      </c>
      <c r="H13" s="17"/>
      <c r="I13" s="17"/>
      <c r="J13" s="18"/>
      <c r="K13" s="10" t="s">
        <v>21</v>
      </c>
      <c r="L13" s="18"/>
      <c r="M13" s="18"/>
      <c r="N13" s="10"/>
      <c r="O13" s="10"/>
      <c r="P13" s="10" t="s">
        <v>22</v>
      </c>
      <c r="Q13" s="10"/>
      <c r="R13" s="10" t="s">
        <v>23</v>
      </c>
      <c r="S13" s="10"/>
    </row>
    <row r="14" spans="1:19" ht="14.15" customHeight="1" x14ac:dyDescent="0.25">
      <c r="A14" s="1">
        <v>1</v>
      </c>
      <c r="B14" s="15"/>
      <c r="C14" s="6"/>
      <c r="D14" s="6"/>
      <c r="E14" s="6"/>
      <c r="F14" s="14"/>
      <c r="G14" s="14"/>
      <c r="H14" s="14"/>
      <c r="I14" s="14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4.15" customHeight="1" x14ac:dyDescent="0.25">
      <c r="A15" s="1">
        <v>2</v>
      </c>
      <c r="B15" s="15"/>
      <c r="C15" s="6"/>
      <c r="D15" s="1" t="s">
        <v>54</v>
      </c>
      <c r="E15" s="6"/>
      <c r="F15" s="14"/>
      <c r="G15" s="1" t="s">
        <v>24</v>
      </c>
      <c r="H15" s="14"/>
      <c r="I15" s="14"/>
      <c r="J15" s="6"/>
      <c r="K15" s="6">
        <f>'2023A'!F6/1000</f>
        <v>46.8</v>
      </c>
      <c r="L15" s="6"/>
      <c r="M15" s="6"/>
      <c r="N15" s="6"/>
      <c r="O15" s="6"/>
      <c r="P15" s="26">
        <v>0.99596900085169471</v>
      </c>
      <c r="Q15" s="6"/>
      <c r="R15" s="6">
        <f t="shared" ref="R15:R16" si="0">K15*P15</f>
        <v>46.611349239859308</v>
      </c>
      <c r="S15" s="6"/>
    </row>
    <row r="16" spans="1:19" ht="14.15" customHeight="1" x14ac:dyDescent="0.25">
      <c r="A16" s="1">
        <v>3</v>
      </c>
      <c r="B16" s="15"/>
      <c r="C16" s="6"/>
      <c r="D16" s="1" t="s">
        <v>27</v>
      </c>
      <c r="E16" s="6"/>
      <c r="F16" s="14"/>
      <c r="G16" s="1" t="s">
        <v>24</v>
      </c>
      <c r="H16" s="14"/>
      <c r="I16" s="14"/>
      <c r="J16" s="6"/>
      <c r="K16" s="11">
        <f>'2023A'!F12/1000</f>
        <v>745.96699999999998</v>
      </c>
      <c r="L16" s="6"/>
      <c r="M16" s="6"/>
      <c r="N16" s="6"/>
      <c r="O16" s="6"/>
      <c r="P16" s="26">
        <v>0.99596900085169471</v>
      </c>
      <c r="Q16" s="6"/>
      <c r="R16" s="11">
        <f t="shared" si="0"/>
        <v>742.96000765833617</v>
      </c>
      <c r="S16" s="6"/>
    </row>
    <row r="17" spans="1:19" ht="14.15" customHeight="1" x14ac:dyDescent="0.25">
      <c r="A17" s="1">
        <v>4</v>
      </c>
      <c r="B17" s="13"/>
      <c r="C17" s="6"/>
      <c r="D17" s="1" t="s">
        <v>39</v>
      </c>
      <c r="G17" s="1" t="s">
        <v>28</v>
      </c>
      <c r="K17" s="11">
        <f>'2023A'!F13/1000</f>
        <v>12.700799999999999</v>
      </c>
      <c r="P17" s="26">
        <v>0.99596900085169471</v>
      </c>
      <c r="R17" s="12">
        <f t="shared" ref="R17:R25" si="1">K17*P17</f>
        <v>12.649603086017203</v>
      </c>
      <c r="S17" s="12"/>
    </row>
    <row r="18" spans="1:19" ht="14.15" customHeight="1" x14ac:dyDescent="0.25">
      <c r="A18" s="1">
        <v>5</v>
      </c>
      <c r="B18" s="13"/>
      <c r="C18" s="6"/>
      <c r="D18" s="1" t="s">
        <v>45</v>
      </c>
      <c r="E18" s="1"/>
      <c r="F18" s="24"/>
      <c r="G18" s="1" t="s">
        <v>26</v>
      </c>
      <c r="H18" s="24"/>
      <c r="I18" s="12"/>
      <c r="J18" s="12"/>
      <c r="K18" s="11">
        <f>'2023A'!F14/1000</f>
        <v>95</v>
      </c>
      <c r="L18" s="12"/>
      <c r="M18" s="12"/>
      <c r="N18" s="12"/>
      <c r="O18" s="12"/>
      <c r="P18" s="26">
        <v>0.99596900085169471</v>
      </c>
      <c r="Q18" s="12"/>
      <c r="R18" s="12">
        <f t="shared" si="1"/>
        <v>94.617055080911001</v>
      </c>
      <c r="S18" s="12"/>
    </row>
    <row r="19" spans="1:19" ht="14.15" customHeight="1" x14ac:dyDescent="0.25">
      <c r="A19" s="1">
        <v>6</v>
      </c>
      <c r="B19" s="13"/>
      <c r="C19" s="6"/>
      <c r="D19" s="1" t="s">
        <v>48</v>
      </c>
      <c r="E19" s="1"/>
      <c r="F19" s="24"/>
      <c r="G19" s="1" t="s">
        <v>28</v>
      </c>
      <c r="H19" s="24"/>
      <c r="I19" s="12"/>
      <c r="J19" s="12"/>
      <c r="K19" s="25">
        <f>'2023A'!F16/1000</f>
        <v>160.56</v>
      </c>
      <c r="L19" s="12"/>
      <c r="M19" s="12"/>
      <c r="N19" s="12"/>
      <c r="O19" s="12"/>
      <c r="P19" s="26">
        <v>0.99596900085169471</v>
      </c>
      <c r="Q19" s="12"/>
      <c r="R19" s="25">
        <f t="shared" si="1"/>
        <v>159.91278277674812</v>
      </c>
      <c r="S19" s="12"/>
    </row>
    <row r="20" spans="1:19" ht="14.15" customHeight="1" x14ac:dyDescent="0.25">
      <c r="A20" s="1">
        <v>7</v>
      </c>
      <c r="B20" s="13"/>
      <c r="C20" s="6"/>
      <c r="D20" s="1" t="s">
        <v>57</v>
      </c>
      <c r="E20" s="1"/>
      <c r="F20" s="24"/>
      <c r="G20" s="1" t="s">
        <v>24</v>
      </c>
      <c r="H20" s="24"/>
      <c r="I20" s="12"/>
      <c r="J20" s="12"/>
      <c r="K20" s="25">
        <f>'2023A'!F18/1000</f>
        <v>1020.2573</v>
      </c>
      <c r="L20" s="12"/>
      <c r="M20" s="12"/>
      <c r="N20" s="12"/>
      <c r="O20" s="12"/>
      <c r="P20" s="26">
        <v>0.99596900085169471</v>
      </c>
      <c r="Q20" s="12"/>
      <c r="R20" s="25">
        <f t="shared" si="1"/>
        <v>1016.1446436926477</v>
      </c>
      <c r="S20" s="12"/>
    </row>
    <row r="21" spans="1:19" ht="14.15" customHeight="1" x14ac:dyDescent="0.25">
      <c r="A21" s="1">
        <v>8</v>
      </c>
      <c r="B21" s="13"/>
      <c r="C21" s="23"/>
      <c r="D21" s="1" t="s">
        <v>72</v>
      </c>
      <c r="E21" s="1"/>
      <c r="F21" s="12"/>
      <c r="G21" s="1" t="s">
        <v>26</v>
      </c>
      <c r="H21" s="12"/>
      <c r="I21" s="12"/>
      <c r="J21" s="12"/>
      <c r="K21" s="25">
        <f>'2023A'!F19/1000</f>
        <v>14.25</v>
      </c>
      <c r="L21" s="12"/>
      <c r="M21" s="12"/>
      <c r="N21" s="12"/>
      <c r="O21" s="12"/>
      <c r="P21" s="26">
        <v>0.99596900085169471</v>
      </c>
      <c r="Q21" s="12"/>
      <c r="R21" s="25">
        <f t="shared" si="1"/>
        <v>14.19255826213665</v>
      </c>
      <c r="S21" s="24"/>
    </row>
    <row r="22" spans="1:19" ht="14.15" customHeight="1" x14ac:dyDescent="0.25">
      <c r="A22" s="1">
        <v>9</v>
      </c>
      <c r="B22" s="13"/>
      <c r="C22" s="6"/>
      <c r="D22" s="1" t="s">
        <v>58</v>
      </c>
      <c r="E22" s="1"/>
      <c r="F22" s="24"/>
      <c r="G22" s="1" t="s">
        <v>24</v>
      </c>
      <c r="H22" s="24"/>
      <c r="I22" s="24"/>
      <c r="J22" s="24"/>
      <c r="K22" s="25">
        <f>'2023A'!F22/1000</f>
        <v>20</v>
      </c>
      <c r="L22" s="24"/>
      <c r="M22" s="24"/>
      <c r="N22" s="24"/>
      <c r="O22" s="24"/>
      <c r="P22" s="26">
        <v>0.99596900085169471</v>
      </c>
      <c r="Q22" s="24"/>
      <c r="R22" s="25">
        <f t="shared" si="1"/>
        <v>19.919380017033895</v>
      </c>
      <c r="S22" s="12"/>
    </row>
    <row r="23" spans="1:19" ht="14.15" customHeight="1" x14ac:dyDescent="0.25">
      <c r="A23" s="1">
        <v>10</v>
      </c>
      <c r="B23" s="13"/>
      <c r="C23" s="6"/>
      <c r="D23" s="1" t="s">
        <v>51</v>
      </c>
      <c r="G23" s="1" t="s">
        <v>28</v>
      </c>
      <c r="K23" s="25">
        <f>'2023A'!F25/1000</f>
        <v>831.49563999999998</v>
      </c>
      <c r="P23" s="26">
        <v>0.99596900085169471</v>
      </c>
      <c r="R23" s="25">
        <f t="shared" si="1"/>
        <v>828.14388178334036</v>
      </c>
      <c r="S23" s="12"/>
    </row>
    <row r="24" spans="1:19" ht="14.15" customHeight="1" x14ac:dyDescent="0.25">
      <c r="A24" s="1">
        <v>11</v>
      </c>
      <c r="B24" s="13"/>
      <c r="C24" s="6"/>
      <c r="D24" s="1" t="s">
        <v>52</v>
      </c>
      <c r="E24" s="1"/>
      <c r="F24" s="12"/>
      <c r="G24" s="1" t="s">
        <v>28</v>
      </c>
      <c r="H24" s="12"/>
      <c r="I24" s="12"/>
      <c r="J24" s="12"/>
      <c r="K24" s="25">
        <f>'2023A'!F26/1000</f>
        <v>65.622</v>
      </c>
      <c r="L24" s="12"/>
      <c r="M24" s="12"/>
      <c r="N24" s="12"/>
      <c r="O24" s="12"/>
      <c r="P24" s="26">
        <v>0.99596900085169471</v>
      </c>
      <c r="Q24" s="12"/>
      <c r="R24" s="25">
        <f t="shared" si="1"/>
        <v>65.357477773889912</v>
      </c>
      <c r="S24" s="12"/>
    </row>
    <row r="25" spans="1:19" ht="14.15" customHeight="1" x14ac:dyDescent="0.25">
      <c r="A25" s="1">
        <v>12</v>
      </c>
      <c r="B25" s="13"/>
      <c r="C25" s="6"/>
      <c r="D25" s="1" t="s">
        <v>59</v>
      </c>
      <c r="E25" s="1"/>
      <c r="F25" s="1"/>
      <c r="G25" s="1" t="s">
        <v>24</v>
      </c>
      <c r="H25" s="1"/>
      <c r="I25" s="1"/>
      <c r="J25" s="1"/>
      <c r="K25" s="25">
        <f>'2023A'!F31/1000</f>
        <v>11.083270000000001</v>
      </c>
      <c r="L25" s="1"/>
      <c r="M25" s="1"/>
      <c r="N25" s="1"/>
      <c r="O25" s="1"/>
      <c r="P25" s="26">
        <v>0.99596900085169471</v>
      </c>
      <c r="Q25" s="12"/>
      <c r="R25" s="25">
        <f t="shared" si="1"/>
        <v>11.038593348069563</v>
      </c>
      <c r="S25" s="12"/>
    </row>
    <row r="26" spans="1:19" ht="14.15" customHeight="1" x14ac:dyDescent="0.25">
      <c r="A26" s="1">
        <v>13</v>
      </c>
      <c r="B26" s="13"/>
      <c r="C26" s="6"/>
      <c r="D26" s="1" t="s">
        <v>78</v>
      </c>
      <c r="G26" s="1" t="s">
        <v>26</v>
      </c>
      <c r="K26" s="25">
        <f>'2023A'!F33/1000</f>
        <v>36.693750000000001</v>
      </c>
      <c r="S26" s="12"/>
    </row>
    <row r="27" spans="1:19" ht="14.15" customHeight="1" x14ac:dyDescent="0.25">
      <c r="A27" s="1">
        <v>14</v>
      </c>
      <c r="B27" s="13"/>
      <c r="C27" s="6"/>
      <c r="D27" s="1" t="s">
        <v>29</v>
      </c>
      <c r="E27" s="1"/>
      <c r="F27" s="1"/>
      <c r="G27" s="1" t="s">
        <v>40</v>
      </c>
      <c r="H27" s="1"/>
      <c r="I27" s="1"/>
      <c r="J27" s="1"/>
      <c r="K27" s="25">
        <f>'2023A'!F37/1000</f>
        <v>25</v>
      </c>
      <c r="L27" s="12"/>
      <c r="M27" s="12"/>
      <c r="N27" s="12"/>
      <c r="O27" s="12"/>
      <c r="P27" s="26">
        <v>0.99596900085169471</v>
      </c>
      <c r="Q27" s="12"/>
      <c r="R27" s="25">
        <f>K27*P27</f>
        <v>24.899225021292366</v>
      </c>
      <c r="S27" s="12"/>
    </row>
    <row r="28" spans="1:19" ht="14.15" customHeight="1" x14ac:dyDescent="0.25">
      <c r="A28" s="1">
        <v>15</v>
      </c>
      <c r="B28" s="13"/>
      <c r="C28" s="6"/>
      <c r="D28" s="1" t="s">
        <v>80</v>
      </c>
      <c r="E28" s="1"/>
      <c r="F28" s="1"/>
      <c r="G28" s="1" t="s">
        <v>26</v>
      </c>
      <c r="H28" s="1"/>
      <c r="I28" s="1"/>
      <c r="J28" s="1"/>
      <c r="K28" s="25">
        <f>'2023A'!F38/1000</f>
        <v>17.100000000000001</v>
      </c>
      <c r="L28" s="12"/>
      <c r="M28" s="12"/>
      <c r="N28" s="12"/>
      <c r="O28" s="12"/>
      <c r="P28" s="26">
        <v>0.99596900085169471</v>
      </c>
      <c r="Q28" s="12"/>
      <c r="R28" s="25">
        <f>K28*P28</f>
        <v>17.031069914563982</v>
      </c>
      <c r="S28" s="12"/>
    </row>
    <row r="29" spans="1:19" ht="14.15" customHeight="1" x14ac:dyDescent="0.25">
      <c r="A29" s="1">
        <v>16</v>
      </c>
      <c r="B29" s="13"/>
      <c r="C29" s="6"/>
      <c r="D29" s="1" t="s">
        <v>41</v>
      </c>
      <c r="E29" s="1"/>
      <c r="F29" s="12"/>
      <c r="G29" s="1" t="s">
        <v>24</v>
      </c>
      <c r="H29" s="12"/>
      <c r="I29" s="12"/>
      <c r="J29" s="12"/>
      <c r="K29" s="25">
        <f>'2023A'!F39/1000</f>
        <v>13.851036999999998</v>
      </c>
      <c r="L29" s="12"/>
      <c r="M29" s="12"/>
      <c r="N29" s="12"/>
      <c r="O29" s="12"/>
      <c r="P29" s="26">
        <v>0.99596900085169471</v>
      </c>
      <c r="Q29" s="12"/>
      <c r="R29" s="25">
        <f>K29*P29</f>
        <v>13.795203481649853</v>
      </c>
      <c r="S29" s="12"/>
    </row>
    <row r="30" spans="1:19" ht="14.15" customHeight="1" x14ac:dyDescent="0.25">
      <c r="A30" s="1">
        <v>17</v>
      </c>
      <c r="B30" s="13"/>
      <c r="C30" s="6"/>
      <c r="D30" s="1"/>
      <c r="E30" s="1"/>
      <c r="F30" s="1"/>
      <c r="G30" s="1"/>
      <c r="H30" s="1"/>
      <c r="I30" s="1"/>
      <c r="J30" s="1"/>
      <c r="K30" s="25"/>
      <c r="L30" s="1"/>
      <c r="M30" s="1"/>
      <c r="N30" s="1"/>
      <c r="O30" s="1"/>
      <c r="P30" s="26"/>
      <c r="Q30" s="12"/>
      <c r="R30" s="25"/>
      <c r="S30" s="12"/>
    </row>
    <row r="31" spans="1:19" ht="14.15" customHeight="1" x14ac:dyDescent="0.25">
      <c r="A31" s="1">
        <v>18</v>
      </c>
      <c r="B31" s="13"/>
      <c r="C31" s="6"/>
      <c r="D31" s="1" t="s">
        <v>83</v>
      </c>
      <c r="E31" s="1"/>
      <c r="F31" s="12"/>
      <c r="G31" s="12"/>
      <c r="H31" s="12"/>
      <c r="I31" s="12"/>
      <c r="J31" s="11"/>
      <c r="K31" s="12">
        <f>'2023A'!F47/1000</f>
        <v>57.982779999999998</v>
      </c>
      <c r="L31" s="11"/>
      <c r="M31" s="12"/>
      <c r="N31" s="12"/>
      <c r="O31" s="12"/>
      <c r="P31" s="1">
        <v>0.99596900085169471</v>
      </c>
      <c r="Q31" s="12"/>
      <c r="R31" s="25">
        <f>K31*P31</f>
        <v>57.749051463203628</v>
      </c>
      <c r="S31" s="12"/>
    </row>
    <row r="32" spans="1:19" ht="14.15" customHeight="1" x14ac:dyDescent="0.25">
      <c r="A32" s="1">
        <v>19</v>
      </c>
      <c r="B32" s="13"/>
      <c r="C32" s="6"/>
      <c r="D32" s="1"/>
      <c r="E32" s="1"/>
      <c r="F32" s="12"/>
      <c r="G32" s="12"/>
      <c r="H32" s="12"/>
      <c r="I32" s="12"/>
      <c r="J32" s="12"/>
      <c r="K32" s="25"/>
      <c r="L32" s="11"/>
      <c r="M32" s="12"/>
      <c r="N32" s="12"/>
      <c r="O32" s="12"/>
      <c r="P32" s="12"/>
      <c r="Q32" s="12"/>
      <c r="R32" s="12"/>
      <c r="S32" s="12"/>
    </row>
    <row r="33" spans="1:19" ht="14.15" customHeight="1" x14ac:dyDescent="0.25">
      <c r="A33" s="1">
        <v>20</v>
      </c>
      <c r="B33" s="13"/>
      <c r="C33" s="6"/>
      <c r="S33" s="12"/>
    </row>
    <row r="34" spans="1:19" ht="14.15" customHeight="1" x14ac:dyDescent="0.25">
      <c r="A34" s="1">
        <v>21</v>
      </c>
      <c r="B34" s="13"/>
      <c r="C34" s="6"/>
      <c r="D34" s="1"/>
      <c r="E34" s="1"/>
      <c r="F34" s="12"/>
      <c r="G34" s="12"/>
      <c r="H34" s="12"/>
      <c r="I34" s="12"/>
      <c r="J34" s="11"/>
      <c r="K34" s="12"/>
      <c r="L34" s="11"/>
      <c r="M34" s="12"/>
      <c r="N34" s="12"/>
      <c r="O34" s="12"/>
      <c r="P34" s="12"/>
      <c r="Q34" s="12"/>
      <c r="R34" s="12"/>
      <c r="S34" s="12"/>
    </row>
    <row r="35" spans="1:19" ht="14.15" customHeight="1" x14ac:dyDescent="0.25">
      <c r="A35" s="1">
        <v>22</v>
      </c>
      <c r="B35" s="13"/>
      <c r="C35" s="6"/>
      <c r="D35" s="1"/>
      <c r="E35" s="1"/>
      <c r="F35" s="12"/>
      <c r="G35" s="12"/>
      <c r="H35" s="12"/>
      <c r="I35" s="12"/>
      <c r="J35" s="11"/>
      <c r="K35" s="12"/>
      <c r="L35" s="11"/>
      <c r="M35" s="12"/>
      <c r="N35" s="12"/>
      <c r="O35" s="12"/>
      <c r="P35" s="12"/>
      <c r="Q35" s="12"/>
      <c r="R35" s="12"/>
      <c r="S35" s="12"/>
    </row>
    <row r="36" spans="1:19" ht="14.15" customHeight="1" x14ac:dyDescent="0.25">
      <c r="A36" s="1">
        <v>23</v>
      </c>
      <c r="B36" s="13"/>
      <c r="D36" s="1"/>
      <c r="E36" s="1"/>
      <c r="F36" s="12"/>
      <c r="G36" s="12"/>
      <c r="H36" s="12"/>
      <c r="I36" s="12"/>
      <c r="J36" s="11"/>
      <c r="K36" s="12"/>
      <c r="L36" s="11"/>
      <c r="M36" s="12"/>
      <c r="N36" s="12"/>
      <c r="O36" s="12"/>
      <c r="P36" s="12"/>
      <c r="Q36" s="12"/>
      <c r="R36" s="12"/>
      <c r="S36" s="12"/>
    </row>
    <row r="37" spans="1:19" ht="14.15" customHeight="1" x14ac:dyDescent="0.25">
      <c r="A37" s="1">
        <v>24</v>
      </c>
      <c r="B37" s="13"/>
      <c r="D37" s="1"/>
      <c r="E37" s="1"/>
      <c r="F37" s="12"/>
      <c r="G37" s="12"/>
      <c r="H37" s="12"/>
      <c r="I37" s="12"/>
      <c r="J37" s="11"/>
      <c r="S37" s="12"/>
    </row>
    <row r="38" spans="1:19" ht="14.15" customHeight="1" x14ac:dyDescent="0.25">
      <c r="A38" s="1">
        <v>25</v>
      </c>
      <c r="B38" s="13"/>
      <c r="D38" s="1"/>
      <c r="E38" s="1"/>
      <c r="F38" s="12"/>
      <c r="G38" s="12"/>
      <c r="H38" s="12"/>
      <c r="I38" s="12"/>
      <c r="J38" s="11"/>
      <c r="S38" s="12"/>
    </row>
    <row r="39" spans="1:19" ht="14.15" customHeight="1" thickBot="1" x14ac:dyDescent="0.3">
      <c r="A39" s="1">
        <v>26</v>
      </c>
      <c r="B39" s="13"/>
      <c r="D39" s="31" t="s">
        <v>30</v>
      </c>
      <c r="E39" s="1"/>
      <c r="F39" s="14"/>
      <c r="G39" s="14"/>
      <c r="H39" s="14"/>
      <c r="I39" s="12"/>
      <c r="J39" s="11"/>
      <c r="K39" s="22">
        <f>SUM(K15:K32)</f>
        <v>3174.3635769999996</v>
      </c>
      <c r="L39" s="11"/>
      <c r="M39" s="12"/>
      <c r="N39" s="12"/>
      <c r="O39" s="12"/>
      <c r="P39" s="12"/>
      <c r="Q39" s="12"/>
      <c r="R39" s="22">
        <f>SUM(R15:R32)</f>
        <v>3125.0218825996999</v>
      </c>
      <c r="S39" s="12"/>
    </row>
    <row r="40" spans="1:19" ht="14.15" customHeight="1" thickTop="1" x14ac:dyDescent="0.35">
      <c r="A40" s="1">
        <v>27</v>
      </c>
      <c r="B40" s="13"/>
      <c r="D40" s="6"/>
      <c r="E40" s="1"/>
      <c r="F40" s="12"/>
      <c r="G40" s="12"/>
      <c r="H40" s="12"/>
      <c r="I40" s="12"/>
      <c r="J40" s="11"/>
      <c r="K40" s="19"/>
      <c r="M40" s="12"/>
      <c r="N40" s="12"/>
      <c r="O40" s="12"/>
      <c r="P40" s="12"/>
      <c r="Q40" s="12"/>
      <c r="R40" s="12"/>
      <c r="S40" s="12"/>
    </row>
    <row r="41" spans="1:19" ht="14.15" customHeight="1" x14ac:dyDescent="0.25">
      <c r="A41" s="1">
        <v>28</v>
      </c>
      <c r="B41" s="13"/>
      <c r="C41" s="6"/>
      <c r="D41" s="32" t="s">
        <v>31</v>
      </c>
      <c r="E41" s="1"/>
      <c r="F41" s="12"/>
      <c r="G41" s="12"/>
      <c r="H41" s="12"/>
      <c r="I41" s="12"/>
      <c r="J41" s="11"/>
      <c r="K41" s="24">
        <v>834143.5</v>
      </c>
      <c r="M41" s="24"/>
      <c r="N41" s="24"/>
      <c r="O41" s="24"/>
      <c r="P41" s="24"/>
      <c r="Q41" s="24"/>
      <c r="R41" s="24">
        <f>K41</f>
        <v>834143.5</v>
      </c>
      <c r="S41" s="12"/>
    </row>
    <row r="42" spans="1:19" ht="14.15" customHeight="1" x14ac:dyDescent="0.25">
      <c r="A42" s="1">
        <v>29</v>
      </c>
      <c r="B42" s="13"/>
      <c r="C42" s="6"/>
      <c r="D42" s="6"/>
      <c r="E42" s="1"/>
      <c r="F42" s="12"/>
      <c r="G42" s="12"/>
      <c r="H42" s="12"/>
      <c r="I42" s="12"/>
      <c r="J42" s="11"/>
      <c r="K42" s="12"/>
      <c r="M42" s="12"/>
      <c r="N42" s="12"/>
      <c r="O42" s="12"/>
      <c r="P42" s="12"/>
      <c r="Q42" s="12"/>
      <c r="R42" s="12"/>
      <c r="S42" s="12"/>
    </row>
    <row r="43" spans="1:19" ht="14.15" customHeight="1" x14ac:dyDescent="0.25">
      <c r="A43" s="1">
        <v>30</v>
      </c>
      <c r="B43" s="13"/>
      <c r="C43" s="6"/>
      <c r="D43" s="6" t="s">
        <v>32</v>
      </c>
      <c r="E43" s="1"/>
      <c r="F43" s="12"/>
      <c r="G43" s="12"/>
      <c r="H43" s="12"/>
      <c r="I43" s="12"/>
      <c r="J43" s="11"/>
      <c r="K43" s="21">
        <f>(K39/K41)*1000</f>
        <v>3.8055365497663165</v>
      </c>
      <c r="L43" s="11"/>
      <c r="M43" s="12"/>
      <c r="N43" s="12"/>
      <c r="O43" s="12"/>
      <c r="P43" s="20"/>
      <c r="Q43" s="12"/>
      <c r="R43" s="21">
        <f>(R39/R41)*1000</f>
        <v>3.7463840245709519</v>
      </c>
      <c r="S43" s="12"/>
    </row>
    <row r="44" spans="1:19" ht="14.15" customHeight="1" x14ac:dyDescent="0.25">
      <c r="A44" s="1">
        <v>31</v>
      </c>
      <c r="B44" s="13"/>
      <c r="C44" s="6"/>
      <c r="D44" s="1"/>
      <c r="E44" s="1"/>
      <c r="F44" s="12"/>
      <c r="G44" s="12"/>
      <c r="H44" s="12"/>
      <c r="I44" s="12"/>
      <c r="J44" s="11"/>
      <c r="K44" s="12"/>
      <c r="L44" s="11"/>
      <c r="M44" s="12"/>
      <c r="N44" s="12"/>
      <c r="O44" s="12"/>
      <c r="P44" s="12"/>
      <c r="Q44" s="12"/>
      <c r="R44" s="12"/>
      <c r="S44" s="12"/>
    </row>
    <row r="45" spans="1:19" ht="14.15" customHeight="1" x14ac:dyDescent="0.25">
      <c r="A45" s="1">
        <v>32</v>
      </c>
      <c r="B45" s="13"/>
      <c r="C45" s="6"/>
      <c r="D45" s="27"/>
      <c r="S45" s="12"/>
    </row>
    <row r="46" spans="1:19" ht="14.15" customHeight="1" x14ac:dyDescent="0.25">
      <c r="A46" s="1">
        <v>33</v>
      </c>
      <c r="B46" s="13"/>
      <c r="C46" s="6"/>
      <c r="S46" s="12"/>
    </row>
    <row r="47" spans="1:19" ht="14.15" customHeight="1" x14ac:dyDescent="0.25">
      <c r="A47" s="1">
        <v>34</v>
      </c>
      <c r="B47" s="13"/>
      <c r="C47" s="6"/>
      <c r="S47" s="12"/>
    </row>
    <row r="48" spans="1:19" ht="14.15" customHeight="1" x14ac:dyDescent="0.25">
      <c r="A48" s="1">
        <v>35</v>
      </c>
      <c r="B48" s="13"/>
      <c r="C48" s="6"/>
      <c r="D48" s="27" t="s">
        <v>33</v>
      </c>
      <c r="S48" s="12"/>
    </row>
    <row r="49" spans="1:19" ht="14.15" customHeight="1" x14ac:dyDescent="0.25">
      <c r="A49" s="1">
        <v>36</v>
      </c>
      <c r="B49" s="13"/>
      <c r="C49" s="6"/>
      <c r="D49" t="s">
        <v>34</v>
      </c>
      <c r="S49" s="12"/>
    </row>
    <row r="50" spans="1:19" ht="14.15" customHeight="1" x14ac:dyDescent="0.25">
      <c r="A50" s="1">
        <v>37</v>
      </c>
      <c r="B50" s="16"/>
      <c r="D50" s="27" t="s">
        <v>35</v>
      </c>
      <c r="E50" s="1"/>
      <c r="F50" s="12"/>
      <c r="G50" s="12"/>
      <c r="H50" s="12"/>
      <c r="I50" s="12"/>
      <c r="J50" s="11"/>
      <c r="K50" s="21"/>
      <c r="L50" s="11"/>
      <c r="M50" s="12"/>
      <c r="N50" s="12"/>
      <c r="O50" s="12"/>
      <c r="P50" s="20"/>
      <c r="Q50" s="12"/>
      <c r="R50" s="21"/>
      <c r="S50" s="12"/>
    </row>
    <row r="51" spans="1:19" ht="14.15" customHeight="1" x14ac:dyDescent="0.25">
      <c r="A51" s="1">
        <v>38</v>
      </c>
      <c r="B51" s="13"/>
      <c r="S51" s="12"/>
    </row>
    <row r="52" spans="1:19" ht="14.15" customHeight="1" thickBot="1" x14ac:dyDescent="0.3">
      <c r="A52" s="2">
        <v>39</v>
      </c>
      <c r="B52" s="28" t="s">
        <v>36</v>
      </c>
      <c r="C52" s="2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30"/>
    </row>
    <row r="53" spans="1:19" ht="14.15" customHeight="1" x14ac:dyDescent="0.25">
      <c r="A53" s="1" t="s">
        <v>37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 t="s">
        <v>38</v>
      </c>
      <c r="R53" s="1"/>
      <c r="S53" s="1"/>
    </row>
  </sheetData>
  <mergeCells count="1">
    <mergeCell ref="P12:R12"/>
  </mergeCells>
  <pageMargins left="1" right="0" top="1" bottom="0" header="0" footer="0"/>
  <pageSetup scale="70" orientation="landscape" horizontalDpi="90" verticalDpi="90" r:id="rId1"/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2"/>
  <sheetViews>
    <sheetView topLeftCell="A13" workbookViewId="0">
      <selection activeCell="F3" sqref="F3:F42"/>
    </sheetView>
  </sheetViews>
  <sheetFormatPr defaultRowHeight="12.5" x14ac:dyDescent="0.25"/>
  <cols>
    <col min="2" max="2" width="48.1796875" bestFit="1" customWidth="1"/>
    <col min="3" max="3" width="22" bestFit="1" customWidth="1"/>
    <col min="4" max="4" width="12.81640625" bestFit="1" customWidth="1"/>
    <col min="5" max="5" width="4.1796875" customWidth="1"/>
    <col min="6" max="6" width="12.81640625" bestFit="1" customWidth="1"/>
    <col min="7" max="7" width="21.7265625" bestFit="1" customWidth="1"/>
    <col min="8" max="8" width="10.26953125" bestFit="1" customWidth="1"/>
  </cols>
  <sheetData>
    <row r="2" spans="1:7" ht="13" x14ac:dyDescent="0.3">
      <c r="A2" s="27" t="s">
        <v>84</v>
      </c>
      <c r="D2" s="38" t="s">
        <v>84</v>
      </c>
      <c r="F2" s="38" t="s">
        <v>85</v>
      </c>
    </row>
    <row r="3" spans="1:7" x14ac:dyDescent="0.25">
      <c r="B3" t="s">
        <v>46</v>
      </c>
      <c r="C3" t="s">
        <v>28</v>
      </c>
      <c r="D3" s="37">
        <v>4500</v>
      </c>
      <c r="F3" s="35">
        <f>D3</f>
        <v>4500</v>
      </c>
      <c r="G3" s="27"/>
    </row>
    <row r="4" spans="1:7" x14ac:dyDescent="0.25">
      <c r="B4" t="s">
        <v>61</v>
      </c>
      <c r="C4" t="s">
        <v>60</v>
      </c>
      <c r="D4" s="37">
        <v>1750</v>
      </c>
      <c r="F4" s="39">
        <f>D4*0</f>
        <v>0</v>
      </c>
      <c r="G4" s="27" t="s">
        <v>86</v>
      </c>
    </row>
    <row r="5" spans="1:7" x14ac:dyDescent="0.25">
      <c r="B5" t="s">
        <v>68</v>
      </c>
      <c r="C5" t="s">
        <v>67</v>
      </c>
      <c r="D5" s="37">
        <v>35000</v>
      </c>
      <c r="F5" s="39">
        <f>D5*0</f>
        <v>0</v>
      </c>
      <c r="G5" s="27" t="s">
        <v>86</v>
      </c>
    </row>
    <row r="6" spans="1:7" x14ac:dyDescent="0.25">
      <c r="B6" t="s">
        <v>54</v>
      </c>
      <c r="C6" t="s">
        <v>24</v>
      </c>
      <c r="D6" s="37">
        <v>46800</v>
      </c>
      <c r="F6" s="33">
        <f>D6</f>
        <v>46800</v>
      </c>
    </row>
    <row r="7" spans="1:7" x14ac:dyDescent="0.25">
      <c r="B7" t="s">
        <v>69</v>
      </c>
      <c r="C7" t="s">
        <v>26</v>
      </c>
      <c r="D7" s="37">
        <v>10000</v>
      </c>
      <c r="F7" s="35">
        <f>D7*0.95</f>
        <v>9500</v>
      </c>
      <c r="G7" s="27" t="s">
        <v>87</v>
      </c>
    </row>
    <row r="8" spans="1:7" x14ac:dyDescent="0.25">
      <c r="B8" t="s">
        <v>55</v>
      </c>
      <c r="C8" t="s">
        <v>24</v>
      </c>
      <c r="D8" s="37">
        <v>2500</v>
      </c>
      <c r="F8" s="35">
        <f t="shared" ref="F8:F9" si="0">D8</f>
        <v>2500</v>
      </c>
      <c r="G8" s="27"/>
    </row>
    <row r="9" spans="1:7" x14ac:dyDescent="0.25">
      <c r="B9" t="s">
        <v>47</v>
      </c>
      <c r="C9" t="s">
        <v>28</v>
      </c>
      <c r="D9" s="37">
        <v>7400</v>
      </c>
      <c r="F9" s="35">
        <f t="shared" si="0"/>
        <v>7400</v>
      </c>
      <c r="G9" s="27"/>
    </row>
    <row r="10" spans="1:7" x14ac:dyDescent="0.25">
      <c r="B10" t="s">
        <v>62</v>
      </c>
      <c r="C10" t="s">
        <v>60</v>
      </c>
      <c r="D10" s="37">
        <v>10000</v>
      </c>
      <c r="F10" s="39">
        <f>D10*0</f>
        <v>0</v>
      </c>
      <c r="G10" s="27" t="s">
        <v>86</v>
      </c>
    </row>
    <row r="11" spans="1:7" x14ac:dyDescent="0.25">
      <c r="B11" t="s">
        <v>25</v>
      </c>
      <c r="C11" t="s">
        <v>26</v>
      </c>
      <c r="D11" s="37">
        <v>10000</v>
      </c>
      <c r="F11" s="35">
        <f>D11*0.95</f>
        <v>9500</v>
      </c>
      <c r="G11" s="27" t="s">
        <v>87</v>
      </c>
    </row>
    <row r="12" spans="1:7" x14ac:dyDescent="0.25">
      <c r="B12" t="s">
        <v>56</v>
      </c>
      <c r="C12" t="s">
        <v>24</v>
      </c>
      <c r="D12" s="37">
        <v>745967</v>
      </c>
      <c r="F12" s="33">
        <f t="shared" ref="F12:F13" si="1">D12</f>
        <v>745967</v>
      </c>
    </row>
    <row r="13" spans="1:7" x14ac:dyDescent="0.25">
      <c r="B13" t="s">
        <v>39</v>
      </c>
      <c r="C13" t="s">
        <v>28</v>
      </c>
      <c r="D13" s="37">
        <v>12700.8</v>
      </c>
      <c r="F13" s="33">
        <f t="shared" si="1"/>
        <v>12700.8</v>
      </c>
    </row>
    <row r="14" spans="1:7" x14ac:dyDescent="0.25">
      <c r="B14" t="s">
        <v>70</v>
      </c>
      <c r="C14" t="s">
        <v>26</v>
      </c>
      <c r="D14" s="37">
        <v>100000</v>
      </c>
      <c r="F14" s="33">
        <f t="shared" ref="F14:F15" si="2">D14*0.95</f>
        <v>95000</v>
      </c>
      <c r="G14" s="27" t="s">
        <v>87</v>
      </c>
    </row>
    <row r="15" spans="1:7" x14ac:dyDescent="0.25">
      <c r="B15" t="s">
        <v>71</v>
      </c>
      <c r="C15" t="s">
        <v>26</v>
      </c>
      <c r="D15" s="37">
        <v>5000</v>
      </c>
      <c r="F15" s="35">
        <f t="shared" si="2"/>
        <v>4750</v>
      </c>
      <c r="G15" s="27" t="s">
        <v>87</v>
      </c>
    </row>
    <row r="16" spans="1:7" x14ac:dyDescent="0.25">
      <c r="B16" t="s">
        <v>48</v>
      </c>
      <c r="C16" t="s">
        <v>28</v>
      </c>
      <c r="D16" s="37">
        <v>160560</v>
      </c>
      <c r="F16" s="33">
        <f t="shared" ref="F16:F18" si="3">D16</f>
        <v>160560</v>
      </c>
    </row>
    <row r="17" spans="2:7" x14ac:dyDescent="0.25">
      <c r="B17" t="s">
        <v>49</v>
      </c>
      <c r="C17" t="s">
        <v>28</v>
      </c>
      <c r="D17" s="37">
        <v>1200</v>
      </c>
      <c r="F17" s="35">
        <f t="shared" si="3"/>
        <v>1200</v>
      </c>
      <c r="G17" s="27"/>
    </row>
    <row r="18" spans="2:7" x14ac:dyDescent="0.25">
      <c r="B18" t="s">
        <v>57</v>
      </c>
      <c r="C18" t="s">
        <v>24</v>
      </c>
      <c r="D18" s="37">
        <v>1020257.2999999999</v>
      </c>
      <c r="F18" s="33">
        <f t="shared" si="3"/>
        <v>1020257.2999999999</v>
      </c>
    </row>
    <row r="19" spans="2:7" x14ac:dyDescent="0.25">
      <c r="B19" t="s">
        <v>72</v>
      </c>
      <c r="C19" t="s">
        <v>26</v>
      </c>
      <c r="D19" s="37">
        <v>15000</v>
      </c>
      <c r="F19" s="33">
        <f>D19*0.95</f>
        <v>14250</v>
      </c>
      <c r="G19" s="27" t="s">
        <v>87</v>
      </c>
    </row>
    <row r="20" spans="2:7" x14ac:dyDescent="0.25">
      <c r="B20" t="s">
        <v>50</v>
      </c>
      <c r="C20" t="s">
        <v>28</v>
      </c>
      <c r="D20" s="37">
        <v>4766.03</v>
      </c>
      <c r="F20" s="35">
        <f>D20</f>
        <v>4766.03</v>
      </c>
      <c r="G20" s="27"/>
    </row>
    <row r="21" spans="2:7" x14ac:dyDescent="0.25">
      <c r="B21" t="s">
        <v>50</v>
      </c>
      <c r="C21" t="s">
        <v>67</v>
      </c>
      <c r="D21" s="37">
        <v>1228.98</v>
      </c>
      <c r="F21" s="39">
        <f>D21*0</f>
        <v>0</v>
      </c>
      <c r="G21" s="27" t="s">
        <v>86</v>
      </c>
    </row>
    <row r="22" spans="2:7" x14ac:dyDescent="0.25">
      <c r="B22" t="s">
        <v>58</v>
      </c>
      <c r="C22" t="s">
        <v>24</v>
      </c>
      <c r="D22" s="37">
        <v>20000</v>
      </c>
      <c r="F22" s="33">
        <f>D22</f>
        <v>20000</v>
      </c>
    </row>
    <row r="23" spans="2:7" x14ac:dyDescent="0.25">
      <c r="B23" t="s">
        <v>63</v>
      </c>
      <c r="C23" t="s">
        <v>60</v>
      </c>
      <c r="D23" s="37">
        <v>320.89</v>
      </c>
      <c r="F23" s="39">
        <f>D23*0</f>
        <v>0</v>
      </c>
      <c r="G23" s="27" t="s">
        <v>86</v>
      </c>
    </row>
    <row r="24" spans="2:7" x14ac:dyDescent="0.25">
      <c r="B24" t="s">
        <v>64</v>
      </c>
      <c r="C24" t="s">
        <v>60</v>
      </c>
      <c r="D24" s="37">
        <v>15000</v>
      </c>
      <c r="F24" s="39">
        <f>D24*0</f>
        <v>0</v>
      </c>
      <c r="G24" s="27" t="s">
        <v>86</v>
      </c>
    </row>
    <row r="25" spans="2:7" x14ac:dyDescent="0.25">
      <c r="B25" t="s">
        <v>51</v>
      </c>
      <c r="C25" t="s">
        <v>28</v>
      </c>
      <c r="D25" s="37">
        <v>831495.64</v>
      </c>
      <c r="F25" s="33">
        <f t="shared" ref="F25:F26" si="4">D25</f>
        <v>831495.64</v>
      </c>
    </row>
    <row r="26" spans="2:7" x14ac:dyDescent="0.25">
      <c r="B26" t="s">
        <v>52</v>
      </c>
      <c r="C26" t="s">
        <v>28</v>
      </c>
      <c r="D26" s="37">
        <v>65622</v>
      </c>
      <c r="F26" s="33">
        <f t="shared" si="4"/>
        <v>65622</v>
      </c>
    </row>
    <row r="27" spans="2:7" x14ac:dyDescent="0.25">
      <c r="B27" t="s">
        <v>73</v>
      </c>
      <c r="C27" t="s">
        <v>26</v>
      </c>
      <c r="D27" s="37">
        <v>325</v>
      </c>
      <c r="F27" s="35">
        <f>D27*0.95</f>
        <v>308.75</v>
      </c>
      <c r="G27" s="27" t="s">
        <v>87</v>
      </c>
    </row>
    <row r="28" spans="2:7" x14ac:dyDescent="0.25">
      <c r="B28" t="s">
        <v>65</v>
      </c>
      <c r="C28" t="s">
        <v>60</v>
      </c>
      <c r="D28" s="37">
        <v>500</v>
      </c>
      <c r="F28" s="39">
        <f>D28*0</f>
        <v>0</v>
      </c>
      <c r="G28" s="27"/>
    </row>
    <row r="29" spans="2:7" x14ac:dyDescent="0.25">
      <c r="B29" t="s">
        <v>74</v>
      </c>
      <c r="C29" t="s">
        <v>26</v>
      </c>
      <c r="D29" s="37">
        <v>615</v>
      </c>
      <c r="F29" s="35">
        <f t="shared" ref="F29:F30" si="5">D29*0.95</f>
        <v>584.25</v>
      </c>
      <c r="G29" s="27" t="s">
        <v>87</v>
      </c>
    </row>
    <row r="30" spans="2:7" x14ac:dyDescent="0.25">
      <c r="B30" t="s">
        <v>75</v>
      </c>
      <c r="C30" t="s">
        <v>26</v>
      </c>
      <c r="D30" s="37">
        <v>750</v>
      </c>
      <c r="F30" s="35">
        <f t="shared" si="5"/>
        <v>712.5</v>
      </c>
      <c r="G30" s="27" t="s">
        <v>87</v>
      </c>
    </row>
    <row r="31" spans="2:7" x14ac:dyDescent="0.25">
      <c r="B31" t="s">
        <v>59</v>
      </c>
      <c r="C31" t="s">
        <v>24</v>
      </c>
      <c r="D31" s="37">
        <v>11083.27</v>
      </c>
      <c r="F31" s="33">
        <f>D31</f>
        <v>11083.27</v>
      </c>
    </row>
    <row r="32" spans="2:7" x14ac:dyDescent="0.25">
      <c r="B32" t="s">
        <v>76</v>
      </c>
      <c r="C32" t="s">
        <v>26</v>
      </c>
      <c r="D32" s="37">
        <v>5000</v>
      </c>
      <c r="F32" s="35">
        <f t="shared" ref="F32:F33" si="6">D32*0.95</f>
        <v>4750</v>
      </c>
      <c r="G32" s="27" t="s">
        <v>87</v>
      </c>
    </row>
    <row r="33" spans="2:7" x14ac:dyDescent="0.25">
      <c r="B33" t="s">
        <v>78</v>
      </c>
      <c r="C33" t="s">
        <v>26</v>
      </c>
      <c r="D33" s="37">
        <v>38625</v>
      </c>
      <c r="F33" s="33">
        <f t="shared" si="6"/>
        <v>36693.75</v>
      </c>
      <c r="G33" s="27" t="s">
        <v>87</v>
      </c>
    </row>
    <row r="34" spans="2:7" x14ac:dyDescent="0.25">
      <c r="B34" t="s">
        <v>53</v>
      </c>
      <c r="C34" t="s">
        <v>28</v>
      </c>
      <c r="D34" s="37">
        <v>2500</v>
      </c>
      <c r="F34" s="35">
        <f>D34</f>
        <v>2500</v>
      </c>
      <c r="G34" s="27"/>
    </row>
    <row r="35" spans="2:7" x14ac:dyDescent="0.25">
      <c r="B35" t="s">
        <v>77</v>
      </c>
      <c r="C35" t="s">
        <v>26</v>
      </c>
      <c r="D35" s="37">
        <v>550</v>
      </c>
      <c r="F35" s="35">
        <f t="shared" ref="F35:F36" si="7">D35*0.95</f>
        <v>522.5</v>
      </c>
      <c r="G35" s="27" t="s">
        <v>87</v>
      </c>
    </row>
    <row r="36" spans="2:7" x14ac:dyDescent="0.25">
      <c r="B36" t="s">
        <v>79</v>
      </c>
      <c r="C36" t="s">
        <v>26</v>
      </c>
      <c r="D36" s="37">
        <v>1700</v>
      </c>
      <c r="F36" s="35">
        <f t="shared" si="7"/>
        <v>1615</v>
      </c>
      <c r="G36" s="27" t="s">
        <v>87</v>
      </c>
    </row>
    <row r="37" spans="2:7" x14ac:dyDescent="0.25">
      <c r="B37" t="s">
        <v>29</v>
      </c>
      <c r="C37" t="s">
        <v>40</v>
      </c>
      <c r="D37" s="37">
        <v>25000</v>
      </c>
      <c r="F37" s="33">
        <f>D37</f>
        <v>25000</v>
      </c>
    </row>
    <row r="38" spans="2:7" x14ac:dyDescent="0.25">
      <c r="B38" t="s">
        <v>80</v>
      </c>
      <c r="C38" t="s">
        <v>26</v>
      </c>
      <c r="D38" s="37">
        <v>18000</v>
      </c>
      <c r="F38" s="33">
        <f>D38*0.95</f>
        <v>17100</v>
      </c>
      <c r="G38" s="27" t="s">
        <v>87</v>
      </c>
    </row>
    <row r="39" spans="2:7" x14ac:dyDescent="0.25">
      <c r="B39" t="s">
        <v>41</v>
      </c>
      <c r="C39" t="s">
        <v>24</v>
      </c>
      <c r="D39" s="37">
        <v>13851.036999999998</v>
      </c>
      <c r="F39" s="33">
        <f>D39</f>
        <v>13851.036999999998</v>
      </c>
    </row>
    <row r="40" spans="2:7" x14ac:dyDescent="0.25">
      <c r="B40" t="s">
        <v>41</v>
      </c>
      <c r="C40" t="s">
        <v>67</v>
      </c>
      <c r="D40" s="37">
        <v>769.50300000000004</v>
      </c>
      <c r="F40" s="39">
        <f>D40*0</f>
        <v>0</v>
      </c>
      <c r="G40" s="27" t="s">
        <v>86</v>
      </c>
    </row>
    <row r="41" spans="2:7" x14ac:dyDescent="0.25">
      <c r="B41" t="s">
        <v>66</v>
      </c>
      <c r="C41" t="s">
        <v>60</v>
      </c>
      <c r="D41" s="37">
        <v>1500</v>
      </c>
      <c r="F41" s="39">
        <f>D41*0</f>
        <v>0</v>
      </c>
      <c r="G41" s="27" t="s">
        <v>86</v>
      </c>
    </row>
    <row r="42" spans="2:7" x14ac:dyDescent="0.25">
      <c r="B42" t="s">
        <v>81</v>
      </c>
      <c r="C42" t="s">
        <v>26</v>
      </c>
      <c r="D42" s="37">
        <v>3025</v>
      </c>
      <c r="F42" s="35">
        <f>D42*0.95</f>
        <v>2873.75</v>
      </c>
      <c r="G42" s="27" t="s">
        <v>87</v>
      </c>
    </row>
    <row r="43" spans="2:7" ht="13" x14ac:dyDescent="0.3">
      <c r="D43" s="34">
        <f>SUM(D3:D42)</f>
        <v>3250862.45</v>
      </c>
      <c r="F43" s="34">
        <f>SUM(F3:F42)</f>
        <v>3174363.577</v>
      </c>
    </row>
    <row r="44" spans="2:7" x14ac:dyDescent="0.25">
      <c r="D44" s="36"/>
    </row>
    <row r="45" spans="2:7" ht="13" x14ac:dyDescent="0.3">
      <c r="F45" s="40">
        <f>D43-F43</f>
        <v>76498.873000000138</v>
      </c>
      <c r="G45" s="27" t="s">
        <v>88</v>
      </c>
    </row>
    <row r="47" spans="2:7" x14ac:dyDescent="0.25">
      <c r="F47" s="35">
        <f>F3+F7+F8+F9+F11+F15+F17+F20+F27+F29+F30+F32+F34+F35+F36+F42</f>
        <v>57982.78</v>
      </c>
      <c r="G47" s="27" t="s">
        <v>82</v>
      </c>
    </row>
    <row r="49" spans="2:6" x14ac:dyDescent="0.25">
      <c r="B49" s="56" t="s">
        <v>89</v>
      </c>
      <c r="C49" s="56"/>
      <c r="D49" s="56"/>
      <c r="E49" s="56"/>
      <c r="F49" s="56"/>
    </row>
    <row r="50" spans="2:6" x14ac:dyDescent="0.25">
      <c r="B50" s="56"/>
      <c r="C50" s="56"/>
      <c r="D50" s="56"/>
      <c r="E50" s="56"/>
      <c r="F50" s="56"/>
    </row>
    <row r="51" spans="2:6" x14ac:dyDescent="0.25">
      <c r="B51" s="56"/>
      <c r="C51" s="56"/>
      <c r="D51" s="56"/>
      <c r="E51" s="56"/>
      <c r="F51" s="56"/>
    </row>
    <row r="52" spans="2:6" x14ac:dyDescent="0.25">
      <c r="B52" s="56"/>
      <c r="C52" s="56"/>
      <c r="D52" s="56"/>
      <c r="E52" s="56"/>
      <c r="F52" s="56"/>
    </row>
  </sheetData>
  <sortState ref="B3:D42">
    <sortCondition ref="B3:B42"/>
  </sortState>
  <mergeCells count="1">
    <mergeCell ref="B49:F52"/>
  </mergeCells>
  <pageMargins left="0.7" right="0.7" top="0.75" bottom="0.75" header="0.3" footer="0.3"/>
  <pageSetup scale="70" orientation="portrait" r:id="rId1"/>
  <customProperties>
    <customPr name="_pios_id" r:id="rId2"/>
    <customPr name="EpmWorksheetKeyString_GUID" r:id="rId3"/>
  </customPropertie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62911604C744B99624EB6CD7DE9F7" ma:contentTypeVersion="17" ma:contentTypeDescription="Create a new document." ma:contentTypeScope="" ma:versionID="4af5fd4e1d78c3816c7db8a64b9f96d3">
  <xsd:schema xmlns:xsd="http://www.w3.org/2001/XMLSchema" xmlns:xs="http://www.w3.org/2001/XMLSchema" xmlns:p="http://schemas.microsoft.com/office/2006/metadata/properties" xmlns:ns2="4cb24d82-c1a0-4de2-8281-b71da78fd2cb" xmlns:ns3="8c9f340d-d253-4371-92c0-a826684f8e20" targetNamespace="http://schemas.microsoft.com/office/2006/metadata/properties" ma:root="true" ma:fieldsID="c7eec27f62e13afb5e60bae6a98a1576" ns2:_="" ns3:_="">
    <xsd:import namespace="4cb24d82-c1a0-4de2-8281-b71da78fd2cb"/>
    <xsd:import namespace="8c9f340d-d253-4371-92c0-a826684f8e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DueDate" minOccurs="0"/>
                <xsd:element ref="ns2:_x0031_stDraftDuetoRegulatory_x002f_Legal" minOccurs="0"/>
                <xsd:element ref="ns2:FinalDraftDueToRegulatory_x002f_Legal" minOccurs="0"/>
                <xsd:element ref="ns2:COMME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24d82-c1a0-4de2-8281-b71da78fd2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ueDate" ma:index="14" nillable="true" ma:displayName="Due Date" ma:description="Due to be filed" ma:format="Dropdown" ma:internalName="DueDate">
      <xsd:simpleType>
        <xsd:restriction base="dms:Text">
          <xsd:maxLength value="255"/>
        </xsd:restriction>
      </xsd:simpleType>
    </xsd:element>
    <xsd:element name="_x0031_stDraftDuetoRegulatory_x002f_Legal" ma:index="15" nillable="true" ma:displayName="1st Draft Due to Regulatory/Legal" ma:format="Dropdown" ma:internalName="_x0031_stDraftDuetoRegulatory_x002f_Legal">
      <xsd:simpleType>
        <xsd:restriction base="dms:Text">
          <xsd:maxLength value="255"/>
        </xsd:restriction>
      </xsd:simpleType>
    </xsd:element>
    <xsd:element name="FinalDraftDueToRegulatory_x002f_Legal" ma:index="16" nillable="true" ma:displayName="Final Draft Due To Regulatory / Legal" ma:format="Dropdown" ma:internalName="FinalDraftDueToRegulatory_x002f_Legal">
      <xsd:simpleType>
        <xsd:restriction base="dms:Text">
          <xsd:maxLength value="255"/>
        </xsd:restriction>
      </xsd:simpleType>
    </xsd:element>
    <xsd:element name="COMMENTS" ma:index="17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f340d-d253-4371-92c0-a826684f8e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759e40-15bc-49e6-be89-486e202f0dd8}" ma:internalName="TaxCatchAll" ma:showField="CatchAllData" ma:web="8c9f340d-d253-4371-92c0-a826684f8e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ueDate xmlns="4cb24d82-c1a0-4de2-8281-b71da78fd2cb" xsi:nil="true"/>
    <lcf76f155ced4ddcb4097134ff3c332f xmlns="4cb24d82-c1a0-4de2-8281-b71da78fd2cb">
      <Terms xmlns="http://schemas.microsoft.com/office/infopath/2007/PartnerControls"/>
    </lcf76f155ced4ddcb4097134ff3c332f>
    <_x0031_stDraftDuetoRegulatory_x002f_Legal xmlns="4cb24d82-c1a0-4de2-8281-b71da78fd2cb" xsi:nil="true"/>
    <FinalDraftDueToRegulatory_x002f_Legal xmlns="4cb24d82-c1a0-4de2-8281-b71da78fd2cb" xsi:nil="true"/>
    <TaxCatchAll xmlns="8c9f340d-d253-4371-92c0-a826684f8e20" xsi:nil="true"/>
    <COMMENTS xmlns="4cb24d82-c1a0-4de2-8281-b71da78fd2c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D482D0-4CA8-46CD-A166-B8BD58BA3D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b24d82-c1a0-4de2-8281-b71da78fd2cb"/>
    <ds:schemaRef ds:uri="8c9f340d-d253-4371-92c0-a826684f8e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C124E1-2F3F-4A9C-B5DA-B48C95772C88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4cb24d82-c1a0-4de2-8281-b71da78fd2cb"/>
    <ds:schemaRef ds:uri="http://purl.org/dc/terms/"/>
    <ds:schemaRef ds:uri="8c9f340d-d253-4371-92c0-a826684f8e20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799572-5A0D-4383-8B68-C763B0FDA2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 Testing</vt:lpstr>
      <vt:lpstr>C-15 2023</vt:lpstr>
      <vt:lpstr>2023A</vt:lpstr>
      <vt:lpstr>'C-15 2023'!Print_Area</vt:lpstr>
    </vt:vector>
  </TitlesOfParts>
  <Manager/>
  <Company>TECO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</dc:creator>
  <cp:keywords/>
  <dc:description/>
  <cp:lastModifiedBy>Donna Brown</cp:lastModifiedBy>
  <cp:revision/>
  <cp:lastPrinted>2024-06-11T14:54:37Z</cp:lastPrinted>
  <dcterms:created xsi:type="dcterms:W3CDTF">2007-04-10T13:44:39Z</dcterms:created>
  <dcterms:modified xsi:type="dcterms:W3CDTF">2024-06-11T14:55:28Z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0x010100A7C62911604C744B99624EB6CD7DE9F7</vt:lpwstr>
  </property>
  <property fmtid="{D5CDD505-2E9C-101B-9397-08002B2CF9AE}" pid="3" name="Order">
    <vt:r8>47100</vt:r8>
  </property>
  <property fmtid="{D5CDD505-2E9C-101B-9397-08002B2CF9AE}" pid="4" name="MSIP_Label_a83f872e-d8d7-43ac-9961-0f2ad31e50e5_Enabled">
    <vt:lpwstr>true</vt:lpwstr>
  </property>
  <property fmtid="{D5CDD505-2E9C-101B-9397-08002B2CF9AE}" pid="5" name="MSIP_Label_a83f872e-d8d7-43ac-9961-0f2ad31e50e5_SetDate">
    <vt:lpwstr>2023-05-09T14:19:35Z</vt:lpwstr>
  </property>
  <property fmtid="{D5CDD505-2E9C-101B-9397-08002B2CF9AE}" pid="6" name="MSIP_Label_a83f872e-d8d7-43ac-9961-0f2ad31e50e5_Method">
    <vt:lpwstr>Standard</vt:lpwstr>
  </property>
  <property fmtid="{D5CDD505-2E9C-101B-9397-08002B2CF9AE}" pid="7" name="MSIP_Label_a83f872e-d8d7-43ac-9961-0f2ad31e50e5_Name">
    <vt:lpwstr>a83f872e-d8d7-43ac-9961-0f2ad31e50e5</vt:lpwstr>
  </property>
  <property fmtid="{D5CDD505-2E9C-101B-9397-08002B2CF9AE}" pid="8" name="MSIP_Label_a83f872e-d8d7-43ac-9961-0f2ad31e50e5_SiteId">
    <vt:lpwstr>fa8c194a-f8e2-43c5-bc39-b637579e39e0</vt:lpwstr>
  </property>
  <property fmtid="{D5CDD505-2E9C-101B-9397-08002B2CF9AE}" pid="9" name="MSIP_Label_a83f872e-d8d7-43ac-9961-0f2ad31e50e5_ActionId">
    <vt:lpwstr>0367f758-6fff-4a58-94fc-4a1126907b3e</vt:lpwstr>
  </property>
  <property fmtid="{D5CDD505-2E9C-101B-9397-08002B2CF9AE}" pid="10" name="MSIP_Label_a83f872e-d8d7-43ac-9961-0f2ad31e50e5_ContentBits">
    <vt:lpwstr>0</vt:lpwstr>
  </property>
</Properties>
</file>