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06"/>
  <workbookPr filterPrivacy="1"/>
  <xr:revisionPtr revIDLastSave="1" documentId="13_ncr:1_{84486876-6328-4E46-8905-5AA3C0CE1F92}" xr6:coauthVersionLast="47" xr6:coauthVersionMax="47" xr10:uidLastSave="{C07D0E54-49C9-434B-8099-2E5F10C3F173}"/>
  <bookViews>
    <workbookView xWindow="6036" yWindow="768" windowWidth="27744" windowHeight="15288" firstSheet="2" activeTab="2" xr2:uid="{859832EA-FF05-46D0-A721-02271DC416BD}"/>
  </bookViews>
  <sheets>
    <sheet name="No Polk 1 Retirement" sheetId="5" r:id="rId1"/>
    <sheet name="With Polk 1 Retirement" sheetId="6" r:id="rId2"/>
    <sheet name="Delta" sheetId="3" r:id="rId3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6" l="1"/>
  <c r="L20" i="5"/>
  <c r="C11" i="6" l="1"/>
  <c r="C12" i="6"/>
  <c r="C13" i="6"/>
  <c r="C14" i="6"/>
  <c r="C15" i="6"/>
  <c r="C16" i="6"/>
  <c r="C17" i="6"/>
  <c r="C18" i="6"/>
  <c r="I20" i="6"/>
  <c r="Z20" i="5"/>
  <c r="N20" i="5"/>
  <c r="U20" i="5"/>
  <c r="Y20" i="5"/>
  <c r="AC20" i="5"/>
  <c r="AG20" i="5"/>
  <c r="AK20" i="5"/>
  <c r="M20" i="5"/>
  <c r="V20" i="5"/>
  <c r="AD20" i="5"/>
  <c r="X20" i="5"/>
  <c r="AB20" i="5"/>
  <c r="AF20" i="5"/>
  <c r="AJ20" i="5"/>
  <c r="AA20" i="5"/>
  <c r="AE20" i="5"/>
  <c r="AI20" i="5"/>
  <c r="K20" i="5"/>
  <c r="AH20" i="5"/>
  <c r="J20" i="5"/>
  <c r="W20" i="5"/>
  <c r="T20" i="5"/>
  <c r="S20" i="5"/>
  <c r="I20" i="5"/>
  <c r="R20" i="5"/>
  <c r="P20" i="5"/>
  <c r="Q20" i="5"/>
  <c r="O20" i="5"/>
  <c r="C22" i="6"/>
  <c r="F6" i="5" l="1"/>
  <c r="C17" i="5" l="1"/>
  <c r="C11" i="5"/>
  <c r="C18" i="5"/>
  <c r="C16" i="5"/>
  <c r="C15" i="5"/>
  <c r="C14" i="5"/>
  <c r="C12" i="5"/>
  <c r="C13" i="5"/>
  <c r="F13" i="3" s="1"/>
  <c r="F11" i="3"/>
  <c r="F16" i="3"/>
  <c r="F17" i="3"/>
  <c r="F18" i="3"/>
  <c r="C22" i="5"/>
  <c r="F22" i="3" s="1"/>
  <c r="F15" i="3"/>
  <c r="AL20" i="5" l="1"/>
  <c r="I21" i="6" l="1"/>
  <c r="I22" i="6" l="1"/>
  <c r="C19" i="6" l="1"/>
  <c r="J21" i="5" l="1"/>
  <c r="K21" i="5" l="1"/>
  <c r="I21" i="5"/>
  <c r="I22" i="5" l="1"/>
  <c r="J22" i="5"/>
  <c r="K22" i="5"/>
  <c r="M21" i="5" l="1"/>
  <c r="L21" i="5"/>
  <c r="L22" i="5" l="1"/>
  <c r="M22" i="5"/>
  <c r="O21" i="5" l="1"/>
  <c r="N21" i="5"/>
  <c r="N22" i="5" l="1"/>
  <c r="O22" i="5"/>
  <c r="Q21" i="5" l="1"/>
  <c r="P21" i="5"/>
  <c r="R21" i="5" l="1"/>
  <c r="R22" i="5" s="1"/>
  <c r="Q22" i="5"/>
  <c r="P22" i="5"/>
  <c r="T21" i="5" l="1"/>
  <c r="S21" i="5"/>
  <c r="U21" i="5" l="1"/>
  <c r="U22" i="5" s="1"/>
  <c r="T22" i="5"/>
  <c r="S22" i="5"/>
  <c r="V21" i="5" l="1"/>
  <c r="W21" i="5" l="1"/>
  <c r="W22" i="5" s="1"/>
  <c r="V22" i="5"/>
  <c r="X21" i="5" l="1"/>
  <c r="X22" i="5" s="1"/>
  <c r="Y21" i="5" l="1"/>
  <c r="Y22" i="5" s="1"/>
  <c r="Z21" i="5" l="1"/>
  <c r="Z22" i="5" s="1"/>
  <c r="AA21" i="5" l="1"/>
  <c r="AA22" i="5" s="1"/>
  <c r="AB21" i="5" l="1"/>
  <c r="AB22" i="5" s="1"/>
  <c r="AC21" i="5" l="1"/>
  <c r="AC22" i="5" s="1"/>
  <c r="AD21" i="5" l="1"/>
  <c r="AD22" i="5" s="1"/>
  <c r="AE21" i="5" l="1"/>
  <c r="AE22" i="5" s="1"/>
  <c r="AF21" i="5" l="1"/>
  <c r="AF22" i="5" s="1"/>
  <c r="AG21" i="5" l="1"/>
  <c r="AG22" i="5" s="1"/>
  <c r="AH21" i="5" l="1"/>
  <c r="AH22" i="5" s="1"/>
  <c r="AI21" i="5" l="1"/>
  <c r="AI22" i="5" s="1"/>
  <c r="AJ21" i="5" l="1"/>
  <c r="AJ22" i="5" s="1"/>
  <c r="AK21" i="5" l="1"/>
  <c r="AK22" i="5" s="1"/>
  <c r="F14" i="3" l="1"/>
  <c r="F12" i="3"/>
  <c r="AL21" i="5"/>
  <c r="AL22" i="5" s="1"/>
  <c r="F19" i="3" l="1"/>
  <c r="F23" i="3" s="1"/>
  <c r="C19" i="5"/>
  <c r="V20" i="6"/>
  <c r="V21" i="6"/>
  <c r="T21" i="6"/>
  <c r="T20" i="6"/>
  <c r="AK20" i="6"/>
  <c r="AK21" i="6"/>
  <c r="Z20" i="6"/>
  <c r="Z21" i="6"/>
  <c r="AB21" i="6"/>
  <c r="AB20" i="6"/>
  <c r="AA22" i="6"/>
  <c r="Q22" i="6"/>
  <c r="K22" i="6"/>
  <c r="X22" i="6"/>
  <c r="AI22" i="6"/>
  <c r="AG22" i="6"/>
  <c r="AL22" i="6"/>
  <c r="J22" i="6"/>
  <c r="AF22" i="6"/>
  <c r="P22" i="6"/>
  <c r="L22" i="6"/>
  <c r="AC22" i="6"/>
  <c r="AB22" i="6"/>
  <c r="AH22" i="6"/>
  <c r="O22" i="6"/>
  <c r="AJ22" i="6"/>
  <c r="Y22" i="6"/>
  <c r="U22" i="6"/>
  <c r="N22" i="6"/>
  <c r="AD22" i="6"/>
  <c r="AK22" i="6"/>
  <c r="M22" i="6"/>
  <c r="T22" i="6"/>
  <c r="R22" i="6"/>
  <c r="AE22" i="6"/>
  <c r="Z22" i="6"/>
  <c r="V22" i="6"/>
  <c r="W22" i="6"/>
  <c r="J20" i="6"/>
  <c r="J21" i="6"/>
  <c r="S22" i="6"/>
  <c r="AA21" i="6"/>
  <c r="AA20" i="6"/>
  <c r="AI20" i="6"/>
  <c r="AI21" i="6"/>
  <c r="W20" i="6"/>
  <c r="W21" i="6"/>
  <c r="AD21" i="6"/>
  <c r="AD20" i="6"/>
  <c r="N20" i="6"/>
  <c r="N21" i="6"/>
  <c r="Y21" i="6"/>
  <c r="Y20" i="6"/>
  <c r="P20" i="6"/>
  <c r="P21" i="6"/>
  <c r="S21" i="6"/>
  <c r="S20" i="6"/>
  <c r="O21" i="6"/>
  <c r="O20" i="6"/>
  <c r="AG20" i="6"/>
  <c r="AG21" i="6"/>
  <c r="AL21" i="6"/>
  <c r="AL20" i="6"/>
  <c r="M21" i="6"/>
  <c r="M20" i="6"/>
  <c r="K20" i="6"/>
  <c r="K21" i="6"/>
  <c r="L20" i="6"/>
  <c r="L21" i="6"/>
  <c r="AC21" i="6"/>
  <c r="AC20" i="6"/>
  <c r="AF20" i="6"/>
  <c r="AF21" i="6"/>
  <c r="U20" i="6"/>
  <c r="U21" i="6"/>
  <c r="AE20" i="6"/>
  <c r="AE21" i="6"/>
  <c r="Q21" i="6"/>
  <c r="Q20" i="6"/>
  <c r="X21" i="6"/>
  <c r="X20" i="6"/>
  <c r="AJ21" i="6"/>
  <c r="AJ20" i="6"/>
  <c r="AH21" i="6"/>
  <c r="AH20" i="6"/>
  <c r="R21" i="6"/>
  <c r="R20" i="6"/>
</calcChain>
</file>

<file path=xl/sharedStrings.xml><?xml version="1.0" encoding="utf-8"?>
<sst xmlns="http://schemas.openxmlformats.org/spreadsheetml/2006/main" count="81" uniqueCount="28">
  <si>
    <t>Tax Rate</t>
  </si>
  <si>
    <t xml:space="preserve">Common Equity </t>
  </si>
  <si>
    <t>Preferred Stock</t>
  </si>
  <si>
    <t>No Polk 1 Retirement Base</t>
  </si>
  <si>
    <t>Debt</t>
  </si>
  <si>
    <t>WACC</t>
  </si>
  <si>
    <t>REVENUE REQUIREMENT SUMMARY (2022 $000)</t>
  </si>
  <si>
    <t>CPVRR Revenue Requirements</t>
  </si>
  <si>
    <t>Cost/(Savings)
(2022 US $ millions)</t>
  </si>
  <si>
    <t>Capital RR - Polk 1 Base Project</t>
  </si>
  <si>
    <t>Capital RR - Polk 1 Sustaining Capital</t>
  </si>
  <si>
    <t>Capital RR - Balance of System</t>
  </si>
  <si>
    <t>Polk Net FOM</t>
  </si>
  <si>
    <t>System FOM</t>
  </si>
  <si>
    <t>System VOM</t>
  </si>
  <si>
    <t>System Fuel</t>
  </si>
  <si>
    <t>Start Costs</t>
  </si>
  <si>
    <r>
      <t>Sub Total w/o CO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 Cost</t>
    </r>
  </si>
  <si>
    <t>Total RR</t>
  </si>
  <si>
    <t>Plus Emissions Costs</t>
  </si>
  <si>
    <t>NPV</t>
  </si>
  <si>
    <t>CO2 - Base</t>
  </si>
  <si>
    <t>CPVRR</t>
  </si>
  <si>
    <r>
      <t>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Cost </t>
    </r>
  </si>
  <si>
    <t>Note: 2051 Contains end effects</t>
  </si>
  <si>
    <t xml:space="preserve">With Polk 1 Retirement </t>
  </si>
  <si>
    <t>Polk Unit 1 Retirement</t>
  </si>
  <si>
    <r>
      <t>Sub Total w/o 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Cost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</si>
</sst>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%"/>
    <numFmt numFmtId="165" formatCode="_(#,##0_);_(\(#,##0\);_(&quot;-&quot;_);_(@_)"/>
    <numFmt numFmtId="166" formatCode="&quot;$&quot;#,##0.0_);\(&quot;$&quot;#,##0.0\)"/>
    <numFmt numFmtId="167" formatCode="#,##0_);\-#,##0_);\-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3F3F76"/>
      <name val="Calibri"/>
      <family val="2"/>
    </font>
    <font>
      <b/>
      <sz val="11"/>
      <color rgb="FFFA7D00"/>
      <name val="Calibri"/>
      <family val="2"/>
    </font>
    <font>
      <vertAlign val="subscript"/>
      <sz val="11"/>
      <color theme="1"/>
      <name val="Calibri"/>
      <family val="2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3" borderId="2" applyNumberFormat="0" applyAlignment="0" applyProtection="0"/>
    <xf numFmtId="0" fontId="1" fillId="0" borderId="0"/>
  </cellStyleXfs>
  <cellXfs count="34">
    <xf numFmtId="0" fontId="0" fillId="0" borderId="0" xfId="0"/>
    <xf numFmtId="0" fontId="2" fillId="0" borderId="1" xfId="2"/>
    <xf numFmtId="0" fontId="6" fillId="0" borderId="0" xfId="0" applyFont="1"/>
    <xf numFmtId="10" fontId="7" fillId="2" borderId="2" xfId="3" applyNumberFormat="1" applyFont="1"/>
    <xf numFmtId="10" fontId="6" fillId="0" borderId="0" xfId="1" applyNumberFormat="1" applyFont="1"/>
    <xf numFmtId="164" fontId="8" fillId="3" borderId="2" xfId="4" applyNumberFormat="1" applyFont="1" applyAlignment="1"/>
    <xf numFmtId="164" fontId="6" fillId="0" borderId="0" xfId="0" applyNumberFormat="1" applyFont="1"/>
    <xf numFmtId="165" fontId="6" fillId="0" borderId="0" xfId="0" applyNumberFormat="1" applyFont="1"/>
    <xf numFmtId="0" fontId="6" fillId="0" borderId="3" xfId="0" applyFont="1" applyBorder="1"/>
    <xf numFmtId="165" fontId="6" fillId="0" borderId="3" xfId="0" applyNumberFormat="1" applyFont="1" applyBorder="1"/>
    <xf numFmtId="0" fontId="0" fillId="0" borderId="4" xfId="5" quotePrefix="1" applyFont="1" applyBorder="1" applyAlignment="1">
      <alignment horizontal="left" vertical="center" wrapText="1"/>
    </xf>
    <xf numFmtId="0" fontId="1" fillId="0" borderId="4" xfId="5" quotePrefix="1" applyBorder="1" applyAlignment="1">
      <alignment horizontal="center" vertical="center" wrapText="1"/>
    </xf>
    <xf numFmtId="0" fontId="1" fillId="0" borderId="0" xfId="5"/>
    <xf numFmtId="166" fontId="1" fillId="0" borderId="0" xfId="5" applyNumberFormat="1" applyAlignment="1">
      <alignment horizontal="center"/>
    </xf>
    <xf numFmtId="166" fontId="11" fillId="0" borderId="0" xfId="5" applyNumberFormat="1" applyFont="1" applyAlignment="1">
      <alignment horizontal="center" vertical="center"/>
    </xf>
    <xf numFmtId="0" fontId="1" fillId="0" borderId="0" xfId="5" applyAlignment="1">
      <alignment vertical="center"/>
    </xf>
    <xf numFmtId="37" fontId="0" fillId="0" borderId="5" xfId="5" applyNumberFormat="1" applyFont="1" applyBorder="1"/>
    <xf numFmtId="166" fontId="1" fillId="0" borderId="5" xfId="5" applyNumberFormat="1" applyBorder="1" applyAlignment="1">
      <alignment horizontal="center"/>
    </xf>
    <xf numFmtId="0" fontId="1" fillId="0" borderId="0" xfId="5" quotePrefix="1" applyAlignment="1">
      <alignment horizontal="left"/>
    </xf>
    <xf numFmtId="0" fontId="0" fillId="0" borderId="0" xfId="5" quotePrefix="1" applyFont="1" applyAlignment="1">
      <alignment horizontal="left"/>
    </xf>
    <xf numFmtId="166" fontId="11" fillId="0" borderId="0" xfId="5" applyNumberFormat="1" applyFont="1" applyAlignment="1">
      <alignment horizontal="center"/>
    </xf>
    <xf numFmtId="0" fontId="6" fillId="0" borderId="4" xfId="5" quotePrefix="1" applyFont="1" applyBorder="1" applyAlignment="1">
      <alignment horizontal="left" vertical="center" wrapText="1"/>
    </xf>
    <xf numFmtId="0" fontId="6" fillId="0" borderId="4" xfId="5" quotePrefix="1" applyFont="1" applyBorder="1" applyAlignment="1">
      <alignment horizontal="center" vertical="center" wrapText="1"/>
    </xf>
    <xf numFmtId="0" fontId="6" fillId="0" borderId="0" xfId="5" applyFont="1"/>
    <xf numFmtId="166" fontId="6" fillId="0" borderId="0" xfId="5" applyNumberFormat="1" applyFont="1" applyAlignment="1">
      <alignment horizontal="center"/>
    </xf>
    <xf numFmtId="166" fontId="13" fillId="0" borderId="0" xfId="5" applyNumberFormat="1" applyFont="1" applyAlignment="1">
      <alignment horizontal="center" vertical="center"/>
    </xf>
    <xf numFmtId="37" fontId="6" fillId="0" borderId="5" xfId="5" applyNumberFormat="1" applyFont="1" applyBorder="1"/>
    <xf numFmtId="166" fontId="6" fillId="0" borderId="5" xfId="5" applyNumberFormat="1" applyFont="1" applyBorder="1" applyAlignment="1">
      <alignment horizontal="center"/>
    </xf>
    <xf numFmtId="0" fontId="6" fillId="0" borderId="0" xfId="5" quotePrefix="1" applyFont="1" applyAlignment="1">
      <alignment horizontal="left"/>
    </xf>
    <xf numFmtId="166" fontId="13" fillId="0" borderId="0" xfId="5" applyNumberFormat="1" applyFont="1" applyAlignment="1">
      <alignment horizontal="center"/>
    </xf>
    <xf numFmtId="167" fontId="0" fillId="0" borderId="0" xfId="5" applyNumberFormat="1" applyFont="1" applyAlignment="1">
      <alignment vertical="center"/>
    </xf>
    <xf numFmtId="0" fontId="0" fillId="0" borderId="0" xfId="5" applyFont="1" applyAlignment="1">
      <alignment vertical="center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</cellXfs>
  <cellStyles count="6">
    <cellStyle name="Calculation" xfId="4" builtinId="22"/>
    <cellStyle name="Heading 3" xfId="2" builtinId="18"/>
    <cellStyle name="Input" xfId="3" builtinId="20"/>
    <cellStyle name="Normal" xfId="0" builtinId="0"/>
    <cellStyle name="Normal 4" xfId="5" xr:uid="{7509B474-3136-4E8E-9B87-D94A6C6B528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84B88-74AF-4BD7-A460-1DF7C16AA008}">
  <dimension ref="B2:AL33"/>
  <sheetViews>
    <sheetView showGridLines="0" zoomScale="90" zoomScaleNormal="90" workbookViewId="0"/>
  </sheetViews>
  <sheetFormatPr defaultColWidth="9.140625" defaultRowHeight="14.45"/>
  <cols>
    <col min="1" max="1" width="9.140625" style="2"/>
    <col min="2" max="2" width="44.140625" style="2" customWidth="1"/>
    <col min="3" max="3" width="27.140625" style="2" customWidth="1"/>
    <col min="4" max="4" width="10.85546875" style="2" customWidth="1"/>
    <col min="5" max="5" width="15.42578125" style="2" customWidth="1"/>
    <col min="6" max="6" width="10.7109375" style="2" customWidth="1"/>
    <col min="7" max="7" width="14.42578125" style="2" bestFit="1" customWidth="1"/>
    <col min="8" max="8" width="14.28515625" style="2" customWidth="1"/>
    <col min="9" max="9" width="10.85546875" style="2" customWidth="1"/>
    <col min="10" max="22" width="11.140625" style="2" customWidth="1"/>
    <col min="23" max="37" width="12.140625" style="2" customWidth="1"/>
    <col min="38" max="38" width="14.85546875" style="2" customWidth="1"/>
    <col min="39" max="16384" width="9.140625" style="2"/>
  </cols>
  <sheetData>
    <row r="2" spans="2:38">
      <c r="E2" s="2" t="s">
        <v>0</v>
      </c>
      <c r="F2" s="3">
        <v>0.25344999999999995</v>
      </c>
    </row>
    <row r="3" spans="2:38">
      <c r="E3" s="2" t="s">
        <v>1</v>
      </c>
      <c r="F3" s="3">
        <v>0.10199999999999999</v>
      </c>
      <c r="G3" s="3">
        <v>0.54</v>
      </c>
      <c r="H3" s="4"/>
    </row>
    <row r="4" spans="2:38">
      <c r="E4" s="2" t="s">
        <v>2</v>
      </c>
      <c r="F4" s="3">
        <v>0</v>
      </c>
      <c r="G4" s="3">
        <v>0</v>
      </c>
      <c r="H4" s="4"/>
    </row>
    <row r="5" spans="2:38">
      <c r="B5" s="32" t="s">
        <v>3</v>
      </c>
      <c r="C5" s="32"/>
      <c r="E5" s="2" t="s">
        <v>4</v>
      </c>
      <c r="F5" s="3">
        <v>4.7300000000000002E-2</v>
      </c>
      <c r="G5" s="3">
        <v>0.46</v>
      </c>
      <c r="H5" s="4"/>
    </row>
    <row r="6" spans="2:38">
      <c r="B6" s="32"/>
      <c r="C6" s="32"/>
      <c r="E6" s="2" t="s">
        <v>5</v>
      </c>
      <c r="F6" s="5">
        <f>F3*G3+F4*G4+(F5*G5)*(1-F2)</f>
        <v>7.1323434899999996E-2</v>
      </c>
      <c r="G6" s="6"/>
      <c r="H6" s="6"/>
    </row>
    <row r="7" spans="2:38">
      <c r="B7" s="32"/>
      <c r="C7" s="32"/>
    </row>
    <row r="8" spans="2:38" customFormat="1" ht="15" thickBot="1">
      <c r="E8" s="1" t="s">
        <v>6</v>
      </c>
      <c r="F8" s="1"/>
      <c r="G8" s="1"/>
      <c r="H8" s="1"/>
      <c r="I8" s="1">
        <v>2022</v>
      </c>
      <c r="J8" s="1">
        <v>2023</v>
      </c>
      <c r="K8" s="1">
        <v>2024</v>
      </c>
      <c r="L8" s="1">
        <v>2025</v>
      </c>
      <c r="M8" s="1">
        <v>2026</v>
      </c>
      <c r="N8" s="1">
        <v>2027</v>
      </c>
      <c r="O8" s="1">
        <v>2028</v>
      </c>
      <c r="P8" s="1">
        <v>2029</v>
      </c>
      <c r="Q8" s="1">
        <v>2030</v>
      </c>
      <c r="R8" s="1">
        <v>2031</v>
      </c>
      <c r="S8" s="1">
        <v>2032</v>
      </c>
      <c r="T8" s="1">
        <v>2033</v>
      </c>
      <c r="U8" s="1">
        <v>2034</v>
      </c>
      <c r="V8" s="1">
        <v>2035</v>
      </c>
      <c r="W8" s="1">
        <v>2036</v>
      </c>
      <c r="X8" s="1">
        <v>2037</v>
      </c>
      <c r="Y8" s="1">
        <v>2038</v>
      </c>
      <c r="Z8" s="1">
        <v>2039</v>
      </c>
      <c r="AA8" s="1">
        <v>2040</v>
      </c>
      <c r="AB8" s="1">
        <v>2041</v>
      </c>
      <c r="AC8" s="1">
        <v>2042</v>
      </c>
      <c r="AD8" s="1">
        <v>2043</v>
      </c>
      <c r="AE8" s="1">
        <v>2044</v>
      </c>
      <c r="AF8" s="1">
        <v>2045</v>
      </c>
      <c r="AG8" s="1">
        <v>2046</v>
      </c>
      <c r="AH8" s="1">
        <v>2047</v>
      </c>
      <c r="AI8" s="1">
        <v>2048</v>
      </c>
      <c r="AJ8" s="1">
        <v>2049</v>
      </c>
      <c r="AK8" s="1">
        <v>2050</v>
      </c>
      <c r="AL8" s="1">
        <v>2051</v>
      </c>
    </row>
    <row r="9" spans="2:38" ht="30.75" customHeight="1" thickBot="1">
      <c r="B9" s="10" t="s">
        <v>7</v>
      </c>
      <c r="C9" s="11" t="s">
        <v>8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2:38" ht="15" customHeight="1">
      <c r="B10" s="12"/>
      <c r="C10" s="13"/>
      <c r="E10" s="30" t="s">
        <v>9</v>
      </c>
      <c r="I10" s="7">
        <v>0</v>
      </c>
      <c r="J10" s="7">
        <v>0</v>
      </c>
      <c r="K10" s="7">
        <v>1784.8178257836798</v>
      </c>
      <c r="L10" s="7">
        <v>10318.022449870834</v>
      </c>
      <c r="M10" s="7">
        <v>9750.8673163593667</v>
      </c>
      <c r="N10" s="7">
        <v>9226.4687967636291</v>
      </c>
      <c r="O10" s="7">
        <v>8736.2491753289178</v>
      </c>
      <c r="P10" s="7">
        <v>8273.4122618803576</v>
      </c>
      <c r="Q10" s="7">
        <v>7828.1926569433708</v>
      </c>
      <c r="R10" s="7">
        <v>7388.3836111747332</v>
      </c>
      <c r="S10" s="7">
        <v>6948.5085829772124</v>
      </c>
      <c r="T10" s="7">
        <v>6508.6335547796934</v>
      </c>
      <c r="U10" s="7">
        <v>6090.4007632555649</v>
      </c>
      <c r="V10" s="7">
        <v>4769.326581641958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</row>
    <row r="11" spans="2:38" ht="15" customHeight="1">
      <c r="B11" s="30" t="s">
        <v>9</v>
      </c>
      <c r="C11" s="14">
        <f>(NPV($F$6,J10:AL10)+I10)/1000</f>
        <v>54.409538321614754</v>
      </c>
      <c r="E11" s="31" t="s">
        <v>10</v>
      </c>
      <c r="I11" s="7">
        <v>429.35257529837247</v>
      </c>
      <c r="J11" s="7">
        <v>1323.1511086812191</v>
      </c>
      <c r="K11" s="7">
        <v>2052.7988031044451</v>
      </c>
      <c r="L11" s="7">
        <v>2689.2123305103528</v>
      </c>
      <c r="M11" s="7">
        <v>3431.7857413379552</v>
      </c>
      <c r="N11" s="7">
        <v>4221.9135803671024</v>
      </c>
      <c r="O11" s="7">
        <v>6292.4590638439076</v>
      </c>
      <c r="P11" s="7">
        <v>7076.8765469378141</v>
      </c>
      <c r="Q11" s="7">
        <v>7911.7189195726623</v>
      </c>
      <c r="R11" s="7">
        <v>8821.4232988086314</v>
      </c>
      <c r="S11" s="7">
        <v>13116.178895725679</v>
      </c>
      <c r="T11" s="7">
        <v>14118.257221448743</v>
      </c>
      <c r="U11" s="7">
        <v>15479.171543219678</v>
      </c>
      <c r="V11" s="7">
        <v>17634.358834395502</v>
      </c>
      <c r="W11" s="7">
        <v>22421.692603957279</v>
      </c>
      <c r="X11" s="7">
        <v>5.5610077206388941E-15</v>
      </c>
      <c r="Y11" s="7">
        <v>5.5610077206388941E-15</v>
      </c>
      <c r="Z11" s="7">
        <v>5.5610077206388941E-15</v>
      </c>
      <c r="AA11" s="7">
        <v>2.7805038603194471E-15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</row>
    <row r="12" spans="2:38" ht="15" customHeight="1">
      <c r="B12" s="31" t="s">
        <v>10</v>
      </c>
      <c r="C12" s="14">
        <f t="shared" ref="C12:C18" si="0">(NPV($F$6,J11:AL11)+I11)/1000</f>
        <v>64.79417460809438</v>
      </c>
      <c r="E12" s="31" t="s">
        <v>11</v>
      </c>
      <c r="I12" s="7">
        <v>52557.121944183353</v>
      </c>
      <c r="J12" s="7">
        <v>160890.74500252784</v>
      </c>
      <c r="K12" s="7">
        <v>190300.30553727134</v>
      </c>
      <c r="L12" s="7">
        <v>214144.35147727246</v>
      </c>
      <c r="M12" s="7">
        <v>240786.74133422135</v>
      </c>
      <c r="N12" s="7">
        <v>230651.40288002376</v>
      </c>
      <c r="O12" s="7">
        <v>234730.36383995786</v>
      </c>
      <c r="P12" s="7">
        <v>236273.09396596631</v>
      </c>
      <c r="Q12" s="7">
        <v>237715.53737441511</v>
      </c>
      <c r="R12" s="7">
        <v>239231.74284620013</v>
      </c>
      <c r="S12" s="7">
        <v>240859.70828990743</v>
      </c>
      <c r="T12" s="7">
        <v>242042.49147544405</v>
      </c>
      <c r="U12" s="7">
        <v>241159.16455203231</v>
      </c>
      <c r="V12" s="7">
        <v>242159.9219631631</v>
      </c>
      <c r="W12" s="7">
        <v>240295.56630110048</v>
      </c>
      <c r="X12" s="7">
        <v>342530.1824374721</v>
      </c>
      <c r="Y12" s="7">
        <v>426398.80015998951</v>
      </c>
      <c r="Z12" s="7">
        <v>645631.38029984722</v>
      </c>
      <c r="AA12" s="7">
        <v>630540.96818423714</v>
      </c>
      <c r="AB12" s="7">
        <v>600607.14797484316</v>
      </c>
      <c r="AC12" s="7">
        <v>572200.46492579218</v>
      </c>
      <c r="AD12" s="7">
        <v>545553.99066810322</v>
      </c>
      <c r="AE12" s="7">
        <v>526239.45570147049</v>
      </c>
      <c r="AF12" s="7">
        <v>500852.25554394955</v>
      </c>
      <c r="AG12" s="7">
        <v>616834.68909398757</v>
      </c>
      <c r="AH12" s="7">
        <v>604168.82886986504</v>
      </c>
      <c r="AI12" s="7">
        <v>577671.04241756874</v>
      </c>
      <c r="AJ12" s="7">
        <v>521525.85977496504</v>
      </c>
      <c r="AK12" s="7">
        <v>491181.64776554558</v>
      </c>
      <c r="AL12" s="7">
        <v>2925640.4048869363</v>
      </c>
    </row>
    <row r="13" spans="2:38" ht="15" customHeight="1">
      <c r="B13" s="31" t="s">
        <v>11</v>
      </c>
      <c r="C13" s="14">
        <f t="shared" si="0"/>
        <v>4156.8942232070849</v>
      </c>
      <c r="E13" s="2" t="s">
        <v>12</v>
      </c>
      <c r="I13" s="7">
        <v>3000</v>
      </c>
      <c r="J13" s="7">
        <v>3060</v>
      </c>
      <c r="K13" s="7">
        <v>4161.6000000000004</v>
      </c>
      <c r="L13" s="7">
        <v>3183.6239999999998</v>
      </c>
      <c r="M13" s="7">
        <v>3247.29648</v>
      </c>
      <c r="N13" s="7">
        <v>3312.2424096</v>
      </c>
      <c r="O13" s="7">
        <v>11261.624192640002</v>
      </c>
      <c r="P13" s="7">
        <v>3446.0570029478395</v>
      </c>
      <c r="Q13" s="7">
        <v>3514.9781430067969</v>
      </c>
      <c r="R13" s="7">
        <v>3585.2777058669326</v>
      </c>
      <c r="S13" s="7">
        <v>12189.944199947571</v>
      </c>
      <c r="T13" s="7">
        <v>3730.1229251839559</v>
      </c>
      <c r="U13" s="7">
        <v>3804.7253836876357</v>
      </c>
      <c r="V13" s="7">
        <v>3880.8198913613878</v>
      </c>
      <c r="W13" s="7">
        <v>3958.4362891886162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</row>
    <row r="14" spans="2:38" ht="15" customHeight="1">
      <c r="B14" s="2" t="s">
        <v>12</v>
      </c>
      <c r="C14" s="14">
        <f t="shared" si="0"/>
        <v>43.040781081491424</v>
      </c>
      <c r="E14" s="31" t="s">
        <v>13</v>
      </c>
      <c r="I14" s="7">
        <v>5557.5917497314476</v>
      </c>
      <c r="J14" s="7">
        <v>9791.5754642122829</v>
      </c>
      <c r="K14" s="7">
        <v>12111.321659218112</v>
      </c>
      <c r="L14" s="7">
        <v>14979.977203562808</v>
      </c>
      <c r="M14" s="7">
        <v>17920.310650658044</v>
      </c>
      <c r="N14" s="7">
        <v>18308.687002411498</v>
      </c>
      <c r="O14" s="7">
        <v>20111.055141463668</v>
      </c>
      <c r="P14" s="7">
        <v>21492.490994612031</v>
      </c>
      <c r="Q14" s="7">
        <v>22907.117579959766</v>
      </c>
      <c r="R14" s="7">
        <v>24388.890456898116</v>
      </c>
      <c r="S14" s="7">
        <v>25921.995667423489</v>
      </c>
      <c r="T14" s="7">
        <v>27483.844668378304</v>
      </c>
      <c r="U14" s="7">
        <v>29148.197378013687</v>
      </c>
      <c r="V14" s="7">
        <v>30844.391168199363</v>
      </c>
      <c r="W14" s="7">
        <v>32326.407846784437</v>
      </c>
      <c r="X14" s="7">
        <v>37380.285980191125</v>
      </c>
      <c r="Y14" s="7">
        <v>42739.564541850617</v>
      </c>
      <c r="Z14" s="7">
        <v>59586.222198468931</v>
      </c>
      <c r="AA14" s="7">
        <v>62343.279839722207</v>
      </c>
      <c r="AB14" s="7">
        <v>63684.457612656246</v>
      </c>
      <c r="AC14" s="7">
        <v>65054.533808924039</v>
      </c>
      <c r="AD14" s="7">
        <v>66099.24022760299</v>
      </c>
      <c r="AE14" s="7">
        <v>68161.256616693179</v>
      </c>
      <c r="AF14" s="7">
        <v>69627.465876111091</v>
      </c>
      <c r="AG14" s="7">
        <v>86200.550219324854</v>
      </c>
      <c r="AH14" s="7">
        <v>89404.87048350781</v>
      </c>
      <c r="AI14" s="7">
        <v>90622.825683963485</v>
      </c>
      <c r="AJ14" s="7">
        <v>93269.685908754298</v>
      </c>
      <c r="AK14" s="7">
        <v>93818.716643095395</v>
      </c>
      <c r="AL14" s="7">
        <v>592342.66247221292</v>
      </c>
    </row>
    <row r="15" spans="2:38" ht="15" customHeight="1">
      <c r="B15" s="31" t="s">
        <v>13</v>
      </c>
      <c r="C15" s="14">
        <f t="shared" si="0"/>
        <v>478.93167930809989</v>
      </c>
      <c r="E15" s="15" t="s">
        <v>14</v>
      </c>
      <c r="I15" s="7">
        <v>61942.3</v>
      </c>
      <c r="J15" s="7">
        <v>47820.770000000004</v>
      </c>
      <c r="K15" s="7">
        <v>35263.5</v>
      </c>
      <c r="L15" s="7">
        <v>35302.499999999993</v>
      </c>
      <c r="M15" s="7">
        <v>38330.25</v>
      </c>
      <c r="N15" s="7">
        <v>37049.75</v>
      </c>
      <c r="O15" s="7">
        <v>38418.71</v>
      </c>
      <c r="P15" s="7">
        <v>40806.160000000003</v>
      </c>
      <c r="Q15" s="7">
        <v>39674.839999999997</v>
      </c>
      <c r="R15" s="7">
        <v>41969.570000000007</v>
      </c>
      <c r="S15" s="7">
        <v>42828.999999999993</v>
      </c>
      <c r="T15" s="7">
        <v>44145.36</v>
      </c>
      <c r="U15" s="7">
        <v>45811.56</v>
      </c>
      <c r="V15" s="7">
        <v>46813.43</v>
      </c>
      <c r="W15" s="7">
        <v>44982.69</v>
      </c>
      <c r="X15" s="7">
        <v>44784.53</v>
      </c>
      <c r="Y15" s="7">
        <v>48182.080000000002</v>
      </c>
      <c r="Z15" s="7">
        <v>47844.41</v>
      </c>
      <c r="AA15" s="7">
        <v>47209.52</v>
      </c>
      <c r="AB15" s="7">
        <v>49619.979999999996</v>
      </c>
      <c r="AC15" s="7">
        <v>51425.53</v>
      </c>
      <c r="AD15" s="7">
        <v>53402.5</v>
      </c>
      <c r="AE15" s="7">
        <v>56767.47</v>
      </c>
      <c r="AF15" s="7">
        <v>51686.59</v>
      </c>
      <c r="AG15" s="7">
        <v>53590.71</v>
      </c>
      <c r="AH15" s="7">
        <v>56179.389999999992</v>
      </c>
      <c r="AI15" s="7">
        <v>59310.73</v>
      </c>
      <c r="AJ15" s="7">
        <v>65712.679999999993</v>
      </c>
      <c r="AK15" s="7">
        <v>69131.399999999994</v>
      </c>
      <c r="AL15" s="7">
        <v>657903.34911545611</v>
      </c>
    </row>
    <row r="16" spans="2:38" ht="15" customHeight="1">
      <c r="B16" s="15" t="s">
        <v>14</v>
      </c>
      <c r="C16" s="14">
        <f t="shared" si="0"/>
        <v>678.00941409397637</v>
      </c>
      <c r="E16" s="15" t="s">
        <v>15</v>
      </c>
      <c r="I16" s="7">
        <v>1322636.21594</v>
      </c>
      <c r="J16" s="7">
        <v>987556.41022909514</v>
      </c>
      <c r="K16" s="7">
        <v>814289.31155766174</v>
      </c>
      <c r="L16" s="7">
        <v>755148.50428205123</v>
      </c>
      <c r="M16" s="7">
        <v>734772.71353186062</v>
      </c>
      <c r="N16" s="7">
        <v>734586.83763492061</v>
      </c>
      <c r="O16" s="7">
        <v>726098.99401363637</v>
      </c>
      <c r="P16" s="7">
        <v>746655.63273173175</v>
      </c>
      <c r="Q16" s="7">
        <v>759591.47466680116</v>
      </c>
      <c r="R16" s="7">
        <v>791286.75738489954</v>
      </c>
      <c r="S16" s="7">
        <v>829101.35831889987</v>
      </c>
      <c r="T16" s="7">
        <v>849819.87654745439</v>
      </c>
      <c r="U16" s="7">
        <v>877518.08395964128</v>
      </c>
      <c r="V16" s="7">
        <v>898544.22342002788</v>
      </c>
      <c r="W16" s="7">
        <v>937601.65694566921</v>
      </c>
      <c r="X16" s="7">
        <v>954460.81784723722</v>
      </c>
      <c r="Y16" s="7">
        <v>1021323.2621551448</v>
      </c>
      <c r="Z16" s="7">
        <v>1040665.4102743362</v>
      </c>
      <c r="AA16" s="7">
        <v>1055723.3491397621</v>
      </c>
      <c r="AB16" s="7">
        <v>1127221.3285738723</v>
      </c>
      <c r="AC16" s="7">
        <v>1169410.8159909477</v>
      </c>
      <c r="AD16" s="7">
        <v>1245376.4869386069</v>
      </c>
      <c r="AE16" s="7">
        <v>1294730.5597328076</v>
      </c>
      <c r="AF16" s="7">
        <v>1348811.4843689399</v>
      </c>
      <c r="AG16" s="7">
        <v>1392527.1469713044</v>
      </c>
      <c r="AH16" s="7">
        <v>1459461.2945776819</v>
      </c>
      <c r="AI16" s="7">
        <v>1547306.1405663833</v>
      </c>
      <c r="AJ16" s="7">
        <v>1740154.3428582377</v>
      </c>
      <c r="AK16" s="7">
        <v>1806492.6092765266</v>
      </c>
      <c r="AL16" s="7">
        <v>17500274.169640165</v>
      </c>
    </row>
    <row r="17" spans="2:38" ht="15" customHeight="1">
      <c r="B17" s="15" t="s">
        <v>15</v>
      </c>
      <c r="C17" s="14">
        <f t="shared" si="0"/>
        <v>14825.723116828609</v>
      </c>
      <c r="E17" s="15" t="s">
        <v>16</v>
      </c>
      <c r="I17" s="7">
        <v>2172.5199999999995</v>
      </c>
      <c r="J17" s="7">
        <v>2034.72</v>
      </c>
      <c r="K17" s="7">
        <v>6750.7300000000005</v>
      </c>
      <c r="L17" s="7">
        <v>6132.96</v>
      </c>
      <c r="M17" s="7">
        <v>6978.0400000000009</v>
      </c>
      <c r="N17" s="7">
        <v>6920.0700000000024</v>
      </c>
      <c r="O17" s="7">
        <v>6128.79</v>
      </c>
      <c r="P17" s="7">
        <v>5584.76</v>
      </c>
      <c r="Q17" s="7">
        <v>5808.7099999999991</v>
      </c>
      <c r="R17" s="7">
        <v>6057.0300000000007</v>
      </c>
      <c r="S17" s="7">
        <v>5051.7</v>
      </c>
      <c r="T17" s="7">
        <v>5561.88</v>
      </c>
      <c r="U17" s="7">
        <v>4770.8500000000004</v>
      </c>
      <c r="V17" s="7">
        <v>4643.17</v>
      </c>
      <c r="W17" s="7">
        <v>4956.97</v>
      </c>
      <c r="X17" s="7">
        <v>10203.119999999997</v>
      </c>
      <c r="Y17" s="7">
        <v>6248.57</v>
      </c>
      <c r="Z17" s="7">
        <v>6350.82</v>
      </c>
      <c r="AA17" s="7">
        <v>5316.5299999999988</v>
      </c>
      <c r="AB17" s="7">
        <v>5430.8099999999995</v>
      </c>
      <c r="AC17" s="7">
        <v>5796.5599999999995</v>
      </c>
      <c r="AD17" s="7">
        <v>5456.4</v>
      </c>
      <c r="AE17" s="7">
        <v>5731.8600000000006</v>
      </c>
      <c r="AF17" s="7">
        <v>5200.1399999999994</v>
      </c>
      <c r="AG17" s="7">
        <v>3895.4</v>
      </c>
      <c r="AH17" s="7">
        <v>3938.8300000000004</v>
      </c>
      <c r="AI17" s="7">
        <v>4377.8499999999995</v>
      </c>
      <c r="AJ17" s="7">
        <v>5308.9299999999994</v>
      </c>
      <c r="AK17" s="7">
        <v>4864.2699999999995</v>
      </c>
      <c r="AL17" s="7">
        <v>36377.359623149794</v>
      </c>
    </row>
    <row r="18" spans="2:38" ht="15" customHeight="1">
      <c r="B18" s="15" t="s">
        <v>16</v>
      </c>
      <c r="C18" s="14">
        <f t="shared" si="0"/>
        <v>74.66044614082044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</row>
    <row r="19" spans="2:38" ht="15" customHeight="1">
      <c r="B19" s="16" t="s">
        <v>17</v>
      </c>
      <c r="C19" s="17">
        <f>SUM(C11:C18)</f>
        <v>20376.463373589791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 spans="2:38" ht="15" customHeight="1">
      <c r="B20" s="18"/>
      <c r="C20" s="13"/>
      <c r="E20" s="2" t="s">
        <v>18</v>
      </c>
      <c r="I20" s="7">
        <f t="shared" ref="I20:AL20" si="1">SUM(I10:I17)</f>
        <v>1448295.1022092132</v>
      </c>
      <c r="J20" s="7">
        <f t="shared" si="1"/>
        <v>1212477.3718045165</v>
      </c>
      <c r="K20" s="7">
        <f t="shared" si="1"/>
        <v>1066714.3853830392</v>
      </c>
      <c r="L20" s="7">
        <f t="shared" si="1"/>
        <v>1041899.1517432677</v>
      </c>
      <c r="M20" s="7">
        <f t="shared" si="1"/>
        <v>1055218.0050544373</v>
      </c>
      <c r="N20" s="7">
        <f t="shared" si="1"/>
        <v>1044277.3723040866</v>
      </c>
      <c r="O20" s="7">
        <f t="shared" si="1"/>
        <v>1051778.2454268706</v>
      </c>
      <c r="P20" s="7">
        <f t="shared" si="1"/>
        <v>1069608.4835040763</v>
      </c>
      <c r="Q20" s="7">
        <f t="shared" si="1"/>
        <v>1084952.5693406989</v>
      </c>
      <c r="R20" s="7">
        <f t="shared" si="1"/>
        <v>1122729.0753038481</v>
      </c>
      <c r="S20" s="7">
        <f t="shared" si="1"/>
        <v>1176018.3939548812</v>
      </c>
      <c r="T20" s="7">
        <f t="shared" si="1"/>
        <v>1193410.4663926889</v>
      </c>
      <c r="U20" s="7">
        <f t="shared" si="1"/>
        <v>1223782.1535798502</v>
      </c>
      <c r="V20" s="7">
        <f t="shared" si="1"/>
        <v>1249289.6418587891</v>
      </c>
      <c r="W20" s="7">
        <f t="shared" si="1"/>
        <v>1286543.4199866999</v>
      </c>
      <c r="X20" s="7">
        <f t="shared" si="1"/>
        <v>1389358.9362649005</v>
      </c>
      <c r="Y20" s="7">
        <f t="shared" si="1"/>
        <v>1544892.2768569849</v>
      </c>
      <c r="Z20" s="7">
        <f t="shared" si="1"/>
        <v>1800078.2427726525</v>
      </c>
      <c r="AA20" s="7">
        <f t="shared" si="1"/>
        <v>1801133.6471637215</v>
      </c>
      <c r="AB20" s="7">
        <f t="shared" si="1"/>
        <v>1846563.7241613718</v>
      </c>
      <c r="AC20" s="7">
        <f t="shared" si="1"/>
        <v>1863887.9047256638</v>
      </c>
      <c r="AD20" s="7">
        <f t="shared" si="1"/>
        <v>1915888.6178343131</v>
      </c>
      <c r="AE20" s="7">
        <f t="shared" si="1"/>
        <v>1951630.6020509715</v>
      </c>
      <c r="AF20" s="7">
        <f t="shared" si="1"/>
        <v>1976177.9357890005</v>
      </c>
      <c r="AG20" s="7">
        <f t="shared" si="1"/>
        <v>2153048.4962846166</v>
      </c>
      <c r="AH20" s="7">
        <f t="shared" si="1"/>
        <v>2213153.2139310548</v>
      </c>
      <c r="AI20" s="7">
        <f t="shared" si="1"/>
        <v>2279288.5886679157</v>
      </c>
      <c r="AJ20" s="7">
        <f t="shared" si="1"/>
        <v>2425971.4985419572</v>
      </c>
      <c r="AK20" s="7">
        <f t="shared" si="1"/>
        <v>2465488.6436851677</v>
      </c>
      <c r="AL20" s="7">
        <f t="shared" si="1"/>
        <v>21712537.945737921</v>
      </c>
    </row>
    <row r="21" spans="2:38" ht="15" customHeight="1">
      <c r="B21" s="18" t="s">
        <v>19</v>
      </c>
      <c r="C21" s="13"/>
      <c r="E21" s="8" t="s">
        <v>20</v>
      </c>
      <c r="F21" s="8"/>
      <c r="G21" s="8"/>
      <c r="H21" s="8"/>
      <c r="I21" s="9">
        <f>I20</f>
        <v>1448295.1022092132</v>
      </c>
      <c r="J21" s="9">
        <f t="shared" ref="J21:AL21" si="2">J20/(1+$F$6)^(J8-$I$8)</f>
        <v>1131756.6033806514</v>
      </c>
      <c r="K21" s="9">
        <f t="shared" si="2"/>
        <v>929409.1455955077</v>
      </c>
      <c r="L21" s="9">
        <f t="shared" si="2"/>
        <v>847352.02016777161</v>
      </c>
      <c r="M21" s="9">
        <f t="shared" si="2"/>
        <v>801050.27263781312</v>
      </c>
      <c r="N21" s="9">
        <f t="shared" si="2"/>
        <v>739967.83512891619</v>
      </c>
      <c r="O21" s="9">
        <f t="shared" si="2"/>
        <v>695665.63977662008</v>
      </c>
      <c r="P21" s="9">
        <f t="shared" si="2"/>
        <v>660359.76336123422</v>
      </c>
      <c r="Q21" s="9">
        <f t="shared" si="2"/>
        <v>625238.78711973969</v>
      </c>
      <c r="R21" s="9">
        <f t="shared" si="2"/>
        <v>603934.06108184101</v>
      </c>
      <c r="S21" s="9">
        <f t="shared" si="2"/>
        <v>590483.90399375279</v>
      </c>
      <c r="T21" s="9">
        <f t="shared" si="2"/>
        <v>559323.65427704796</v>
      </c>
      <c r="U21" s="9">
        <f t="shared" si="2"/>
        <v>535373.48020608712</v>
      </c>
      <c r="V21" s="9">
        <f t="shared" si="2"/>
        <v>510146.92479186878</v>
      </c>
      <c r="W21" s="9">
        <f t="shared" si="2"/>
        <v>490383.64424064255</v>
      </c>
      <c r="X21" s="9">
        <f t="shared" si="2"/>
        <v>494316.81331418821</v>
      </c>
      <c r="Y21" s="9">
        <f t="shared" si="2"/>
        <v>513060.42987282242</v>
      </c>
      <c r="Z21" s="9">
        <f t="shared" si="2"/>
        <v>558008.86199882056</v>
      </c>
      <c r="AA21" s="9">
        <f t="shared" si="2"/>
        <v>521164.76700329193</v>
      </c>
      <c r="AB21" s="9">
        <f t="shared" si="2"/>
        <v>498738.39452794229</v>
      </c>
      <c r="AC21" s="9">
        <f t="shared" si="2"/>
        <v>469902.42726026441</v>
      </c>
      <c r="AD21" s="9">
        <f t="shared" si="2"/>
        <v>450855.68529304938</v>
      </c>
      <c r="AE21" s="9">
        <f t="shared" si="2"/>
        <v>428690.94222534995</v>
      </c>
      <c r="AF21" s="9">
        <f t="shared" si="2"/>
        <v>405183.85217364738</v>
      </c>
      <c r="AG21" s="9">
        <f t="shared" si="2"/>
        <v>412058.89171924314</v>
      </c>
      <c r="AH21" s="9">
        <f t="shared" si="2"/>
        <v>395363.30042597273</v>
      </c>
      <c r="AI21" s="9">
        <f t="shared" si="2"/>
        <v>380069.99394961598</v>
      </c>
      <c r="AJ21" s="9">
        <f t="shared" si="2"/>
        <v>377597.71447037044</v>
      </c>
      <c r="AK21" s="9">
        <f t="shared" si="2"/>
        <v>358200.39798324503</v>
      </c>
      <c r="AL21" s="9">
        <f t="shared" si="2"/>
        <v>2944510.0634032665</v>
      </c>
    </row>
    <row r="22" spans="2:38" ht="15" customHeight="1">
      <c r="B22" s="19" t="s">
        <v>21</v>
      </c>
      <c r="C22" s="20">
        <f>(NPV($F$6,J25:AL25)+I25)/1000</f>
        <v>3092.9604908043816</v>
      </c>
      <c r="E22" s="2" t="s">
        <v>22</v>
      </c>
      <c r="I22" s="7">
        <f>SUM($I$21)</f>
        <v>1448295.1022092132</v>
      </c>
      <c r="J22" s="7">
        <f>SUM($I$21:J21)</f>
        <v>2580051.7055898644</v>
      </c>
      <c r="K22" s="7">
        <f>SUM($I$21:K21)</f>
        <v>3509460.8511853721</v>
      </c>
      <c r="L22" s="7">
        <f>SUM($I$21:L21)</f>
        <v>4356812.8713531438</v>
      </c>
      <c r="M22" s="7">
        <f>SUM($I$21:M21)</f>
        <v>5157863.1439909572</v>
      </c>
      <c r="N22" s="7">
        <f>SUM($I$21:N21)</f>
        <v>5897830.9791198736</v>
      </c>
      <c r="O22" s="7">
        <f>SUM($I$21:O21)</f>
        <v>6593496.6188964937</v>
      </c>
      <c r="P22" s="7">
        <f>SUM($I$21:P21)</f>
        <v>7253856.3822577279</v>
      </c>
      <c r="Q22" s="7">
        <f>SUM($I$21:Q21)</f>
        <v>7879095.1693774676</v>
      </c>
      <c r="R22" s="7">
        <f>SUM($I$21:R21)</f>
        <v>8483029.2304593083</v>
      </c>
      <c r="S22" s="7">
        <f>SUM($I$21:S21)</f>
        <v>9073513.134453062</v>
      </c>
      <c r="T22" s="7">
        <f>SUM($I$21:T21)</f>
        <v>9632836.7887301091</v>
      </c>
      <c r="U22" s="7">
        <f>SUM($I$21:U21)</f>
        <v>10168210.268936196</v>
      </c>
      <c r="V22" s="7">
        <f>SUM($I$21:V21)</f>
        <v>10678357.193728065</v>
      </c>
      <c r="W22" s="7">
        <f>SUM($I$21:W21)</f>
        <v>11168740.837968707</v>
      </c>
      <c r="X22" s="7">
        <f>SUM($I$21:X21)</f>
        <v>11663057.651282895</v>
      </c>
      <c r="Y22" s="7">
        <f>SUM($I$21:Y21)</f>
        <v>12176118.081155717</v>
      </c>
      <c r="Z22" s="7">
        <f>SUM($I$21:Z21)</f>
        <v>12734126.943154538</v>
      </c>
      <c r="AA22" s="7">
        <f>SUM($I$21:AA21)</f>
        <v>13255291.71015783</v>
      </c>
      <c r="AB22" s="7">
        <f>SUM($I$21:AB21)</f>
        <v>13754030.104685772</v>
      </c>
      <c r="AC22" s="7">
        <f>SUM($I$21:AC21)</f>
        <v>14223932.531946037</v>
      </c>
      <c r="AD22" s="7">
        <f>SUM($I$21:AD21)</f>
        <v>14674788.217239086</v>
      </c>
      <c r="AE22" s="7">
        <f>SUM($I$21:AE21)</f>
        <v>15103479.159464436</v>
      </c>
      <c r="AF22" s="7">
        <f>SUM($I$21:AF21)</f>
        <v>15508663.011638083</v>
      </c>
      <c r="AG22" s="7">
        <f>SUM($I$21:AG21)</f>
        <v>15920721.903357325</v>
      </c>
      <c r="AH22" s="7">
        <f>SUM($I$21:AH21)</f>
        <v>16316085.203783298</v>
      </c>
      <c r="AI22" s="7">
        <f>SUM($I$21:AI21)</f>
        <v>16696155.197732914</v>
      </c>
      <c r="AJ22" s="7">
        <f>SUM($I$21:AJ21)</f>
        <v>17073752.912203286</v>
      </c>
      <c r="AK22" s="7">
        <f>SUM($I$21:AK21)</f>
        <v>17431953.310186531</v>
      </c>
      <c r="AL22" s="7">
        <f>SUM($I$21:AL21)</f>
        <v>20376463.373589799</v>
      </c>
    </row>
    <row r="25" spans="2:38" ht="15.6">
      <c r="E25" s="2" t="s">
        <v>23</v>
      </c>
      <c r="I25" s="7">
        <v>2384.1386078399996</v>
      </c>
      <c r="J25" s="7">
        <v>9186.4224036921933</v>
      </c>
      <c r="K25" s="7">
        <v>15480.905866674586</v>
      </c>
      <c r="L25" s="7">
        <v>23329.28708453742</v>
      </c>
      <c r="M25" s="7">
        <v>29217.966228085716</v>
      </c>
      <c r="N25" s="7">
        <v>35474.945995606067</v>
      </c>
      <c r="O25" s="7">
        <v>43022.878594266323</v>
      </c>
      <c r="P25" s="7">
        <v>52128.973392574837</v>
      </c>
      <c r="Q25" s="7">
        <v>61069.823337234739</v>
      </c>
      <c r="R25" s="7">
        <v>71622.714205904806</v>
      </c>
      <c r="S25" s="7">
        <v>82003.514094998405</v>
      </c>
      <c r="T25" s="7">
        <v>95531.690546602898</v>
      </c>
      <c r="U25" s="7">
        <v>111548.98858575073</v>
      </c>
      <c r="V25" s="7">
        <v>129683.08551877132</v>
      </c>
      <c r="W25" s="7">
        <v>150584.45523687496</v>
      </c>
      <c r="X25" s="7">
        <v>173151.07747802185</v>
      </c>
      <c r="Y25" s="7">
        <v>202705.89294043215</v>
      </c>
      <c r="Z25" s="7">
        <v>238356.39390713072</v>
      </c>
      <c r="AA25" s="7">
        <v>274054.90430233261</v>
      </c>
      <c r="AB25" s="7">
        <v>312653.82846142468</v>
      </c>
      <c r="AC25" s="7">
        <v>356832.23421464034</v>
      </c>
      <c r="AD25" s="7">
        <v>406844.2117401979</v>
      </c>
      <c r="AE25" s="7">
        <v>467855.52106597536</v>
      </c>
      <c r="AF25" s="7">
        <v>526427.20984068408</v>
      </c>
      <c r="AG25" s="7">
        <v>580696.14217013016</v>
      </c>
      <c r="AH25" s="7">
        <v>646378.242419624</v>
      </c>
      <c r="AI25" s="7">
        <v>724416.32670841785</v>
      </c>
      <c r="AJ25" s="7">
        <v>857289.60880765284</v>
      </c>
      <c r="AK25" s="7">
        <v>950971.99544378452</v>
      </c>
      <c r="AL25" s="7">
        <v>9149542.9264078997</v>
      </c>
    </row>
    <row r="29" spans="2:38">
      <c r="E29" s="2" t="s">
        <v>24</v>
      </c>
    </row>
    <row r="30" spans="2:38"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</row>
    <row r="31" spans="2:38"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</row>
    <row r="32" spans="2:38"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</row>
    <row r="33" spans="9:38"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</row>
  </sheetData>
  <mergeCells count="1">
    <mergeCell ref="B5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7414E-FB46-46EF-8920-ADC504AA052C}">
  <dimension ref="B2:AL33"/>
  <sheetViews>
    <sheetView showGridLines="0" zoomScale="90" zoomScaleNormal="90" workbookViewId="0"/>
  </sheetViews>
  <sheetFormatPr defaultColWidth="9.140625" defaultRowHeight="14.45"/>
  <cols>
    <col min="1" max="1" width="9.140625" style="2"/>
    <col min="2" max="2" width="44.140625" style="2" customWidth="1"/>
    <col min="3" max="3" width="27.140625" style="2" customWidth="1"/>
    <col min="4" max="4" width="10.85546875" style="2" customWidth="1"/>
    <col min="5" max="5" width="15.42578125" style="2" customWidth="1"/>
    <col min="6" max="6" width="10.7109375" style="2" customWidth="1"/>
    <col min="7" max="7" width="14.42578125" style="2" bestFit="1" customWidth="1"/>
    <col min="8" max="8" width="14.28515625" style="2" customWidth="1"/>
    <col min="9" max="9" width="10.85546875" style="2" customWidth="1"/>
    <col min="10" max="22" width="11.140625" style="2" customWidth="1"/>
    <col min="23" max="37" width="12.140625" style="2" customWidth="1"/>
    <col min="38" max="38" width="14.85546875" style="2" customWidth="1"/>
    <col min="39" max="16384" width="9.140625" style="2"/>
  </cols>
  <sheetData>
    <row r="2" spans="2:38">
      <c r="E2" s="2" t="s">
        <v>0</v>
      </c>
      <c r="F2" s="3">
        <v>0.25344999999999995</v>
      </c>
    </row>
    <row r="3" spans="2:38">
      <c r="E3" s="2" t="s">
        <v>1</v>
      </c>
      <c r="F3" s="3">
        <v>0.10199999999999999</v>
      </c>
      <c r="G3" s="3">
        <v>0.54</v>
      </c>
      <c r="H3" s="4"/>
    </row>
    <row r="4" spans="2:38">
      <c r="E4" s="2" t="s">
        <v>2</v>
      </c>
      <c r="F4" s="3">
        <v>0</v>
      </c>
      <c r="G4" s="3">
        <v>0</v>
      </c>
      <c r="H4" s="4"/>
    </row>
    <row r="5" spans="2:38">
      <c r="B5" s="32" t="s">
        <v>25</v>
      </c>
      <c r="C5" s="32"/>
      <c r="E5" s="2" t="s">
        <v>4</v>
      </c>
      <c r="F5" s="3">
        <v>4.7300000000000002E-2</v>
      </c>
      <c r="G5" s="3">
        <v>0.46</v>
      </c>
      <c r="H5" s="4"/>
    </row>
    <row r="6" spans="2:38">
      <c r="B6" s="32"/>
      <c r="C6" s="32"/>
      <c r="E6" s="2" t="s">
        <v>5</v>
      </c>
      <c r="F6" s="5">
        <f>F3*G3+F4*G4+(F5*G5)*(1-F2)</f>
        <v>7.1323434899999996E-2</v>
      </c>
      <c r="G6" s="6"/>
      <c r="H6" s="6"/>
    </row>
    <row r="7" spans="2:38">
      <c r="B7" s="32"/>
      <c r="C7" s="32"/>
    </row>
    <row r="8" spans="2:38" customFormat="1" ht="15" thickBot="1">
      <c r="E8" s="1" t="s">
        <v>6</v>
      </c>
      <c r="F8" s="1"/>
      <c r="G8" s="1"/>
      <c r="H8" s="1"/>
      <c r="I8" s="1">
        <v>2022</v>
      </c>
      <c r="J8" s="1">
        <v>2023</v>
      </c>
      <c r="K8" s="1">
        <v>2024</v>
      </c>
      <c r="L8" s="1">
        <v>2025</v>
      </c>
      <c r="M8" s="1">
        <v>2026</v>
      </c>
      <c r="N8" s="1">
        <v>2027</v>
      </c>
      <c r="O8" s="1">
        <v>2028</v>
      </c>
      <c r="P8" s="1">
        <v>2029</v>
      </c>
      <c r="Q8" s="1">
        <v>2030</v>
      </c>
      <c r="R8" s="1">
        <v>2031</v>
      </c>
      <c r="S8" s="1">
        <v>2032</v>
      </c>
      <c r="T8" s="1">
        <v>2033</v>
      </c>
      <c r="U8" s="1">
        <v>2034</v>
      </c>
      <c r="V8" s="1">
        <v>2035</v>
      </c>
      <c r="W8" s="1">
        <v>2036</v>
      </c>
      <c r="X8" s="1">
        <v>2037</v>
      </c>
      <c r="Y8" s="1">
        <v>2038</v>
      </c>
      <c r="Z8" s="1">
        <v>2039</v>
      </c>
      <c r="AA8" s="1">
        <v>2040</v>
      </c>
      <c r="AB8" s="1">
        <v>2041</v>
      </c>
      <c r="AC8" s="1">
        <v>2042</v>
      </c>
      <c r="AD8" s="1">
        <v>2043</v>
      </c>
      <c r="AE8" s="1">
        <v>2044</v>
      </c>
      <c r="AF8" s="1">
        <v>2045</v>
      </c>
      <c r="AG8" s="1">
        <v>2046</v>
      </c>
      <c r="AH8" s="1">
        <v>2047</v>
      </c>
      <c r="AI8" s="1">
        <v>2048</v>
      </c>
      <c r="AJ8" s="1">
        <v>2049</v>
      </c>
      <c r="AK8" s="1">
        <v>2050</v>
      </c>
      <c r="AL8" s="1">
        <v>2051</v>
      </c>
    </row>
    <row r="9" spans="2:38" ht="30.75" customHeight="1" thickBot="1">
      <c r="B9" s="10" t="s">
        <v>7</v>
      </c>
      <c r="C9" s="11" t="s">
        <v>8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2:38" ht="15" customHeight="1">
      <c r="B10" s="12"/>
      <c r="C10" s="13"/>
      <c r="E10" s="30" t="s">
        <v>9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</row>
    <row r="11" spans="2:38" ht="15" customHeight="1">
      <c r="B11" s="30" t="s">
        <v>9</v>
      </c>
      <c r="C11" s="14">
        <f>(NPV($F$6,J10:AL10)+I10)/1000</f>
        <v>0</v>
      </c>
      <c r="E11" s="31" t="s">
        <v>10</v>
      </c>
      <c r="I11" s="7">
        <v>429.35257529837247</v>
      </c>
      <c r="J11" s="7">
        <v>498.82084339534885</v>
      </c>
      <c r="K11" s="7">
        <v>569.23424882039194</v>
      </c>
      <c r="L11" s="7">
        <v>640.86526621878625</v>
      </c>
      <c r="M11" s="7">
        <v>714.09200484343182</v>
      </c>
      <c r="N11" s="7">
        <v>789.44804681825508</v>
      </c>
      <c r="O11" s="7">
        <v>867.70256310488571</v>
      </c>
      <c r="P11" s="7">
        <v>821.95480732159626</v>
      </c>
      <c r="Q11" s="7">
        <v>776.2070515383067</v>
      </c>
      <c r="R11" s="7">
        <v>730.45929575501725</v>
      </c>
      <c r="S11" s="7">
        <v>684.7115399717278</v>
      </c>
      <c r="T11" s="7">
        <v>638.96378418843824</v>
      </c>
      <c r="U11" s="7">
        <v>593.21602840514868</v>
      </c>
      <c r="V11" s="7">
        <v>547.46827262185911</v>
      </c>
      <c r="W11" s="7">
        <v>501.72051683856995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</row>
    <row r="12" spans="2:38" ht="15" customHeight="1">
      <c r="B12" s="31" t="s">
        <v>10</v>
      </c>
      <c r="C12" s="14">
        <f t="shared" ref="C12:C18" si="0">(NPV($F$6,J11:AL11)+I11)/1000</f>
        <v>6.2528104421877426</v>
      </c>
      <c r="E12" s="31" t="s">
        <v>11</v>
      </c>
      <c r="I12" s="7">
        <v>52557.121944183353</v>
      </c>
      <c r="J12" s="7">
        <v>160890.74500252784</v>
      </c>
      <c r="K12" s="7">
        <v>190300.30553727134</v>
      </c>
      <c r="L12" s="7">
        <v>214144.35147727246</v>
      </c>
      <c r="M12" s="7">
        <v>240786.74133422135</v>
      </c>
      <c r="N12" s="7">
        <v>241268.87020132676</v>
      </c>
      <c r="O12" s="7">
        <v>244374.23469486844</v>
      </c>
      <c r="P12" s="7">
        <v>288036.94062955421</v>
      </c>
      <c r="Q12" s="7">
        <v>286765.78079930192</v>
      </c>
      <c r="R12" s="7">
        <v>285682.75743532489</v>
      </c>
      <c r="S12" s="7">
        <v>284802.20458598487</v>
      </c>
      <c r="T12" s="7">
        <v>283652.82397332013</v>
      </c>
      <c r="U12" s="7">
        <v>280548.85187757242</v>
      </c>
      <c r="V12" s="7">
        <v>279395.41868993972</v>
      </c>
      <c r="W12" s="7">
        <v>275490.3884157287</v>
      </c>
      <c r="X12" s="7">
        <v>370163.76595332392</v>
      </c>
      <c r="Y12" s="7">
        <v>452885.62253380258</v>
      </c>
      <c r="Z12" s="7">
        <v>586510.32737397763</v>
      </c>
      <c r="AA12" s="7">
        <v>575038.69722713227</v>
      </c>
      <c r="AB12" s="7">
        <v>548767.84902995429</v>
      </c>
      <c r="AC12" s="7">
        <v>523634.03656125255</v>
      </c>
      <c r="AD12" s="7">
        <v>505985.70639767346</v>
      </c>
      <c r="AE12" s="7">
        <v>482938.07605284441</v>
      </c>
      <c r="AF12" s="7">
        <v>460418.2522496648</v>
      </c>
      <c r="AG12" s="7">
        <v>579916.85309510177</v>
      </c>
      <c r="AH12" s="7">
        <v>569627.26485014684</v>
      </c>
      <c r="AI12" s="7">
        <v>545304.82582898217</v>
      </c>
      <c r="AJ12" s="7">
        <v>576932.50608075713</v>
      </c>
      <c r="AK12" s="7">
        <v>543492.03206054622</v>
      </c>
      <c r="AL12" s="7">
        <v>3299497.4198788749</v>
      </c>
    </row>
    <row r="13" spans="2:38" ht="15" customHeight="1">
      <c r="B13" s="31" t="s">
        <v>11</v>
      </c>
      <c r="C13" s="14">
        <f t="shared" si="0"/>
        <v>4322.5990636381366</v>
      </c>
      <c r="E13" s="2" t="s">
        <v>12</v>
      </c>
      <c r="I13" s="7">
        <v>3000</v>
      </c>
      <c r="J13" s="7">
        <v>3060</v>
      </c>
      <c r="K13" s="7">
        <v>3121.2</v>
      </c>
      <c r="L13" s="7">
        <v>14007.945599999997</v>
      </c>
      <c r="M13" s="7">
        <v>3788.5125600000001</v>
      </c>
      <c r="N13" s="7">
        <v>3312.2424096</v>
      </c>
      <c r="O13" s="7">
        <v>3378.487257792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</row>
    <row r="14" spans="2:38" ht="15" customHeight="1">
      <c r="B14" s="2" t="s">
        <v>12</v>
      </c>
      <c r="C14" s="14">
        <f t="shared" si="0"/>
        <v>27.425667444556375</v>
      </c>
      <c r="E14" s="31" t="s">
        <v>13</v>
      </c>
      <c r="I14" s="7">
        <v>5557.5917497314476</v>
      </c>
      <c r="J14" s="7">
        <v>9791.5754642122829</v>
      </c>
      <c r="K14" s="7">
        <v>12111.321659218112</v>
      </c>
      <c r="L14" s="7">
        <v>14979.977203562808</v>
      </c>
      <c r="M14" s="7">
        <v>17920.310650658044</v>
      </c>
      <c r="N14" s="7">
        <v>19257.695404496317</v>
      </c>
      <c r="O14" s="7">
        <v>21060.981466024612</v>
      </c>
      <c r="P14" s="7">
        <v>27083.398051978973</v>
      </c>
      <c r="Q14" s="7">
        <v>28570.768939758855</v>
      </c>
      <c r="R14" s="7">
        <v>30171.16700095202</v>
      </c>
      <c r="S14" s="7">
        <v>31825.387646872605</v>
      </c>
      <c r="T14" s="7">
        <v>33510.894729829844</v>
      </c>
      <c r="U14" s="7">
        <v>35301.501668440796</v>
      </c>
      <c r="V14" s="7">
        <v>37126.600463191979</v>
      </c>
      <c r="W14" s="7">
        <v>38740.22870264652</v>
      </c>
      <c r="X14" s="7">
        <v>43928.481910389397</v>
      </c>
      <c r="Y14" s="7">
        <v>49424.957218330615</v>
      </c>
      <c r="Z14" s="7">
        <v>59479.686915802537</v>
      </c>
      <c r="AA14" s="7">
        <v>62237.053097359516</v>
      </c>
      <c r="AB14" s="7">
        <v>63578.599244814395</v>
      </c>
      <c r="AC14" s="7">
        <v>64949.106027099537</v>
      </c>
      <c r="AD14" s="7">
        <v>66621.037436151266</v>
      </c>
      <c r="AE14" s="7">
        <v>68056.88652014565</v>
      </c>
      <c r="AF14" s="7">
        <v>69523.728009195882</v>
      </c>
      <c r="AG14" s="7">
        <v>86097.517058528989</v>
      </c>
      <c r="AH14" s="7">
        <v>87942.68122636732</v>
      </c>
      <c r="AI14" s="7">
        <v>90174.444947108728</v>
      </c>
      <c r="AJ14" s="7">
        <v>93169.229807251802</v>
      </c>
      <c r="AK14" s="7">
        <v>93719.283666400675</v>
      </c>
      <c r="AL14" s="7">
        <v>600126.29573542904</v>
      </c>
    </row>
    <row r="15" spans="2:38" ht="15" customHeight="1">
      <c r="B15" s="31" t="s">
        <v>13</v>
      </c>
      <c r="C15" s="14">
        <f t="shared" si="0"/>
        <v>508.72868763745862</v>
      </c>
      <c r="E15" s="15" t="s">
        <v>14</v>
      </c>
      <c r="I15" s="7">
        <v>61964.86</v>
      </c>
      <c r="J15" s="7">
        <v>47825.440000000002</v>
      </c>
      <c r="K15" s="7">
        <v>35263.5</v>
      </c>
      <c r="L15" s="7">
        <v>35557.42</v>
      </c>
      <c r="M15" s="7">
        <v>39108.93</v>
      </c>
      <c r="N15" s="7">
        <v>36857.35</v>
      </c>
      <c r="O15" s="7">
        <v>38435.760000000002</v>
      </c>
      <c r="P15" s="7">
        <v>35851.140000000007</v>
      </c>
      <c r="Q15" s="7">
        <v>34669.33</v>
      </c>
      <c r="R15" s="7">
        <v>36764.58</v>
      </c>
      <c r="S15" s="7">
        <v>38876.76</v>
      </c>
      <c r="T15" s="7">
        <v>39178.75</v>
      </c>
      <c r="U15" s="7">
        <v>41654.100000000006</v>
      </c>
      <c r="V15" s="7">
        <v>41935.249999999993</v>
      </c>
      <c r="W15" s="7">
        <v>42158.999999999993</v>
      </c>
      <c r="X15" s="7">
        <v>43364.11</v>
      </c>
      <c r="Y15" s="7">
        <v>47474.390000000007</v>
      </c>
      <c r="Z15" s="7">
        <v>47664.53</v>
      </c>
      <c r="AA15" s="7">
        <v>47625.79</v>
      </c>
      <c r="AB15" s="7">
        <v>49921.43</v>
      </c>
      <c r="AC15" s="7">
        <v>51846.78</v>
      </c>
      <c r="AD15" s="7">
        <v>52872.159999999996</v>
      </c>
      <c r="AE15" s="7">
        <v>56132.719999999994</v>
      </c>
      <c r="AF15" s="7">
        <v>51795.420000000006</v>
      </c>
      <c r="AG15" s="7">
        <v>53697.77</v>
      </c>
      <c r="AH15" s="7">
        <v>56306.689999999995</v>
      </c>
      <c r="AI15" s="7">
        <v>59454.599999999991</v>
      </c>
      <c r="AJ15" s="7">
        <v>65906.22</v>
      </c>
      <c r="AK15" s="7">
        <v>69354.920000000013</v>
      </c>
      <c r="AL15" s="7">
        <v>661019.87216352951</v>
      </c>
    </row>
    <row r="16" spans="2:38" ht="15" customHeight="1">
      <c r="B16" s="15" t="s">
        <v>14</v>
      </c>
      <c r="C16" s="14">
        <f t="shared" si="0"/>
        <v>660.58934762932995</v>
      </c>
      <c r="E16" s="15" t="s">
        <v>15</v>
      </c>
      <c r="I16" s="7">
        <v>1322812.5211626866</v>
      </c>
      <c r="J16" s="7">
        <v>987540.92309059633</v>
      </c>
      <c r="K16" s="7">
        <v>814289.31155766174</v>
      </c>
      <c r="L16" s="7">
        <v>756433.19701796409</v>
      </c>
      <c r="M16" s="7">
        <v>737956.24897266505</v>
      </c>
      <c r="N16" s="7">
        <v>733362.22135775129</v>
      </c>
      <c r="O16" s="7">
        <v>725262.24417540117</v>
      </c>
      <c r="P16" s="7">
        <v>737492.98481709743</v>
      </c>
      <c r="Q16" s="7">
        <v>750527.74830569944</v>
      </c>
      <c r="R16" s="7">
        <v>782321.04955414741</v>
      </c>
      <c r="S16" s="7">
        <v>817606.33816671337</v>
      </c>
      <c r="T16" s="7">
        <v>840862.11048917682</v>
      </c>
      <c r="U16" s="7">
        <v>869150.12617671513</v>
      </c>
      <c r="V16" s="7">
        <v>889517.56910457509</v>
      </c>
      <c r="W16" s="7">
        <v>926272.74545882351</v>
      </c>
      <c r="X16" s="7">
        <v>944801.90386137634</v>
      </c>
      <c r="Y16" s="7">
        <v>1002801.43147989</v>
      </c>
      <c r="Z16" s="7">
        <v>1038438.7294090908</v>
      </c>
      <c r="AA16" s="7">
        <v>1053845.9434501671</v>
      </c>
      <c r="AB16" s="7">
        <v>1126256.2304190551</v>
      </c>
      <c r="AC16" s="7">
        <v>1169154.0626244596</v>
      </c>
      <c r="AD16" s="7">
        <v>1242449.3468613727</v>
      </c>
      <c r="AE16" s="7">
        <v>1290035.3590751954</v>
      </c>
      <c r="AF16" s="7">
        <v>1345476.2700909092</v>
      </c>
      <c r="AG16" s="7">
        <v>1388333.5155726494</v>
      </c>
      <c r="AH16" s="7">
        <v>1455335.6030278332</v>
      </c>
      <c r="AI16" s="7">
        <v>1541410.6678344826</v>
      </c>
      <c r="AJ16" s="7">
        <v>1731342.8179500573</v>
      </c>
      <c r="AK16" s="7">
        <v>1798020.6088196971</v>
      </c>
      <c r="AL16" s="7">
        <v>17378476.234711658</v>
      </c>
    </row>
    <row r="17" spans="2:38" ht="15" customHeight="1">
      <c r="B17" s="15" t="s">
        <v>15</v>
      </c>
      <c r="C17" s="14">
        <f t="shared" si="0"/>
        <v>14755.394412391097</v>
      </c>
      <c r="E17" s="15" t="s">
        <v>16</v>
      </c>
      <c r="I17" s="7">
        <v>2172.83</v>
      </c>
      <c r="J17" s="7">
        <v>2034.71</v>
      </c>
      <c r="K17" s="7">
        <v>6750.7300000000005</v>
      </c>
      <c r="L17" s="7">
        <v>6739.3399999999992</v>
      </c>
      <c r="M17" s="7">
        <v>7043.5599999999986</v>
      </c>
      <c r="N17" s="7">
        <v>6282.5400000000009</v>
      </c>
      <c r="O17" s="7">
        <v>6322.87</v>
      </c>
      <c r="P17" s="7">
        <v>4295.8100000000004</v>
      </c>
      <c r="Q17" s="7">
        <v>4912.380000000001</v>
      </c>
      <c r="R17" s="7">
        <v>4743.8500000000022</v>
      </c>
      <c r="S17" s="7">
        <v>4096.869999999999</v>
      </c>
      <c r="T17" s="7">
        <v>4519.9900000000016</v>
      </c>
      <c r="U17" s="7">
        <v>4351.91</v>
      </c>
      <c r="V17" s="7">
        <v>5053.6400000000003</v>
      </c>
      <c r="W17" s="7">
        <v>4264.6499999999987</v>
      </c>
      <c r="X17" s="7">
        <v>10436.34</v>
      </c>
      <c r="Y17" s="7">
        <v>5449.4500000000007</v>
      </c>
      <c r="Z17" s="7">
        <v>6344.74</v>
      </c>
      <c r="AA17" s="7">
        <v>5005.74</v>
      </c>
      <c r="AB17" s="7">
        <v>5252.36</v>
      </c>
      <c r="AC17" s="7">
        <v>5697.5</v>
      </c>
      <c r="AD17" s="7">
        <v>5401.57</v>
      </c>
      <c r="AE17" s="7">
        <v>5837.88</v>
      </c>
      <c r="AF17" s="7">
        <v>5186.9399999999996</v>
      </c>
      <c r="AG17" s="7">
        <v>3722.1000000000004</v>
      </c>
      <c r="AH17" s="7">
        <v>3747.89</v>
      </c>
      <c r="AI17" s="7">
        <v>4080.63</v>
      </c>
      <c r="AJ17" s="7">
        <v>5034.0200000000004</v>
      </c>
      <c r="AK17" s="7">
        <v>4648.8</v>
      </c>
      <c r="AL17" s="7">
        <v>34656.651311720227</v>
      </c>
    </row>
    <row r="18" spans="2:38" ht="15" customHeight="1">
      <c r="B18" s="15" t="s">
        <v>16</v>
      </c>
      <c r="C18" s="14">
        <f t="shared" si="0"/>
        <v>70.850279085659622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</row>
    <row r="19" spans="2:38" ht="15" customHeight="1">
      <c r="B19" s="16" t="s">
        <v>17</v>
      </c>
      <c r="C19" s="17">
        <f>SUM(C11:C18)</f>
        <v>20351.840268268425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 spans="2:38" ht="15" customHeight="1">
      <c r="B20" s="18"/>
      <c r="C20" s="13"/>
      <c r="E20" s="2" t="s">
        <v>18</v>
      </c>
      <c r="I20" s="7">
        <f>SUM(I10:I17)</f>
        <v>1448494.2774318999</v>
      </c>
      <c r="J20" s="7">
        <f t="shared" ref="J20:AL20" ca="1" si="1">SUM(J10:J31)</f>
        <v>171490.90500252784</v>
      </c>
      <c r="K20" s="7">
        <f t="shared" ca="1" si="1"/>
        <v>201853.96553727135</v>
      </c>
      <c r="L20" s="7">
        <f t="shared" ca="1" si="1"/>
        <v>226764.75147727245</v>
      </c>
      <c r="M20" s="7">
        <f t="shared" ca="1" si="1"/>
        <v>253799.95133422135</v>
      </c>
      <c r="N20" s="7">
        <f t="shared" ca="1" si="1"/>
        <v>253055.27020132676</v>
      </c>
      <c r="O20" s="7">
        <f t="shared" ca="1" si="1"/>
        <v>257278.39469486845</v>
      </c>
      <c r="P20" s="7">
        <f t="shared" ca="1" si="1"/>
        <v>295221.08062955423</v>
      </c>
      <c r="Q20" s="7">
        <f t="shared" ca="1" si="1"/>
        <v>295333.70079930191</v>
      </c>
      <c r="R20" s="7">
        <f t="shared" ca="1" si="1"/>
        <v>294551.27743532491</v>
      </c>
      <c r="S20" s="7">
        <f t="shared" ca="1" si="1"/>
        <v>294057.33458598488</v>
      </c>
      <c r="T20" s="7">
        <f t="shared" ca="1" si="1"/>
        <v>293168.07397332013</v>
      </c>
      <c r="U20" s="7">
        <f t="shared" ca="1" si="1"/>
        <v>290578.48187757243</v>
      </c>
      <c r="V20" s="7">
        <f t="shared" ca="1" si="1"/>
        <v>289694.76868993969</v>
      </c>
      <c r="W20" s="7">
        <f t="shared" ca="1" si="1"/>
        <v>286383.33841572871</v>
      </c>
      <c r="X20" s="7">
        <f t="shared" ca="1" si="1"/>
        <v>379062.7459533239</v>
      </c>
      <c r="Y20" s="7">
        <f t="shared" ca="1" si="1"/>
        <v>463094.36253380257</v>
      </c>
      <c r="Z20" s="7">
        <f t="shared" ca="1" si="1"/>
        <v>596027.74737397768</v>
      </c>
      <c r="AA20" s="7">
        <f t="shared" ca="1" si="1"/>
        <v>584644.03722713224</v>
      </c>
      <c r="AB20" s="7">
        <f t="shared" ca="1" si="1"/>
        <v>558960.47902995429</v>
      </c>
      <c r="AC20" s="7">
        <f t="shared" ca="1" si="1"/>
        <v>534504.8365612526</v>
      </c>
      <c r="AD20" s="7">
        <f t="shared" ca="1" si="1"/>
        <v>517662.62639767345</v>
      </c>
      <c r="AE20" s="7">
        <f t="shared" ca="1" si="1"/>
        <v>495654.21605284442</v>
      </c>
      <c r="AF20" s="7">
        <f t="shared" ca="1" si="1"/>
        <v>474190.5022496648</v>
      </c>
      <c r="AG20" s="7">
        <f t="shared" ca="1" si="1"/>
        <v>594810.61309510178</v>
      </c>
      <c r="AH20" s="7">
        <f t="shared" ca="1" si="1"/>
        <v>585664.80485014687</v>
      </c>
      <c r="AI20" s="7">
        <f t="shared" ca="1" si="1"/>
        <v>562057.90582898213</v>
      </c>
      <c r="AJ20" s="7">
        <f t="shared" ca="1" si="1"/>
        <v>594932.23608075711</v>
      </c>
      <c r="AK20" s="7">
        <f t="shared" ca="1" si="1"/>
        <v>563510.67206054623</v>
      </c>
      <c r="AL20" s="7">
        <f t="shared" ca="1" si="1"/>
        <v>3478577.1271079886</v>
      </c>
    </row>
    <row r="21" spans="2:38" ht="15" customHeight="1">
      <c r="B21" s="18" t="s">
        <v>19</v>
      </c>
      <c r="C21" s="13"/>
      <c r="E21" s="8" t="s">
        <v>20</v>
      </c>
      <c r="F21" s="8"/>
      <c r="G21" s="8"/>
      <c r="H21" s="8"/>
      <c r="I21" s="9">
        <f>I20</f>
        <v>1448494.2774318999</v>
      </c>
      <c r="J21" s="9">
        <f t="shared" ref="J21:AL21" ca="1" si="2">J20/(1+$F$6)^(J8-$I$8)</f>
        <v>160073.88564083379</v>
      </c>
      <c r="K21" s="9">
        <f t="shared" ca="1" si="2"/>
        <v>175871.74619164309</v>
      </c>
      <c r="L21" s="9">
        <f t="shared" ca="1" si="2"/>
        <v>184422.42701283694</v>
      </c>
      <c r="M21" s="9">
        <f t="shared" ca="1" si="2"/>
        <v>192667.78925104998</v>
      </c>
      <c r="N21" s="9">
        <f t="shared" ca="1" si="2"/>
        <v>179313.24131412085</v>
      </c>
      <c r="O21" s="9">
        <f t="shared" ca="1" si="2"/>
        <v>170168.70221865771</v>
      </c>
      <c r="P21" s="9">
        <f t="shared" ca="1" si="2"/>
        <v>182264.93707782688</v>
      </c>
      <c r="Q21" s="9">
        <f t="shared" ca="1" si="2"/>
        <v>170195.53674641254</v>
      </c>
      <c r="R21" s="9">
        <f t="shared" ca="1" si="2"/>
        <v>158443.87848441259</v>
      </c>
      <c r="S21" s="9">
        <f t="shared" ca="1" si="2"/>
        <v>147647.45502015611</v>
      </c>
      <c r="T21" s="9">
        <f t="shared" ca="1" si="2"/>
        <v>137401.03934882491</v>
      </c>
      <c r="U21" s="9">
        <f t="shared" ca="1" si="2"/>
        <v>127120.67475467296</v>
      </c>
      <c r="V21" s="9">
        <f t="shared" ca="1" si="2"/>
        <v>118296.74274380102</v>
      </c>
      <c r="W21" s="9">
        <f t="shared" ca="1" si="2"/>
        <v>109158.93156840216</v>
      </c>
      <c r="X21" s="9">
        <f t="shared" ca="1" si="2"/>
        <v>134865.86060295562</v>
      </c>
      <c r="Y21" s="9">
        <f t="shared" ca="1" si="2"/>
        <v>153794.14880411647</v>
      </c>
      <c r="Z21" s="9">
        <f t="shared" ca="1" si="2"/>
        <v>184763.5047905411</v>
      </c>
      <c r="AA21" s="9">
        <f t="shared" ca="1" si="2"/>
        <v>169168.94197226982</v>
      </c>
      <c r="AB21" s="9">
        <f t="shared" ca="1" si="2"/>
        <v>150969.63525728113</v>
      </c>
      <c r="AC21" s="9">
        <f t="shared" ca="1" si="2"/>
        <v>134753.33975057435</v>
      </c>
      <c r="AD21" s="9">
        <f t="shared" ca="1" si="2"/>
        <v>121818.74040200944</v>
      </c>
      <c r="AE21" s="9">
        <f t="shared" ca="1" si="2"/>
        <v>108874.32932972198</v>
      </c>
      <c r="AF21" s="9">
        <f t="shared" ca="1" si="2"/>
        <v>97225.219898513358</v>
      </c>
      <c r="AG21" s="9">
        <f t="shared" ca="1" si="2"/>
        <v>113837.19523167267</v>
      </c>
      <c r="AH21" s="9">
        <f t="shared" ca="1" si="2"/>
        <v>104624.64538440251</v>
      </c>
      <c r="AI21" s="9">
        <f t="shared" ca="1" si="2"/>
        <v>93722.815939074106</v>
      </c>
      <c r="AJ21" s="9">
        <f t="shared" ca="1" si="2"/>
        <v>92600.037858588024</v>
      </c>
      <c r="AK21" s="9">
        <f t="shared" ca="1" si="2"/>
        <v>81870.077770136704</v>
      </c>
      <c r="AL21" s="9">
        <f t="shared" ca="1" si="2"/>
        <v>471741.50634493167</v>
      </c>
    </row>
    <row r="22" spans="2:38" ht="15" customHeight="1">
      <c r="B22" s="19" t="s">
        <v>21</v>
      </c>
      <c r="C22" s="20">
        <f>(NPV($F$6,J25:AL25)+I25)/1000</f>
        <v>3083.8149760062843</v>
      </c>
      <c r="E22" s="2" t="s">
        <v>22</v>
      </c>
      <c r="I22" s="7">
        <f>SUM($I$21)</f>
        <v>1448494.2774318999</v>
      </c>
      <c r="J22" s="7">
        <f ca="1">SUM($I$21:J21)</f>
        <v>225566.84758501715</v>
      </c>
      <c r="K22" s="7">
        <f ca="1">SUM($I$21:K21)</f>
        <v>401438.59377666027</v>
      </c>
      <c r="L22" s="7">
        <f ca="1">SUM($I$21:L21)</f>
        <v>585861.02078949718</v>
      </c>
      <c r="M22" s="7">
        <f ca="1">SUM($I$21:M21)</f>
        <v>778528.81004054716</v>
      </c>
      <c r="N22" s="7">
        <f ca="1">SUM($I$21:N21)</f>
        <v>957842.05135466799</v>
      </c>
      <c r="O22" s="7">
        <f ca="1">SUM($I$21:O21)</f>
        <v>1128010.7535733257</v>
      </c>
      <c r="P22" s="7">
        <f ca="1">SUM($I$21:P21)</f>
        <v>1310275.6906511525</v>
      </c>
      <c r="Q22" s="7">
        <f ca="1">SUM($I$21:Q21)</f>
        <v>1480471.227397565</v>
      </c>
      <c r="R22" s="7">
        <f ca="1">SUM($I$21:R21)</f>
        <v>1638915.1058819776</v>
      </c>
      <c r="S22" s="7">
        <f ca="1">SUM($I$21:S21)</f>
        <v>1786562.5609021336</v>
      </c>
      <c r="T22" s="7">
        <f ca="1">SUM($I$21:T21)</f>
        <v>1923963.6002509585</v>
      </c>
      <c r="U22" s="7">
        <f ca="1">SUM($I$21:U21)</f>
        <v>2051084.2750056314</v>
      </c>
      <c r="V22" s="7">
        <f ca="1">SUM($I$21:V21)</f>
        <v>2169381.0177494325</v>
      </c>
      <c r="W22" s="7">
        <f ca="1">SUM($I$21:W21)</f>
        <v>2278539.9493178348</v>
      </c>
      <c r="X22" s="7">
        <f ca="1">SUM($I$21:X21)</f>
        <v>2413405.8099207906</v>
      </c>
      <c r="Y22" s="7">
        <f ca="1">SUM($I$21:Y21)</f>
        <v>2567199.9587249071</v>
      </c>
      <c r="Z22" s="7">
        <f ca="1">SUM($I$21:Z21)</f>
        <v>2751963.4635154484</v>
      </c>
      <c r="AA22" s="7">
        <f ca="1">SUM($I$21:AA21)</f>
        <v>2921132.4054877181</v>
      </c>
      <c r="AB22" s="7">
        <f ca="1">SUM($I$21:AB21)</f>
        <v>3072102.0407449994</v>
      </c>
      <c r="AC22" s="7">
        <f ca="1">SUM($I$21:AC21)</f>
        <v>3206855.3804955739</v>
      </c>
      <c r="AD22" s="7">
        <f ca="1">SUM($I$21:AD21)</f>
        <v>3328674.1208975832</v>
      </c>
      <c r="AE22" s="7">
        <f ca="1">SUM($I$21:AE21)</f>
        <v>3437548.4502273053</v>
      </c>
      <c r="AF22" s="7">
        <f ca="1">SUM($I$21:AF21)</f>
        <v>3534773.6701258188</v>
      </c>
      <c r="AG22" s="7">
        <f ca="1">SUM($I$21:AG21)</f>
        <v>3648610.8653574917</v>
      </c>
      <c r="AH22" s="7">
        <f ca="1">SUM($I$21:AH21)</f>
        <v>3753235.5107418941</v>
      </c>
      <c r="AI22" s="7">
        <f ca="1">SUM($I$21:AI21)</f>
        <v>3846958.326680968</v>
      </c>
      <c r="AJ22" s="7">
        <f ca="1">SUM($I$21:AJ21)</f>
        <v>3939558.3645395562</v>
      </c>
      <c r="AK22" s="7">
        <f ca="1">SUM($I$21:AK21)</f>
        <v>4021428.442309693</v>
      </c>
      <c r="AL22" s="7">
        <f ca="1">SUM($I$21:AL21)</f>
        <v>4493169.9486546246</v>
      </c>
    </row>
    <row r="25" spans="2:38" ht="15.6">
      <c r="E25" s="2" t="s">
        <v>23</v>
      </c>
      <c r="I25" s="7">
        <v>2384.3391137280005</v>
      </c>
      <c r="J25" s="7">
        <v>9186.3574080264261</v>
      </c>
      <c r="K25" s="7">
        <v>15480.905866674586</v>
      </c>
      <c r="L25" s="7">
        <v>23354.813868253561</v>
      </c>
      <c r="M25" s="7">
        <v>29353.859854716542</v>
      </c>
      <c r="N25" s="7">
        <v>35426.731053080686</v>
      </c>
      <c r="O25" s="7">
        <v>42977.712773788175</v>
      </c>
      <c r="P25" s="7">
        <v>51434.956670359425</v>
      </c>
      <c r="Q25" s="7">
        <v>60278.702375257264</v>
      </c>
      <c r="R25" s="7">
        <v>70542.917707401721</v>
      </c>
      <c r="S25" s="7">
        <v>81196.809508607112</v>
      </c>
      <c r="T25" s="7">
        <v>94308.227423136181</v>
      </c>
      <c r="U25" s="7">
        <v>110704.24666892107</v>
      </c>
      <c r="V25" s="7">
        <v>128421.77408048353</v>
      </c>
      <c r="W25" s="7">
        <v>149859.21553391733</v>
      </c>
      <c r="X25" s="7">
        <v>172184.08940428434</v>
      </c>
      <c r="Y25" s="7">
        <v>201934.0281634584</v>
      </c>
      <c r="Z25" s="7">
        <v>237916.96363508521</v>
      </c>
      <c r="AA25" s="7">
        <v>273863.14299708541</v>
      </c>
      <c r="AB25" s="7">
        <v>312450.2849163335</v>
      </c>
      <c r="AC25" s="7">
        <v>356524.07728787966</v>
      </c>
      <c r="AD25" s="7">
        <v>405989.29787747771</v>
      </c>
      <c r="AE25" s="7">
        <v>466143.48976297892</v>
      </c>
      <c r="AF25" s="7">
        <v>525637.4052018167</v>
      </c>
      <c r="AG25" s="7">
        <v>579475.73328421742</v>
      </c>
      <c r="AH25" s="7">
        <v>645170.85076213512</v>
      </c>
      <c r="AI25" s="7">
        <v>722666.32253286452</v>
      </c>
      <c r="AJ25" s="7">
        <v>855145.26544159465</v>
      </c>
      <c r="AK25" s="7">
        <v>948336.75709160557</v>
      </c>
      <c r="AL25" s="7">
        <v>9131261.6502374578</v>
      </c>
    </row>
    <row r="29" spans="2:38">
      <c r="E29" s="2" t="s">
        <v>24</v>
      </c>
    </row>
    <row r="30" spans="2:38"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</row>
    <row r="31" spans="2:38"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</row>
    <row r="32" spans="2:38"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</row>
    <row r="33" spans="9:38"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</row>
  </sheetData>
  <mergeCells count="1">
    <mergeCell ref="B5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08828-5B8B-45A8-A783-D64B8E939873}">
  <dimension ref="E5:F23"/>
  <sheetViews>
    <sheetView showGridLines="0" tabSelected="1" workbookViewId="0"/>
  </sheetViews>
  <sheetFormatPr defaultColWidth="9.140625" defaultRowHeight="14.45"/>
  <cols>
    <col min="1" max="4" width="9.140625" style="2"/>
    <col min="5" max="5" width="44.140625" style="2" customWidth="1"/>
    <col min="6" max="6" width="27.140625" style="2" customWidth="1"/>
    <col min="7" max="16384" width="9.140625" style="2"/>
  </cols>
  <sheetData>
    <row r="5" spans="5:6">
      <c r="E5" s="33" t="s">
        <v>26</v>
      </c>
      <c r="F5" s="33"/>
    </row>
    <row r="6" spans="5:6">
      <c r="E6" s="33"/>
      <c r="F6" s="33"/>
    </row>
    <row r="7" spans="5:6">
      <c r="E7" s="33"/>
      <c r="F7" s="33"/>
    </row>
    <row r="9" spans="5:6" ht="29.45" thickBot="1">
      <c r="E9" s="21" t="s">
        <v>7</v>
      </c>
      <c r="F9" s="22" t="s">
        <v>8</v>
      </c>
    </row>
    <row r="10" spans="5:6">
      <c r="E10" s="23"/>
      <c r="F10" s="24"/>
    </row>
    <row r="11" spans="5:6">
      <c r="E11" s="30" t="s">
        <v>9</v>
      </c>
      <c r="F11" s="25">
        <f>'With Polk 1 Retirement'!C11-'No Polk 1 Retirement'!C11</f>
        <v>-54.409538321614754</v>
      </c>
    </row>
    <row r="12" spans="5:6">
      <c r="E12" s="31" t="s">
        <v>10</v>
      </c>
      <c r="F12" s="25">
        <f>'With Polk 1 Retirement'!C12-'No Polk 1 Retirement'!C12</f>
        <v>-58.541364165906636</v>
      </c>
    </row>
    <row r="13" spans="5:6">
      <c r="E13" s="31" t="s">
        <v>11</v>
      </c>
      <c r="F13" s="25">
        <f>'With Polk 1 Retirement'!C13-'No Polk 1 Retirement'!C13</f>
        <v>165.70484043105171</v>
      </c>
    </row>
    <row r="14" spans="5:6">
      <c r="E14" s="31" t="s">
        <v>12</v>
      </c>
      <c r="F14" s="25">
        <f>'With Polk 1 Retirement'!C14-'No Polk 1 Retirement'!C14</f>
        <v>-15.61511363693505</v>
      </c>
    </row>
    <row r="15" spans="5:6">
      <c r="E15" s="31" t="s">
        <v>13</v>
      </c>
      <c r="F15" s="25">
        <f>'With Polk 1 Retirement'!C15-'No Polk 1 Retirement'!C15</f>
        <v>29.797008329358732</v>
      </c>
    </row>
    <row r="16" spans="5:6">
      <c r="E16" s="15" t="s">
        <v>14</v>
      </c>
      <c r="F16" s="25">
        <f>'With Polk 1 Retirement'!C16-'No Polk 1 Retirement'!C16</f>
        <v>-17.420066464646425</v>
      </c>
    </row>
    <row r="17" spans="5:6">
      <c r="E17" s="15" t="s">
        <v>15</v>
      </c>
      <c r="F17" s="25">
        <f>'With Polk 1 Retirement'!C17-'No Polk 1 Retirement'!C17</f>
        <v>-70.328704437511988</v>
      </c>
    </row>
    <row r="18" spans="5:6">
      <c r="E18" s="15" t="s">
        <v>16</v>
      </c>
      <c r="F18" s="25">
        <f>'With Polk 1 Retirement'!C18-'No Polk 1 Retirement'!C18</f>
        <v>-3.810167055160818</v>
      </c>
    </row>
    <row r="19" spans="5:6" ht="15.6">
      <c r="E19" s="26" t="s">
        <v>27</v>
      </c>
      <c r="F19" s="27">
        <f>SUM(F11:F18)</f>
        <v>-24.62310532136523</v>
      </c>
    </row>
    <row r="20" spans="5:6">
      <c r="E20" s="28"/>
      <c r="F20" s="24"/>
    </row>
    <row r="21" spans="5:6">
      <c r="E21" s="28" t="s">
        <v>19</v>
      </c>
      <c r="F21" s="24"/>
    </row>
    <row r="22" spans="5:6">
      <c r="E22" s="28" t="s">
        <v>21</v>
      </c>
      <c r="F22" s="29">
        <f>'With Polk 1 Retirement'!C22-'No Polk 1 Retirement'!C22</f>
        <v>-9.1455147980973379</v>
      </c>
    </row>
    <row r="23" spans="5:6" ht="15.6">
      <c r="E23" s="26" t="s">
        <v>27</v>
      </c>
      <c r="F23" s="27">
        <f>F19+F22</f>
        <v>-33.768620119462568</v>
      </c>
    </row>
  </sheetData>
  <mergeCells count="1">
    <mergeCell ref="E5:F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5C4885EF66B48AAFD9E4A9CC8BF5E" ma:contentTypeVersion="4" ma:contentTypeDescription="Create a new document." ma:contentTypeScope="" ma:versionID="f75be072b016438776b4d2c94cc809dc">
  <xsd:schema xmlns:xsd="http://www.w3.org/2001/XMLSchema" xmlns:xs="http://www.w3.org/2001/XMLSchema" xmlns:p="http://schemas.microsoft.com/office/2006/metadata/properties" xmlns:ns2="6c16c6fc-c4e8-4518-9db1-1a3dadac20d5" targetNamespace="http://schemas.microsoft.com/office/2006/metadata/properties" ma:root="true" ma:fieldsID="39712d36c8343be37a8b7a02ff70dcb6" ns2:_="">
    <xsd:import namespace="6c16c6fc-c4e8-4518-9db1-1a3dadac20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6c6fc-c4e8-4518-9db1-1a3dadac20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FE9C85-BDC3-4473-BF93-E5DFF4BE9E4C}"/>
</file>

<file path=customXml/itemProps2.xml><?xml version="1.0" encoding="utf-8"?>
<ds:datastoreItem xmlns:ds="http://schemas.openxmlformats.org/officeDocument/2006/customXml" ds:itemID="{26A53D64-AA77-4443-8685-6056D3EEF9C3}"/>
</file>

<file path=customXml/itemProps3.xml><?xml version="1.0" encoding="utf-8"?>
<ds:datastoreItem xmlns:ds="http://schemas.openxmlformats.org/officeDocument/2006/customXml" ds:itemID="{3EA993C7-2B5D-4B76-B18A-DD3D69FA1E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Sizemore, Ashley A.</cp:lastModifiedBy>
  <cp:revision/>
  <dcterms:created xsi:type="dcterms:W3CDTF">2024-05-15T15:58:13Z</dcterms:created>
  <dcterms:modified xsi:type="dcterms:W3CDTF">2024-05-16T15:19:25Z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2024-05-15T15:58:14Z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3fb84d20-a879-43f4-847f-91e50d244f77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0x0101000C25C4885EF66B48AAFD9E4A9CC8BF5E</vt:lpwstr>
  </property>
</Properties>
</file>